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tomilg0795\Downloads\"/>
    </mc:Choice>
  </mc:AlternateContent>
  <xr:revisionPtr revIDLastSave="0" documentId="13_ncr:1_{D640C268-AF02-499F-85EC-548D3EDF1052}" xr6:coauthVersionLast="44" xr6:coauthVersionMax="44" xr10:uidLastSave="{00000000-0000-0000-0000-000000000000}"/>
  <bookViews>
    <workbookView xWindow="-120" yWindow="-120" windowWidth="29040" windowHeight="15840" tabRatio="750" activeTab="1" xr2:uid="{00000000-000D-0000-FFFF-FFFF00000000}"/>
  </bookViews>
  <sheets>
    <sheet name="①表" sheetId="8" r:id="rId1"/>
    <sheet name="⑧総括" sheetId="1" r:id="rId2"/>
    <sheet name="②収支" sheetId="2" r:id="rId3"/>
    <sheet name="③収益" sheetId="5" r:id="rId4"/>
    <sheet name="④償却" sheetId="14" r:id="rId5"/>
    <sheet name="⑤償還" sheetId="18" r:id="rId6"/>
    <sheet name="⑥家計" sheetId="3" r:id="rId7"/>
    <sheet name="⑦労働" sheetId="10" r:id="rId8"/>
    <sheet name="⑨運用" sheetId="11" r:id="rId9"/>
    <sheet name="作付表" sheetId="19" r:id="rId10"/>
    <sheet name="③-2収益(印刷なし)" sheetId="7" r:id="rId11"/>
    <sheet name="tax" sheetId="20" r:id="rId12"/>
    <sheet name="Sheet1" sheetId="21" r:id="rId13"/>
  </sheets>
  <definedNames>
    <definedName name="_xlnm.Print_Area" localSheetId="0">①表!$A$2:$K$32</definedName>
    <definedName name="_xlnm.Print_Area" localSheetId="2">②収支!$A$1:$Q$28</definedName>
    <definedName name="_xlnm.Print_Area" localSheetId="3">③収益!$A$1:$AA$36</definedName>
    <definedName name="_xlnm.Print_Area" localSheetId="4">④償却!$A$1:$AF$45</definedName>
    <definedName name="_xlnm.Print_Area" localSheetId="5">⑤償還!$A$1:$AF$49</definedName>
    <definedName name="_xlnm.Print_Area" localSheetId="6">⑥家計!$A$1:$P$28</definedName>
    <definedName name="_xlnm.Print_Area" localSheetId="7">⑦労働!$A$1:$P$92</definedName>
    <definedName name="_xlnm.Print_Area" localSheetId="1">⑧総括!$B$1:$P$41</definedName>
    <definedName name="_xlnm.Print_Titles" localSheetId="5">⑤償還!$A:$L</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0" i="1" l="1"/>
  <c r="N50" i="1"/>
  <c r="M50" i="1"/>
  <c r="L50" i="1"/>
  <c r="K50" i="1"/>
  <c r="J50" i="1"/>
  <c r="I50" i="1"/>
  <c r="H50" i="1"/>
  <c r="G50" i="1"/>
  <c r="F50" i="1"/>
  <c r="E50" i="1"/>
  <c r="E49" i="1"/>
  <c r="O48" i="1"/>
  <c r="N48" i="1"/>
  <c r="M48" i="1"/>
  <c r="L48" i="1"/>
  <c r="K48" i="1"/>
  <c r="J48" i="1"/>
  <c r="I48" i="1"/>
  <c r="H48" i="1"/>
  <c r="G48" i="1"/>
  <c r="F48" i="1"/>
  <c r="E48" i="1"/>
  <c r="O47" i="1"/>
  <c r="N47" i="1"/>
  <c r="M47" i="1"/>
  <c r="L47" i="1"/>
  <c r="K47" i="1"/>
  <c r="J47" i="1"/>
  <c r="I47" i="1"/>
  <c r="H47" i="1"/>
  <c r="G47" i="1"/>
  <c r="F47" i="1"/>
  <c r="E47" i="1"/>
  <c r="O46" i="1"/>
  <c r="N46" i="1"/>
  <c r="M46" i="1"/>
  <c r="L46" i="1"/>
  <c r="K46" i="1"/>
  <c r="J46" i="1"/>
  <c r="I46" i="1"/>
  <c r="H46" i="1"/>
  <c r="G46" i="1"/>
  <c r="F46" i="1"/>
  <c r="E46" i="1"/>
  <c r="O43" i="1"/>
  <c r="O44" i="1" s="1"/>
  <c r="N43" i="1"/>
  <c r="M43" i="1"/>
  <c r="L43" i="1"/>
  <c r="K43" i="1"/>
  <c r="J43" i="1"/>
  <c r="I43" i="1"/>
  <c r="H43" i="1"/>
  <c r="G43" i="1"/>
  <c r="F43" i="1"/>
  <c r="E43" i="1"/>
  <c r="G3" i="20"/>
  <c r="H49" i="1" l="1"/>
  <c r="G44" i="1"/>
  <c r="N49" i="1"/>
  <c r="M44" i="1"/>
  <c r="J49" i="1"/>
  <c r="I44" i="1"/>
  <c r="I49" i="1"/>
  <c r="H44" i="1"/>
  <c r="O49" i="1"/>
  <c r="N44" i="1"/>
  <c r="N45" i="1" s="1"/>
  <c r="K49" i="1"/>
  <c r="J44" i="1"/>
  <c r="F49" i="1"/>
  <c r="E44" i="1"/>
  <c r="L49" i="1"/>
  <c r="K44" i="1"/>
  <c r="G49" i="1"/>
  <c r="F44" i="1"/>
  <c r="F45" i="1" s="1"/>
  <c r="M49" i="1"/>
  <c r="L44" i="1"/>
  <c r="O45" i="1"/>
  <c r="H45" i="1"/>
  <c r="J45" i="1"/>
  <c r="L45" i="1"/>
  <c r="K45" i="1" l="1"/>
  <c r="G45" i="1"/>
  <c r="M45" i="1"/>
  <c r="I45" i="1"/>
  <c r="E45" i="1"/>
  <c r="G14" i="14" l="1"/>
  <c r="L24" i="14" l="1"/>
  <c r="J24" i="14"/>
  <c r="G32" i="14"/>
  <c r="G38" i="14"/>
  <c r="J16" i="11"/>
  <c r="N6" i="3"/>
  <c r="N7" i="3"/>
  <c r="N8" i="3"/>
  <c r="N9" i="3"/>
  <c r="N10" i="3"/>
  <c r="N11" i="3"/>
  <c r="N12" i="3"/>
  <c r="N13" i="3"/>
  <c r="N5" i="3"/>
  <c r="G21" i="14"/>
  <c r="F10" i="11"/>
  <c r="J33" i="14"/>
  <c r="S70" i="5"/>
  <c r="S64" i="5"/>
  <c r="S65" i="5"/>
  <c r="S66" i="5"/>
  <c r="S67" i="5"/>
  <c r="S68" i="5"/>
  <c r="S69" i="5"/>
  <c r="S63" i="5"/>
  <c r="S62" i="5"/>
  <c r="S95" i="5"/>
  <c r="S89" i="5"/>
  <c r="S90" i="5"/>
  <c r="S91" i="5"/>
  <c r="S92" i="5"/>
  <c r="S93" i="5"/>
  <c r="S94" i="5"/>
  <c r="S88" i="5"/>
  <c r="S87" i="5"/>
  <c r="AA103" i="7"/>
  <c r="AA98" i="7"/>
  <c r="AA99" i="7"/>
  <c r="AA100" i="7"/>
  <c r="AA101" i="7"/>
  <c r="AA102" i="7"/>
  <c r="AA97" i="7"/>
  <c r="AA96" i="7"/>
  <c r="S104" i="7"/>
  <c r="S98" i="7"/>
  <c r="S99" i="7"/>
  <c r="S100" i="7"/>
  <c r="S101" i="7"/>
  <c r="S102" i="7"/>
  <c r="S103" i="7"/>
  <c r="S97" i="7"/>
  <c r="S96" i="7"/>
  <c r="AA93" i="7"/>
  <c r="AA88" i="7"/>
  <c r="AA89" i="7"/>
  <c r="AA90" i="7"/>
  <c r="AA91" i="7"/>
  <c r="AA92" i="7"/>
  <c r="AA87" i="7"/>
  <c r="AA86" i="7"/>
  <c r="S94" i="7"/>
  <c r="S88" i="7"/>
  <c r="S89" i="7"/>
  <c r="S90" i="7"/>
  <c r="S91" i="7"/>
  <c r="S92" i="7"/>
  <c r="S93" i="7"/>
  <c r="S87" i="7"/>
  <c r="S86" i="7"/>
  <c r="AA84" i="7"/>
  <c r="AA83" i="7"/>
  <c r="AA82" i="7"/>
  <c r="S85" i="7"/>
  <c r="S84" i="7"/>
  <c r="S83" i="7"/>
  <c r="S82" i="7"/>
  <c r="AA68" i="7"/>
  <c r="AA64" i="7"/>
  <c r="AA65" i="7"/>
  <c r="AA66" i="7"/>
  <c r="AA67" i="7"/>
  <c r="AA63" i="7"/>
  <c r="AA62" i="7"/>
  <c r="AA61" i="7"/>
  <c r="S69" i="7"/>
  <c r="S63" i="7"/>
  <c r="S64" i="7"/>
  <c r="S65" i="7"/>
  <c r="S66" i="7"/>
  <c r="S67" i="7"/>
  <c r="S68" i="7"/>
  <c r="S62" i="7"/>
  <c r="S61" i="7"/>
  <c r="AA58" i="7"/>
  <c r="AA53" i="7"/>
  <c r="AA54" i="7"/>
  <c r="AA55" i="7"/>
  <c r="AA56" i="7"/>
  <c r="AA57" i="7"/>
  <c r="AA52" i="7"/>
  <c r="AA51" i="7"/>
  <c r="S59" i="7"/>
  <c r="S53" i="7"/>
  <c r="S54" i="7"/>
  <c r="S55" i="7"/>
  <c r="S56" i="7"/>
  <c r="S57" i="7"/>
  <c r="S58" i="7"/>
  <c r="S52" i="7"/>
  <c r="S51" i="7"/>
  <c r="AA49" i="7"/>
  <c r="AA48" i="7"/>
  <c r="AA47" i="7"/>
  <c r="S50" i="7"/>
  <c r="S49" i="7"/>
  <c r="S48" i="7"/>
  <c r="S47" i="7"/>
  <c r="AA33" i="7"/>
  <c r="AA28" i="7"/>
  <c r="AA29" i="7"/>
  <c r="AA30" i="7"/>
  <c r="AA31" i="7"/>
  <c r="AA32" i="7"/>
  <c r="AA27" i="7"/>
  <c r="AA26" i="7"/>
  <c r="S34" i="7"/>
  <c r="S28" i="7"/>
  <c r="S29" i="7"/>
  <c r="S30" i="7"/>
  <c r="S31" i="7"/>
  <c r="S32" i="7"/>
  <c r="S33" i="7"/>
  <c r="S27" i="7"/>
  <c r="S26" i="7"/>
  <c r="AA23" i="7"/>
  <c r="AA18" i="7"/>
  <c r="AA19" i="7"/>
  <c r="AA20" i="7"/>
  <c r="AA21" i="7"/>
  <c r="AA22" i="7"/>
  <c r="AA17" i="7"/>
  <c r="AA16" i="7"/>
  <c r="S24" i="7"/>
  <c r="S18" i="7"/>
  <c r="S19" i="7"/>
  <c r="S20" i="7"/>
  <c r="S21" i="7"/>
  <c r="S22" i="7"/>
  <c r="S23" i="7"/>
  <c r="S17" i="7"/>
  <c r="S16" i="7"/>
  <c r="AA14" i="7"/>
  <c r="AA13" i="7"/>
  <c r="AA12" i="7"/>
  <c r="S15" i="7"/>
  <c r="S14" i="7"/>
  <c r="S13" i="7"/>
  <c r="S12" i="7"/>
  <c r="AA104" i="5"/>
  <c r="AA99" i="5"/>
  <c r="AA100" i="5"/>
  <c r="AA101" i="5"/>
  <c r="AA102" i="5"/>
  <c r="AA103" i="5"/>
  <c r="AA98" i="5"/>
  <c r="AA97" i="5"/>
  <c r="S105" i="5"/>
  <c r="S99" i="5"/>
  <c r="S100" i="5"/>
  <c r="S101" i="5"/>
  <c r="S102" i="5"/>
  <c r="S103" i="5"/>
  <c r="S104" i="5"/>
  <c r="S98" i="5"/>
  <c r="S97" i="5"/>
  <c r="AA94" i="5"/>
  <c r="AA89" i="5"/>
  <c r="AA90" i="5"/>
  <c r="AA91" i="5"/>
  <c r="AA92" i="5"/>
  <c r="AA93" i="5"/>
  <c r="AA88" i="5"/>
  <c r="AA87" i="5"/>
  <c r="AA85" i="5"/>
  <c r="AA84" i="5"/>
  <c r="AA83" i="5"/>
  <c r="S86" i="5"/>
  <c r="S85" i="5"/>
  <c r="S84" i="5"/>
  <c r="S83" i="5"/>
  <c r="AA69" i="5"/>
  <c r="AA64" i="5"/>
  <c r="AA65" i="5"/>
  <c r="AA66" i="5"/>
  <c r="AA67" i="5"/>
  <c r="AA68" i="5"/>
  <c r="AA63" i="5"/>
  <c r="AA62" i="5"/>
  <c r="AA59" i="5"/>
  <c r="AA54" i="5"/>
  <c r="AA55" i="5"/>
  <c r="AA56" i="5"/>
  <c r="AA57" i="5"/>
  <c r="AA58" i="5"/>
  <c r="AA53" i="5"/>
  <c r="AA52" i="5"/>
  <c r="AA50" i="5"/>
  <c r="AA49" i="5"/>
  <c r="AA48" i="5"/>
  <c r="S60" i="5"/>
  <c r="S59" i="5"/>
  <c r="S54" i="5"/>
  <c r="S55" i="5"/>
  <c r="S56" i="5"/>
  <c r="S57" i="5"/>
  <c r="S58" i="5"/>
  <c r="S53" i="5"/>
  <c r="S52" i="5"/>
  <c r="S51" i="5"/>
  <c r="S50" i="5"/>
  <c r="S49" i="5"/>
  <c r="S48" i="5"/>
  <c r="AA34" i="5"/>
  <c r="AA29" i="5"/>
  <c r="AA30" i="5"/>
  <c r="AA31" i="5"/>
  <c r="AA32" i="5"/>
  <c r="AA33" i="5"/>
  <c r="AA28" i="5"/>
  <c r="AA27" i="5"/>
  <c r="S29" i="5"/>
  <c r="S30" i="5"/>
  <c r="S31" i="5"/>
  <c r="S32" i="5"/>
  <c r="S33" i="5"/>
  <c r="S34" i="5"/>
  <c r="S35" i="5"/>
  <c r="S28" i="5"/>
  <c r="S27" i="5"/>
  <c r="AA18" i="5"/>
  <c r="AA19" i="5"/>
  <c r="AA20" i="5"/>
  <c r="AA21" i="5"/>
  <c r="AA22" i="5"/>
  <c r="AA23" i="5"/>
  <c r="AA24" i="5"/>
  <c r="AA17" i="5"/>
  <c r="AA16" i="5"/>
  <c r="AA14" i="5"/>
  <c r="AA13" i="5"/>
  <c r="S14" i="5"/>
  <c r="S15" i="5"/>
  <c r="S16" i="5"/>
  <c r="S17" i="5"/>
  <c r="S18" i="5"/>
  <c r="S19" i="5"/>
  <c r="S20" i="5"/>
  <c r="S21" i="5"/>
  <c r="S22" i="5"/>
  <c r="S23" i="5"/>
  <c r="S24" i="5"/>
  <c r="S25" i="5"/>
  <c r="S13" i="5"/>
  <c r="AA12" i="5"/>
  <c r="S12" i="5"/>
  <c r="N4" i="18"/>
  <c r="O4" i="18" s="1"/>
  <c r="P4" i="18" s="1"/>
  <c r="Q4" i="18" s="1"/>
  <c r="R4" i="18" s="1"/>
  <c r="S4" i="18" s="1"/>
  <c r="T4" i="18" s="1"/>
  <c r="U4" i="18" s="1"/>
  <c r="V4" i="18" s="1"/>
  <c r="W4" i="18" s="1"/>
  <c r="X4" i="18" s="1"/>
  <c r="Y4" i="18" s="1"/>
  <c r="Z4" i="18" s="1"/>
  <c r="AA4" i="18" s="1"/>
  <c r="AB4" i="18" s="1"/>
  <c r="AC4" i="18" s="1"/>
  <c r="AD4" i="18" s="1"/>
  <c r="AE4" i="18" s="1"/>
  <c r="AF4" i="18" s="1"/>
  <c r="U3" i="14"/>
  <c r="V3" i="14" s="1"/>
  <c r="W3" i="14" s="1"/>
  <c r="X3" i="14" s="1"/>
  <c r="Y3" i="14" s="1"/>
  <c r="Z3" i="14" s="1"/>
  <c r="AA3" i="14" s="1"/>
  <c r="AB3" i="14" s="1"/>
  <c r="AC3" i="14" s="1"/>
  <c r="AD3" i="14" s="1"/>
  <c r="AE3" i="14" s="1"/>
  <c r="B72" i="5"/>
  <c r="B22" i="10" s="1"/>
  <c r="C67" i="10" s="1"/>
  <c r="B37" i="5"/>
  <c r="B14" i="10" s="1"/>
  <c r="C65" i="10" s="1"/>
  <c r="B1" i="5"/>
  <c r="H73" i="10"/>
  <c r="H71" i="10"/>
  <c r="H69" i="10"/>
  <c r="H67" i="10"/>
  <c r="H65" i="10"/>
  <c r="H63" i="10"/>
  <c r="E100" i="5"/>
  <c r="E99" i="5"/>
  <c r="E98" i="5"/>
  <c r="E97" i="5"/>
  <c r="E96" i="5"/>
  <c r="R95" i="5"/>
  <c r="Z94" i="5"/>
  <c r="R94" i="5"/>
  <c r="Z93" i="5"/>
  <c r="R93" i="5"/>
  <c r="Z92" i="5"/>
  <c r="R92" i="5"/>
  <c r="Z91" i="5"/>
  <c r="R91" i="5"/>
  <c r="Z90" i="5"/>
  <c r="R90" i="5"/>
  <c r="E90" i="5"/>
  <c r="Z89" i="5"/>
  <c r="R89" i="5"/>
  <c r="E89" i="5"/>
  <c r="Z88" i="5"/>
  <c r="R88" i="5"/>
  <c r="E88" i="5"/>
  <c r="Z87" i="5"/>
  <c r="R87" i="5"/>
  <c r="E87" i="5"/>
  <c r="R86" i="5"/>
  <c r="E86" i="5"/>
  <c r="Z85" i="5"/>
  <c r="R85" i="5"/>
  <c r="E85" i="5"/>
  <c r="Z84" i="5"/>
  <c r="R84" i="5"/>
  <c r="Z83" i="5"/>
  <c r="R83" i="5"/>
  <c r="S81" i="5"/>
  <c r="P81" i="5"/>
  <c r="AA80" i="5"/>
  <c r="D93" i="5"/>
  <c r="U80" i="5"/>
  <c r="P80" i="5"/>
  <c r="U79" i="5"/>
  <c r="P79" i="5"/>
  <c r="U78" i="5"/>
  <c r="P78" i="5"/>
  <c r="U76" i="5"/>
  <c r="Q76" i="5"/>
  <c r="E65" i="5"/>
  <c r="E64" i="5"/>
  <c r="E63" i="5"/>
  <c r="E62" i="5"/>
  <c r="E61" i="5"/>
  <c r="R60" i="5"/>
  <c r="Z59" i="5"/>
  <c r="R59" i="5"/>
  <c r="Z58" i="5"/>
  <c r="R58" i="5"/>
  <c r="Z57" i="5"/>
  <c r="R57" i="5"/>
  <c r="Z56" i="5"/>
  <c r="R56" i="5"/>
  <c r="Z55" i="5"/>
  <c r="R55" i="5"/>
  <c r="E55" i="5"/>
  <c r="Z54" i="5"/>
  <c r="R54" i="5"/>
  <c r="E54" i="5"/>
  <c r="Z53" i="5"/>
  <c r="R53" i="5"/>
  <c r="E53" i="5"/>
  <c r="Z52" i="5"/>
  <c r="R52" i="5"/>
  <c r="E52" i="5"/>
  <c r="R51" i="5"/>
  <c r="E51" i="5"/>
  <c r="Z50" i="5"/>
  <c r="R50" i="5"/>
  <c r="E50" i="5"/>
  <c r="Z49" i="5"/>
  <c r="R49" i="5"/>
  <c r="Z48" i="5"/>
  <c r="R48" i="5"/>
  <c r="E48" i="5"/>
  <c r="S46" i="5"/>
  <c r="P46" i="5"/>
  <c r="E46" i="5"/>
  <c r="AA45" i="5"/>
  <c r="D58" i="5" s="1"/>
  <c r="U45" i="5"/>
  <c r="P45" i="5"/>
  <c r="U44" i="5"/>
  <c r="P44" i="5"/>
  <c r="U43" i="5"/>
  <c r="P43" i="5"/>
  <c r="U41" i="5"/>
  <c r="Q41" i="5"/>
  <c r="E29" i="5"/>
  <c r="E28" i="5"/>
  <c r="E27" i="5"/>
  <c r="E26" i="5"/>
  <c r="R25" i="5"/>
  <c r="E25" i="5"/>
  <c r="Z24" i="5"/>
  <c r="R24" i="5"/>
  <c r="Z23" i="5"/>
  <c r="R23" i="5"/>
  <c r="Z22" i="5"/>
  <c r="R22" i="5"/>
  <c r="Z21" i="5"/>
  <c r="R21" i="5"/>
  <c r="Z20" i="5"/>
  <c r="R20" i="5"/>
  <c r="Z19" i="5"/>
  <c r="R19" i="5"/>
  <c r="E19" i="5"/>
  <c r="Z18" i="5"/>
  <c r="R18" i="5"/>
  <c r="E18" i="5"/>
  <c r="Z17" i="5"/>
  <c r="R17" i="5"/>
  <c r="E17" i="5"/>
  <c r="Z16" i="5"/>
  <c r="R16" i="5"/>
  <c r="E16" i="5"/>
  <c r="R15" i="5"/>
  <c r="E15" i="5"/>
  <c r="Z14" i="5"/>
  <c r="R14" i="5"/>
  <c r="E14" i="5"/>
  <c r="Z13" i="5"/>
  <c r="R13" i="5"/>
  <c r="Z12" i="5"/>
  <c r="R12" i="5"/>
  <c r="S10" i="5"/>
  <c r="P10" i="5"/>
  <c r="U9" i="5"/>
  <c r="P9" i="5"/>
  <c r="U8" i="5"/>
  <c r="P8" i="5"/>
  <c r="U7" i="5"/>
  <c r="P7" i="5"/>
  <c r="U5" i="5"/>
  <c r="Q5" i="5"/>
  <c r="D7" i="10"/>
  <c r="E7" i="10" s="1"/>
  <c r="Q5" i="7"/>
  <c r="Q40" i="7"/>
  <c r="Q75" i="7"/>
  <c r="E11" i="1"/>
  <c r="E13" i="1" s="1"/>
  <c r="C11" i="1"/>
  <c r="K19" i="18"/>
  <c r="K20" i="18"/>
  <c r="K2" i="8"/>
  <c r="E30" i="1"/>
  <c r="F23" i="1"/>
  <c r="J5" i="14"/>
  <c r="L5" i="14"/>
  <c r="N14" i="11"/>
  <c r="J14" i="11"/>
  <c r="K14" i="11"/>
  <c r="L14" i="11"/>
  <c r="M14" i="11"/>
  <c r="G14" i="11"/>
  <c r="H14" i="11"/>
  <c r="I14" i="11"/>
  <c r="F14" i="11"/>
  <c r="E14" i="11"/>
  <c r="E89" i="7"/>
  <c r="F5" i="1"/>
  <c r="G5" i="1" s="1"/>
  <c r="H5" i="1" s="1"/>
  <c r="I5" i="1" s="1"/>
  <c r="U6" i="14"/>
  <c r="U15" i="14"/>
  <c r="U12" i="14"/>
  <c r="U35" i="14"/>
  <c r="U37" i="14"/>
  <c r="U27" i="14"/>
  <c r="U29" i="14"/>
  <c r="U31" i="14"/>
  <c r="Q93" i="2"/>
  <c r="P93" i="2"/>
  <c r="Q120" i="2"/>
  <c r="P120" i="2" s="1"/>
  <c r="Q147" i="2"/>
  <c r="P147" i="2"/>
  <c r="Q69" i="2"/>
  <c r="P69" i="2"/>
  <c r="Q63" i="2"/>
  <c r="P63" i="2" s="1"/>
  <c r="Q15" i="2"/>
  <c r="P15" i="2"/>
  <c r="G15" i="2" s="1"/>
  <c r="Q42" i="2"/>
  <c r="P42" i="2"/>
  <c r="G42" i="2" s="1"/>
  <c r="Q96" i="2"/>
  <c r="P96" i="2" s="1"/>
  <c r="Q123" i="2"/>
  <c r="P123" i="2"/>
  <c r="Q150" i="2"/>
  <c r="P150" i="2"/>
  <c r="Q68" i="2"/>
  <c r="P68" i="2" s="1"/>
  <c r="Q14" i="2"/>
  <c r="P14" i="2"/>
  <c r="Q41" i="2"/>
  <c r="P41" i="2"/>
  <c r="M41" i="2" s="1"/>
  <c r="Q95" i="2"/>
  <c r="P95" i="2" s="1"/>
  <c r="Q122" i="2"/>
  <c r="P122" i="2"/>
  <c r="Q149" i="2"/>
  <c r="P149" i="2"/>
  <c r="M6" i="18"/>
  <c r="M9" i="18"/>
  <c r="M24" i="18"/>
  <c r="M30" i="18"/>
  <c r="E7" i="11"/>
  <c r="F7" i="11"/>
  <c r="G7" i="11"/>
  <c r="H7" i="11"/>
  <c r="I7" i="11"/>
  <c r="J7" i="11"/>
  <c r="K7" i="11"/>
  <c r="L7" i="11"/>
  <c r="M7" i="11"/>
  <c r="N7" i="11"/>
  <c r="E10" i="11"/>
  <c r="G10" i="11"/>
  <c r="H10" i="11"/>
  <c r="I10" i="11"/>
  <c r="K10" i="11"/>
  <c r="L10" i="11"/>
  <c r="M10" i="11"/>
  <c r="N10" i="11"/>
  <c r="B4" i="10"/>
  <c r="P6" i="10"/>
  <c r="D9" i="10"/>
  <c r="E9" i="10" s="1"/>
  <c r="B12" i="10"/>
  <c r="P14" i="10"/>
  <c r="H66" i="10"/>
  <c r="D15" i="10"/>
  <c r="E15" i="10"/>
  <c r="D17" i="10"/>
  <c r="E17" i="10" s="1"/>
  <c r="E18" i="10" s="1"/>
  <c r="E55" i="10" s="1"/>
  <c r="E56" i="10" s="1"/>
  <c r="B20" i="10"/>
  <c r="P22" i="10"/>
  <c r="H68" i="10" s="1"/>
  <c r="F67" i="10"/>
  <c r="D23" i="10"/>
  <c r="D25" i="10"/>
  <c r="E25" i="10" s="1"/>
  <c r="B30" i="10"/>
  <c r="P32" i="10"/>
  <c r="D33" i="10"/>
  <c r="D35" i="10"/>
  <c r="E35" i="10" s="1"/>
  <c r="B37" i="10"/>
  <c r="P39" i="10"/>
  <c r="D40" i="10"/>
  <c r="E40" i="10" s="1"/>
  <c r="D41" i="10"/>
  <c r="D42" i="10"/>
  <c r="B44" i="10"/>
  <c r="P46" i="10"/>
  <c r="H74" i="10" s="1"/>
  <c r="D47" i="10"/>
  <c r="E47" i="10" s="1"/>
  <c r="D49" i="10"/>
  <c r="E49" i="10" s="1"/>
  <c r="D50" i="10"/>
  <c r="E63" i="10"/>
  <c r="F63" i="10"/>
  <c r="G63" i="10"/>
  <c r="I63" i="10"/>
  <c r="J63" i="10"/>
  <c r="K63" i="10"/>
  <c r="L63" i="10"/>
  <c r="M63" i="10"/>
  <c r="N63" i="10"/>
  <c r="E65" i="10"/>
  <c r="F65" i="10"/>
  <c r="G65" i="10"/>
  <c r="I65" i="10"/>
  <c r="J65" i="10"/>
  <c r="K65" i="10"/>
  <c r="L65" i="10"/>
  <c r="M65" i="10"/>
  <c r="N65" i="10"/>
  <c r="E67" i="10"/>
  <c r="G67" i="10"/>
  <c r="I67" i="10"/>
  <c r="J67" i="10"/>
  <c r="J69" i="10"/>
  <c r="J75" i="10" s="1"/>
  <c r="J71" i="10"/>
  <c r="J73" i="10"/>
  <c r="J74" i="10" s="1"/>
  <c r="K67" i="10"/>
  <c r="L67" i="10"/>
  <c r="M67" i="10"/>
  <c r="N67" i="10"/>
  <c r="N69" i="10"/>
  <c r="N70" i="10" s="1"/>
  <c r="N71" i="10"/>
  <c r="N73" i="10"/>
  <c r="E69" i="10"/>
  <c r="E75" i="10" s="1"/>
  <c r="F69" i="10"/>
  <c r="G69" i="10"/>
  <c r="I69" i="10"/>
  <c r="K69" i="10"/>
  <c r="L69" i="10"/>
  <c r="M69" i="10"/>
  <c r="E71" i="10"/>
  <c r="E72" i="10" s="1"/>
  <c r="F71" i="10"/>
  <c r="G71" i="10"/>
  <c r="I71" i="10"/>
  <c r="K71" i="10"/>
  <c r="L71" i="10"/>
  <c r="L75" i="10" s="1"/>
  <c r="M71" i="10"/>
  <c r="E73" i="10"/>
  <c r="F73" i="10"/>
  <c r="G73" i="10"/>
  <c r="I73" i="10"/>
  <c r="K73" i="10"/>
  <c r="L73" i="10"/>
  <c r="M73" i="10"/>
  <c r="D2" i="18"/>
  <c r="K2" i="18"/>
  <c r="N5" i="18"/>
  <c r="N37" i="18" s="1"/>
  <c r="K8" i="18"/>
  <c r="K7" i="18"/>
  <c r="M10" i="18"/>
  <c r="K11" i="18"/>
  <c r="K10" i="18"/>
  <c r="M11" i="18"/>
  <c r="K13" i="18"/>
  <c r="M13" i="18"/>
  <c r="K14" i="18"/>
  <c r="M14" i="18"/>
  <c r="K17" i="18"/>
  <c r="K16" i="18"/>
  <c r="M19" i="18"/>
  <c r="M20" i="18"/>
  <c r="M22" i="18"/>
  <c r="M25" i="18"/>
  <c r="K26" i="18"/>
  <c r="K25" i="18"/>
  <c r="M26" i="18"/>
  <c r="K28" i="18"/>
  <c r="M28" i="18"/>
  <c r="K29" i="18"/>
  <c r="M29" i="18"/>
  <c r="K31" i="18"/>
  <c r="M31" i="18"/>
  <c r="K32" i="18"/>
  <c r="M32" i="18"/>
  <c r="M36" i="18"/>
  <c r="K37" i="18"/>
  <c r="M37" i="18"/>
  <c r="K38" i="18"/>
  <c r="M38" i="18"/>
  <c r="M39" i="18"/>
  <c r="M42" i="18" s="1"/>
  <c r="K40" i="18"/>
  <c r="M40" i="18"/>
  <c r="K41" i="18"/>
  <c r="M41" i="18"/>
  <c r="M44" i="18" s="1"/>
  <c r="K42" i="18"/>
  <c r="D2" i="3"/>
  <c r="C4" i="3"/>
  <c r="D4" i="3" s="1"/>
  <c r="E4" i="3" s="1"/>
  <c r="F4" i="3" s="1"/>
  <c r="G4" i="3" s="1"/>
  <c r="H4" i="3" s="1"/>
  <c r="I4" i="3" s="1"/>
  <c r="J4" i="3" s="1"/>
  <c r="K4" i="3" s="1"/>
  <c r="L4" i="3" s="1"/>
  <c r="M4" i="3" s="1"/>
  <c r="N14" i="3"/>
  <c r="D2" i="14"/>
  <c r="M2" i="14"/>
  <c r="N5" i="14"/>
  <c r="T5" i="14"/>
  <c r="J6" i="14"/>
  <c r="L6" i="14"/>
  <c r="N6" i="14"/>
  <c r="T6" i="14"/>
  <c r="J7" i="14"/>
  <c r="L7" i="14"/>
  <c r="N7" i="14"/>
  <c r="T7" i="14"/>
  <c r="J8" i="14"/>
  <c r="L8" i="14"/>
  <c r="U8" i="14"/>
  <c r="N8" i="14"/>
  <c r="T8" i="14"/>
  <c r="J9" i="14"/>
  <c r="L9" i="14"/>
  <c r="N9" i="14"/>
  <c r="T9" i="14"/>
  <c r="J10" i="14"/>
  <c r="L10" i="14"/>
  <c r="N10" i="14"/>
  <c r="T10" i="14"/>
  <c r="J11" i="14"/>
  <c r="L11" i="14"/>
  <c r="N11" i="14"/>
  <c r="T11" i="14"/>
  <c r="J12" i="14"/>
  <c r="L12" i="14"/>
  <c r="N12" i="14"/>
  <c r="T12" i="14"/>
  <c r="J13" i="14"/>
  <c r="L13" i="14"/>
  <c r="T13" i="14"/>
  <c r="J15" i="14"/>
  <c r="L15" i="14"/>
  <c r="N15" i="14"/>
  <c r="T15" i="14"/>
  <c r="J16" i="14"/>
  <c r="L16" i="14"/>
  <c r="N16" i="14"/>
  <c r="T16" i="14"/>
  <c r="J17" i="14"/>
  <c r="L17" i="14"/>
  <c r="N17" i="14"/>
  <c r="T17" i="14"/>
  <c r="J18" i="14"/>
  <c r="L18" i="14"/>
  <c r="N18" i="14"/>
  <c r="T18" i="14"/>
  <c r="J19" i="14"/>
  <c r="L19" i="14"/>
  <c r="N19" i="14"/>
  <c r="T19" i="14"/>
  <c r="J20" i="14"/>
  <c r="L20" i="14"/>
  <c r="N20" i="14"/>
  <c r="T20" i="14"/>
  <c r="N24" i="14"/>
  <c r="T24" i="14"/>
  <c r="J25" i="14"/>
  <c r="L25" i="14"/>
  <c r="N25" i="14"/>
  <c r="T25" i="14"/>
  <c r="J26" i="14"/>
  <c r="L26" i="14"/>
  <c r="N26" i="14"/>
  <c r="T26" i="14"/>
  <c r="J27" i="14"/>
  <c r="L27" i="14"/>
  <c r="N27" i="14"/>
  <c r="T27" i="14"/>
  <c r="J28" i="14"/>
  <c r="L28" i="14"/>
  <c r="N28" i="14"/>
  <c r="T28" i="14"/>
  <c r="J29" i="14"/>
  <c r="L29" i="14"/>
  <c r="N29" i="14"/>
  <c r="T29" i="14"/>
  <c r="J30" i="14"/>
  <c r="L30" i="14"/>
  <c r="N30" i="14"/>
  <c r="T30" i="14"/>
  <c r="J31" i="14"/>
  <c r="L31" i="14"/>
  <c r="N31" i="14"/>
  <c r="T31" i="14"/>
  <c r="L33" i="14"/>
  <c r="N33" i="14"/>
  <c r="T33" i="14"/>
  <c r="J34" i="14"/>
  <c r="L34" i="14"/>
  <c r="N34" i="14"/>
  <c r="T34" i="14"/>
  <c r="J35" i="14"/>
  <c r="L35" i="14"/>
  <c r="N35" i="14"/>
  <c r="T35" i="14"/>
  <c r="J36" i="14"/>
  <c r="L36" i="14"/>
  <c r="N36" i="14"/>
  <c r="T36" i="14"/>
  <c r="J37" i="14"/>
  <c r="L37" i="14"/>
  <c r="N37" i="14"/>
  <c r="T37" i="14"/>
  <c r="B1" i="7"/>
  <c r="B32" i="10" s="1"/>
  <c r="C69" i="10" s="1"/>
  <c r="U5" i="7"/>
  <c r="P7" i="7"/>
  <c r="U7" i="7"/>
  <c r="P8" i="7"/>
  <c r="U8" i="7"/>
  <c r="U10" i="7" s="1"/>
  <c r="P9" i="7"/>
  <c r="U9" i="7"/>
  <c r="P10" i="7"/>
  <c r="S10" i="7"/>
  <c r="AA8" i="7" s="1"/>
  <c r="AA9" i="7"/>
  <c r="E10" i="7"/>
  <c r="E14" i="7"/>
  <c r="E15" i="7"/>
  <c r="E16" i="7"/>
  <c r="Z16" i="7"/>
  <c r="E17" i="7"/>
  <c r="Z17" i="7"/>
  <c r="E18" i="7"/>
  <c r="Z18" i="7"/>
  <c r="E19" i="7"/>
  <c r="Z19" i="7"/>
  <c r="Z20" i="7"/>
  <c r="Z21" i="7"/>
  <c r="R22" i="7"/>
  <c r="Z22" i="7"/>
  <c r="R23" i="7"/>
  <c r="Z23" i="7"/>
  <c r="R24" i="7"/>
  <c r="E25" i="7"/>
  <c r="E26" i="7"/>
  <c r="E27" i="7"/>
  <c r="E28" i="7"/>
  <c r="E29" i="7"/>
  <c r="B36" i="7"/>
  <c r="B39" i="10"/>
  <c r="C71" i="10" s="1"/>
  <c r="U40" i="7"/>
  <c r="P42" i="7"/>
  <c r="U42" i="7"/>
  <c r="P43" i="7"/>
  <c r="U43" i="7"/>
  <c r="P44" i="7"/>
  <c r="U45" i="7" s="1"/>
  <c r="U44" i="7"/>
  <c r="P45" i="7"/>
  <c r="S45" i="7"/>
  <c r="H114" i="2" s="1"/>
  <c r="E49" i="7"/>
  <c r="E50" i="7"/>
  <c r="E51" i="7"/>
  <c r="E52" i="7"/>
  <c r="E53" i="7"/>
  <c r="E54" i="7"/>
  <c r="E60" i="7"/>
  <c r="E61" i="7"/>
  <c r="E62" i="7"/>
  <c r="E63" i="7"/>
  <c r="E64" i="7"/>
  <c r="B71" i="7"/>
  <c r="B46" i="10"/>
  <c r="C73" i="10" s="1"/>
  <c r="U75" i="7"/>
  <c r="P77" i="7"/>
  <c r="U77" i="7"/>
  <c r="P78" i="7"/>
  <c r="U78" i="7"/>
  <c r="P79" i="7"/>
  <c r="U79" i="7"/>
  <c r="P80" i="7"/>
  <c r="S80" i="7"/>
  <c r="E77" i="7"/>
  <c r="Z82" i="7"/>
  <c r="Z83" i="7"/>
  <c r="E84" i="7"/>
  <c r="Z84" i="7"/>
  <c r="E85" i="7"/>
  <c r="E86" i="7"/>
  <c r="E87" i="7"/>
  <c r="E88" i="7"/>
  <c r="Z89" i="7"/>
  <c r="Z90" i="7"/>
  <c r="Z91" i="7"/>
  <c r="Z92" i="7"/>
  <c r="Z93" i="7"/>
  <c r="E95" i="7"/>
  <c r="E96" i="7"/>
  <c r="E97" i="7"/>
  <c r="E98" i="7"/>
  <c r="E99" i="7"/>
  <c r="B6" i="10"/>
  <c r="C63" i="10" s="1"/>
  <c r="E2" i="2"/>
  <c r="Q9" i="2"/>
  <c r="P9" i="2" s="1"/>
  <c r="Q12" i="2"/>
  <c r="P12" i="2" s="1"/>
  <c r="Q36" i="2"/>
  <c r="P36" i="2" s="1"/>
  <c r="Q39" i="2"/>
  <c r="P39" i="2" s="1"/>
  <c r="Q90" i="2"/>
  <c r="P90" i="2" s="1"/>
  <c r="Q117" i="2"/>
  <c r="P117" i="2" s="1"/>
  <c r="Q144" i="2"/>
  <c r="P144" i="2" s="1"/>
  <c r="J3" i="1"/>
  <c r="N3" i="1"/>
  <c r="C6" i="1"/>
  <c r="E6" i="1"/>
  <c r="C7" i="1"/>
  <c r="E7" i="1"/>
  <c r="C8" i="1"/>
  <c r="E8" i="1"/>
  <c r="C9" i="1"/>
  <c r="C10" i="1"/>
  <c r="F30" i="1"/>
  <c r="G30" i="1"/>
  <c r="H30" i="1"/>
  <c r="I30" i="1"/>
  <c r="J30" i="1"/>
  <c r="K30" i="1"/>
  <c r="L30" i="1"/>
  <c r="M30" i="1"/>
  <c r="N30" i="1"/>
  <c r="O30" i="1"/>
  <c r="Q113" i="2"/>
  <c r="P113" i="2"/>
  <c r="G14" i="3"/>
  <c r="I35" i="1"/>
  <c r="H18" i="11" s="1"/>
  <c r="F14" i="3"/>
  <c r="H35" i="1" s="1"/>
  <c r="G18" i="11" s="1"/>
  <c r="L14" i="3"/>
  <c r="N35" i="1"/>
  <c r="M18" i="11" s="1"/>
  <c r="D14" i="3"/>
  <c r="F35" i="1" s="1"/>
  <c r="E18" i="11"/>
  <c r="N10" i="18"/>
  <c r="D18" i="10"/>
  <c r="E42" i="10"/>
  <c r="F42" i="10"/>
  <c r="D43" i="10"/>
  <c r="F66" i="10"/>
  <c r="E74" i="10"/>
  <c r="M74" i="10"/>
  <c r="Q114" i="2"/>
  <c r="P114" i="2" s="1"/>
  <c r="E10" i="1"/>
  <c r="N7" i="18"/>
  <c r="N34" i="18" s="1"/>
  <c r="E21" i="11" s="1"/>
  <c r="N14" i="18"/>
  <c r="N16" i="18"/>
  <c r="N18" i="18"/>
  <c r="N19" i="18"/>
  <c r="N20" i="18"/>
  <c r="N26" i="18"/>
  <c r="O5" i="18"/>
  <c r="O24" i="18" s="1"/>
  <c r="N13" i="18"/>
  <c r="N25" i="18"/>
  <c r="N27" i="18"/>
  <c r="N28" i="18"/>
  <c r="N29" i="18"/>
  <c r="N30" i="18"/>
  <c r="N36" i="18"/>
  <c r="N39" i="18"/>
  <c r="N12" i="18"/>
  <c r="N9" i="18"/>
  <c r="N11" i="18"/>
  <c r="N21" i="18"/>
  <c r="N23" i="18"/>
  <c r="N22" i="18"/>
  <c r="N31" i="18"/>
  <c r="N32" i="18"/>
  <c r="N38" i="18"/>
  <c r="N44" i="18" s="1"/>
  <c r="N41" i="18"/>
  <c r="M7" i="18"/>
  <c r="I68" i="10"/>
  <c r="N6" i="18"/>
  <c r="AA85" i="7"/>
  <c r="D78" i="7" s="1"/>
  <c r="AA24" i="7"/>
  <c r="D9" i="7" s="1"/>
  <c r="AA15" i="7"/>
  <c r="D8" i="7" s="1"/>
  <c r="E9" i="1"/>
  <c r="N21" i="14"/>
  <c r="D21" i="7"/>
  <c r="Q87" i="2"/>
  <c r="N32" i="14"/>
  <c r="M8" i="18"/>
  <c r="Q86" i="2"/>
  <c r="P86" i="2" s="1"/>
  <c r="Q66" i="2"/>
  <c r="P66" i="2" s="1"/>
  <c r="J60" i="2"/>
  <c r="J59" i="2" s="1"/>
  <c r="L60" i="2"/>
  <c r="L59" i="2" s="1"/>
  <c r="N60" i="2"/>
  <c r="N59" i="2" s="1"/>
  <c r="K60" i="2"/>
  <c r="K59" i="2" s="1"/>
  <c r="M60" i="2"/>
  <c r="M59" i="2" s="1"/>
  <c r="O60" i="2"/>
  <c r="O59" i="2" s="1"/>
  <c r="U24" i="14"/>
  <c r="U7" i="14"/>
  <c r="J14" i="3"/>
  <c r="L35" i="1" s="1"/>
  <c r="K18" i="11" s="1"/>
  <c r="H14" i="3"/>
  <c r="J35" i="1" s="1"/>
  <c r="I18" i="11" s="1"/>
  <c r="M14" i="3"/>
  <c r="O35" i="1" s="1"/>
  <c r="N18" i="11" s="1"/>
  <c r="K14" i="3"/>
  <c r="M35" i="1" s="1"/>
  <c r="L18" i="11" s="1"/>
  <c r="E14" i="3"/>
  <c r="G35" i="1"/>
  <c r="F18" i="11" s="1"/>
  <c r="C14" i="3"/>
  <c r="E35" i="1" s="1"/>
  <c r="Q140" i="2"/>
  <c r="P140" i="2" s="1"/>
  <c r="Q141" i="2"/>
  <c r="D16" i="10"/>
  <c r="M18" i="18"/>
  <c r="M12" i="18"/>
  <c r="E53" i="2"/>
  <c r="E14" i="1"/>
  <c r="O9" i="18"/>
  <c r="O36" i="18"/>
  <c r="O42" i="18" s="1"/>
  <c r="O12" i="18"/>
  <c r="O38" i="18"/>
  <c r="U25" i="14"/>
  <c r="E28" i="1"/>
  <c r="E15" i="1"/>
  <c r="E18" i="1"/>
  <c r="E19" i="1"/>
  <c r="E23" i="1"/>
  <c r="D48" i="10"/>
  <c r="E26" i="2"/>
  <c r="E27" i="2" s="1"/>
  <c r="E27" i="1"/>
  <c r="E17" i="1"/>
  <c r="E134" i="2"/>
  <c r="E135" i="2" s="1"/>
  <c r="E161" i="2"/>
  <c r="E162" i="2" s="1"/>
  <c r="E26" i="1"/>
  <c r="E16" i="1"/>
  <c r="E107" i="2"/>
  <c r="E108" i="2" s="1"/>
  <c r="E80" i="2"/>
  <c r="E81" i="2" s="1"/>
  <c r="E20" i="1"/>
  <c r="I75" i="10"/>
  <c r="D8" i="10"/>
  <c r="O30" i="18"/>
  <c r="N8" i="18"/>
  <c r="O28" i="18"/>
  <c r="O39" i="18"/>
  <c r="P5" i="18"/>
  <c r="O22" i="18"/>
  <c r="O10" i="18"/>
  <c r="O20" i="18"/>
  <c r="U20" i="14"/>
  <c r="U18" i="14"/>
  <c r="U16" i="14"/>
  <c r="V4" i="14"/>
  <c r="V24" i="14" s="1"/>
  <c r="G75" i="10"/>
  <c r="V6" i="14"/>
  <c r="U30" i="14"/>
  <c r="U28" i="14"/>
  <c r="U26" i="14"/>
  <c r="U36" i="14"/>
  <c r="U34" i="14"/>
  <c r="U13" i="14"/>
  <c r="U11" i="14"/>
  <c r="U9" i="14"/>
  <c r="U5" i="14"/>
  <c r="U17" i="14"/>
  <c r="G23" i="1"/>
  <c r="H23" i="1"/>
  <c r="I23" i="1"/>
  <c r="J23" i="1"/>
  <c r="K23" i="1"/>
  <c r="L23" i="1"/>
  <c r="M23" i="1"/>
  <c r="N23" i="1"/>
  <c r="O23" i="1"/>
  <c r="O16" i="18"/>
  <c r="M15" i="18"/>
  <c r="M17" i="18"/>
  <c r="N15" i="18"/>
  <c r="N17" i="18"/>
  <c r="O15" i="18"/>
  <c r="O17" i="18"/>
  <c r="M16" i="18"/>
  <c r="E13" i="7"/>
  <c r="E12" i="7"/>
  <c r="E7" i="7"/>
  <c r="AA34" i="7"/>
  <c r="D11" i="7" s="1"/>
  <c r="E43" i="10"/>
  <c r="D36" i="10"/>
  <c r="D10" i="10"/>
  <c r="D55" i="10" s="1"/>
  <c r="AA43" i="7"/>
  <c r="D56" i="7" s="1"/>
  <c r="E48" i="7"/>
  <c r="E45" i="7"/>
  <c r="E47" i="7"/>
  <c r="AA44" i="7"/>
  <c r="D57" i="7" s="1"/>
  <c r="AA69" i="7"/>
  <c r="D46" i="7" s="1"/>
  <c r="AA50" i="7"/>
  <c r="D43" i="7" s="1"/>
  <c r="M66" i="10"/>
  <c r="L66" i="10"/>
  <c r="K66" i="10"/>
  <c r="J66" i="10"/>
  <c r="I66" i="10"/>
  <c r="O114" i="2"/>
  <c r="M114" i="2"/>
  <c r="K114" i="2"/>
  <c r="I114" i="2"/>
  <c r="G114" i="2"/>
  <c r="E42" i="7"/>
  <c r="F114" i="2"/>
  <c r="N114" i="2"/>
  <c r="L114" i="2"/>
  <c r="J114" i="2"/>
  <c r="AA78" i="7"/>
  <c r="D91" i="7" s="1"/>
  <c r="F87" i="2"/>
  <c r="N87" i="2"/>
  <c r="L87" i="2"/>
  <c r="J87" i="2"/>
  <c r="H87" i="2"/>
  <c r="F141" i="2"/>
  <c r="N141" i="2"/>
  <c r="L141" i="2"/>
  <c r="J141" i="2"/>
  <c r="H141" i="2"/>
  <c r="AA79" i="7"/>
  <c r="D92" i="7" s="1"/>
  <c r="O87" i="2"/>
  <c r="M87" i="2"/>
  <c r="K87" i="2"/>
  <c r="I87" i="2"/>
  <c r="O141" i="2"/>
  <c r="M141" i="2"/>
  <c r="K141" i="2"/>
  <c r="I141" i="2"/>
  <c r="P141" i="2"/>
  <c r="N6" i="2"/>
  <c r="N5" i="2" s="1"/>
  <c r="L6" i="2"/>
  <c r="L5" i="2" s="1"/>
  <c r="N33" i="2"/>
  <c r="N32" i="2" s="1"/>
  <c r="L33" i="2"/>
  <c r="L32" i="2" s="1"/>
  <c r="J33" i="2"/>
  <c r="J32" i="2" s="1"/>
  <c r="K6" i="2"/>
  <c r="K5" i="2" s="1"/>
  <c r="O33" i="2"/>
  <c r="O32" i="2" s="1"/>
  <c r="K33" i="2"/>
  <c r="K32" i="2" s="1"/>
  <c r="P87" i="2"/>
  <c r="E82" i="7"/>
  <c r="E83" i="7"/>
  <c r="G141" i="2"/>
  <c r="E80" i="7"/>
  <c r="AA94" i="7"/>
  <c r="D79" i="7" s="1"/>
  <c r="M144" i="2"/>
  <c r="K144" i="2"/>
  <c r="J144" i="2"/>
  <c r="G144" i="2"/>
  <c r="O144" i="2"/>
  <c r="N113" i="2"/>
  <c r="I113" i="2"/>
  <c r="O113" i="2"/>
  <c r="K113" i="2"/>
  <c r="M113" i="2"/>
  <c r="J86" i="2"/>
  <c r="G86" i="2"/>
  <c r="K117" i="2"/>
  <c r="O117" i="2"/>
  <c r="M117" i="2"/>
  <c r="G117" i="2"/>
  <c r="I117" i="2"/>
  <c r="M147" i="2"/>
  <c r="O147" i="2"/>
  <c r="I147" i="2"/>
  <c r="H147" i="2"/>
  <c r="L147" i="2"/>
  <c r="K147" i="2"/>
  <c r="J147" i="2"/>
  <c r="N147" i="2"/>
  <c r="G147" i="2"/>
  <c r="F147" i="2"/>
  <c r="O86" i="2"/>
  <c r="N86" i="2"/>
  <c r="M68" i="10"/>
  <c r="N122" i="2"/>
  <c r="F122" i="2"/>
  <c r="G122" i="2"/>
  <c r="K122" i="2"/>
  <c r="L122" i="2"/>
  <c r="K123" i="2"/>
  <c r="J123" i="2"/>
  <c r="L123" i="2"/>
  <c r="I123" i="2"/>
  <c r="H123" i="2"/>
  <c r="H113" i="2"/>
  <c r="J113" i="2"/>
  <c r="G113" i="2"/>
  <c r="L113" i="2"/>
  <c r="F113" i="2"/>
  <c r="N149" i="2"/>
  <c r="H150" i="2"/>
  <c r="I96" i="2"/>
  <c r="G87" i="2"/>
  <c r="M120" i="2"/>
  <c r="G120" i="2"/>
  <c r="Q92" i="2"/>
  <c r="P92" i="2" s="1"/>
  <c r="E9" i="7"/>
  <c r="Q91" i="2"/>
  <c r="P91" i="2" s="1"/>
  <c r="E8" i="7"/>
  <c r="Q103" i="2"/>
  <c r="E21" i="7"/>
  <c r="D22" i="7"/>
  <c r="E22" i="7" s="1"/>
  <c r="G95" i="2"/>
  <c r="J95" i="2"/>
  <c r="I93" i="2"/>
  <c r="L90" i="2"/>
  <c r="I90" i="2"/>
  <c r="G90" i="2"/>
  <c r="M90" i="2"/>
  <c r="K90" i="2"/>
  <c r="H90" i="2"/>
  <c r="J90" i="2"/>
  <c r="N90" i="2"/>
  <c r="F90" i="2"/>
  <c r="O90" i="2"/>
  <c r="F47" i="10"/>
  <c r="G47" i="10" s="1"/>
  <c r="H47" i="10" s="1"/>
  <c r="E48" i="10"/>
  <c r="F49" i="10"/>
  <c r="E50" i="10"/>
  <c r="G42" i="10"/>
  <c r="G43" i="10" s="1"/>
  <c r="F43" i="10"/>
  <c r="F35" i="10"/>
  <c r="E36" i="10"/>
  <c r="K68" i="10"/>
  <c r="M75" i="10"/>
  <c r="D26" i="10"/>
  <c r="Q104" i="2"/>
  <c r="P104" i="2" s="1"/>
  <c r="P103" i="2"/>
  <c r="F48" i="10"/>
  <c r="H42" i="10"/>
  <c r="H43" i="10" s="1"/>
  <c r="O103" i="2"/>
  <c r="G48" i="10"/>
  <c r="F12" i="2"/>
  <c r="O6" i="2"/>
  <c r="O5" i="2" s="1"/>
  <c r="J6" i="2"/>
  <c r="J5" i="2"/>
  <c r="Q5" i="2"/>
  <c r="P5" i="2" s="1"/>
  <c r="P6" i="2" s="1"/>
  <c r="M6" i="2"/>
  <c r="M5" i="2" s="1"/>
  <c r="P22" i="18"/>
  <c r="M27" i="18"/>
  <c r="M21" i="18"/>
  <c r="M23" i="18"/>
  <c r="M35" i="18" s="1"/>
  <c r="M47" i="18" s="1"/>
  <c r="E29" i="1" s="1"/>
  <c r="U33" i="14"/>
  <c r="U38" i="14" s="1"/>
  <c r="U10" i="14"/>
  <c r="U19" i="14"/>
  <c r="Q32" i="2"/>
  <c r="P32" i="2" s="1"/>
  <c r="Q33" i="2"/>
  <c r="P33" i="2" s="1"/>
  <c r="F68" i="10"/>
  <c r="F83" i="10"/>
  <c r="F84" i="10" s="1"/>
  <c r="E68" i="10"/>
  <c r="L68" i="10"/>
  <c r="N68" i="10"/>
  <c r="J63" i="2"/>
  <c r="Q60" i="2"/>
  <c r="P60" i="2" s="1"/>
  <c r="Q59" i="2"/>
  <c r="P59" i="2" s="1"/>
  <c r="I14" i="3"/>
  <c r="K35" i="1" s="1"/>
  <c r="J18" i="11" s="1"/>
  <c r="M33" i="2"/>
  <c r="M32" i="2" s="1"/>
  <c r="H70" i="10"/>
  <c r="L38" i="14"/>
  <c r="F69" i="2"/>
  <c r="N69" i="2"/>
  <c r="V15" i="14"/>
  <c r="E83" i="5"/>
  <c r="E84" i="5"/>
  <c r="U10" i="5"/>
  <c r="T10" i="5" s="1"/>
  <c r="AA8" i="5"/>
  <c r="D21" i="5" s="1"/>
  <c r="AA9" i="5"/>
  <c r="D22" i="5" s="1"/>
  <c r="E13" i="5"/>
  <c r="E43" i="5"/>
  <c r="U46" i="5"/>
  <c r="D42" i="5" s="1"/>
  <c r="AA44" i="5"/>
  <c r="D57" i="5" s="1"/>
  <c r="E49" i="5"/>
  <c r="P18" i="18"/>
  <c r="P15" i="18"/>
  <c r="O31" i="18"/>
  <c r="O11" i="18"/>
  <c r="O40" i="18"/>
  <c r="O13" i="18"/>
  <c r="O26" i="18"/>
  <c r="O21" i="18"/>
  <c r="O23" i="18"/>
  <c r="O19" i="18"/>
  <c r="O14" i="18"/>
  <c r="O25" i="18"/>
  <c r="O6" i="18"/>
  <c r="O8" i="18"/>
  <c r="O37" i="18"/>
  <c r="O43" i="18" s="1"/>
  <c r="F22" i="11" s="1"/>
  <c r="O18" i="18"/>
  <c r="O32" i="18"/>
  <c r="P23" i="18"/>
  <c r="V27" i="14"/>
  <c r="V31" i="14"/>
  <c r="V18" i="14"/>
  <c r="V8" i="14"/>
  <c r="M33" i="18"/>
  <c r="M45" i="18" s="1"/>
  <c r="V9" i="14"/>
  <c r="V25" i="14"/>
  <c r="P30" i="18"/>
  <c r="V10" i="14"/>
  <c r="V36" i="14"/>
  <c r="V13" i="14"/>
  <c r="P19" i="18"/>
  <c r="V11" i="14"/>
  <c r="V16" i="14"/>
  <c r="N24" i="18"/>
  <c r="N33" i="18"/>
  <c r="U32" i="14"/>
  <c r="O27" i="18"/>
  <c r="V20" i="14"/>
  <c r="V30" i="14"/>
  <c r="V26" i="14"/>
  <c r="V33" i="14"/>
  <c r="V12" i="14"/>
  <c r="V28" i="14"/>
  <c r="V19" i="14"/>
  <c r="V34" i="14"/>
  <c r="P28" i="18"/>
  <c r="P36" i="18"/>
  <c r="P12" i="18"/>
  <c r="V5" i="14"/>
  <c r="V7" i="14"/>
  <c r="V37" i="14"/>
  <c r="H75" i="10"/>
  <c r="T46" i="5"/>
  <c r="I34" i="2" s="1"/>
  <c r="U81" i="5"/>
  <c r="D77" i="5"/>
  <c r="E81" i="5"/>
  <c r="AA104" i="7"/>
  <c r="D81" i="7" s="1"/>
  <c r="AA59" i="7"/>
  <c r="D44" i="7" s="1"/>
  <c r="AA105" i="5"/>
  <c r="D82" i="5" s="1"/>
  <c r="E82" i="5" s="1"/>
  <c r="AA70" i="5"/>
  <c r="D47" i="5" s="1"/>
  <c r="E66" i="10"/>
  <c r="AA95" i="5"/>
  <c r="D80" i="5" s="1"/>
  <c r="AA86" i="5"/>
  <c r="D79" i="5" s="1"/>
  <c r="Q64" i="2" s="1"/>
  <c r="AA76" i="5"/>
  <c r="E78" i="5"/>
  <c r="AA60" i="5"/>
  <c r="D45" i="5" s="1"/>
  <c r="AA51" i="5"/>
  <c r="D44" i="5" s="1"/>
  <c r="AA35" i="5"/>
  <c r="D11" i="5" s="1"/>
  <c r="AA4" i="5"/>
  <c r="AA25" i="5"/>
  <c r="D9" i="5" s="1"/>
  <c r="AA15" i="5"/>
  <c r="D8" i="5" s="1"/>
  <c r="E8" i="5" s="1"/>
  <c r="E83" i="10"/>
  <c r="E84" i="10" s="1"/>
  <c r="M92" i="2"/>
  <c r="N92" i="2"/>
  <c r="G92" i="2"/>
  <c r="I92" i="2"/>
  <c r="O92" i="2"/>
  <c r="L92" i="2"/>
  <c r="F92" i="2"/>
  <c r="G104" i="2"/>
  <c r="I104" i="2"/>
  <c r="J104" i="2"/>
  <c r="L86" i="2"/>
  <c r="F86" i="2"/>
  <c r="M86" i="2"/>
  <c r="H86" i="2"/>
  <c r="I86" i="2"/>
  <c r="K86" i="2"/>
  <c r="I144" i="2"/>
  <c r="H144" i="2"/>
  <c r="F144" i="2"/>
  <c r="L144" i="2"/>
  <c r="N144" i="2"/>
  <c r="O149" i="2"/>
  <c r="J149" i="2"/>
  <c r="G149" i="2"/>
  <c r="L149" i="2"/>
  <c r="K150" i="2"/>
  <c r="F150" i="2"/>
  <c r="G150" i="2"/>
  <c r="M150" i="2"/>
  <c r="H96" i="2"/>
  <c r="G96" i="2"/>
  <c r="N96" i="2"/>
  <c r="K96" i="2"/>
  <c r="Q158" i="2"/>
  <c r="P158" i="2" s="1"/>
  <c r="N158" i="2" s="1"/>
  <c r="E92" i="7"/>
  <c r="F117" i="2"/>
  <c r="F14" i="1" s="1"/>
  <c r="L117" i="2"/>
  <c r="H117" i="2"/>
  <c r="N117" i="2"/>
  <c r="J117" i="2"/>
  <c r="G12" i="2"/>
  <c r="O122" i="2"/>
  <c r="J122" i="2"/>
  <c r="M122" i="2"/>
  <c r="H122" i="2"/>
  <c r="I122" i="2"/>
  <c r="N123" i="2"/>
  <c r="M123" i="2"/>
  <c r="O123" i="2"/>
  <c r="G123" i="2"/>
  <c r="F123" i="2"/>
  <c r="F63" i="2"/>
  <c r="I63" i="2"/>
  <c r="H63" i="2"/>
  <c r="AA79" i="5"/>
  <c r="D92" i="5" s="1"/>
  <c r="J83" i="10"/>
  <c r="J84" i="10" s="1"/>
  <c r="M83" i="10"/>
  <c r="M84" i="10" s="1"/>
  <c r="K83" i="10"/>
  <c r="K84" i="10" s="1"/>
  <c r="N83" i="10"/>
  <c r="N84" i="10" s="1"/>
  <c r="H83" i="10"/>
  <c r="H84" i="10" s="1"/>
  <c r="L83" i="10"/>
  <c r="L84" i="10" s="1"/>
  <c r="I83" i="10"/>
  <c r="I84" i="10" s="1"/>
  <c r="P56" i="10" s="1"/>
  <c r="D56" i="10" s="1"/>
  <c r="G83" i="10"/>
  <c r="G84" i="10" s="1"/>
  <c r="L158" i="2"/>
  <c r="M158" i="2"/>
  <c r="F158" i="2"/>
  <c r="H158" i="2"/>
  <c r="G158" i="2"/>
  <c r="I158" i="2"/>
  <c r="J103" i="2"/>
  <c r="K103" i="2"/>
  <c r="N103" i="2"/>
  <c r="G103" i="2"/>
  <c r="I103" i="2"/>
  <c r="O104" i="2"/>
  <c r="L104" i="2"/>
  <c r="AA77" i="5"/>
  <c r="Q130" i="2"/>
  <c r="P130" i="2" s="1"/>
  <c r="E56" i="7"/>
  <c r="L74" i="10"/>
  <c r="K74" i="10"/>
  <c r="I74" i="10"/>
  <c r="G74" i="10"/>
  <c r="F74" i="10"/>
  <c r="F72" i="10"/>
  <c r="E70" i="10"/>
  <c r="N74" i="10"/>
  <c r="G66" i="10"/>
  <c r="G64" i="10"/>
  <c r="E64" i="10"/>
  <c r="E76" i="10" s="1"/>
  <c r="E85" i="10" s="1"/>
  <c r="E86" i="10" s="1"/>
  <c r="F25" i="1" s="1"/>
  <c r="L64" i="10"/>
  <c r="N64" i="10"/>
  <c r="J64" i="10"/>
  <c r="N39" i="2"/>
  <c r="J39" i="2"/>
  <c r="O39" i="2"/>
  <c r="H39" i="2"/>
  <c r="F39" i="2"/>
  <c r="L39" i="2"/>
  <c r="K39" i="2"/>
  <c r="M39" i="2"/>
  <c r="I39" i="2"/>
  <c r="G39" i="2"/>
  <c r="O36" i="2"/>
  <c r="N36" i="2"/>
  <c r="L36" i="2"/>
  <c r="I36" i="2"/>
  <c r="F36" i="2"/>
  <c r="K36" i="2"/>
  <c r="J36" i="2"/>
  <c r="M36" i="2"/>
  <c r="G36" i="2"/>
  <c r="H36" i="2"/>
  <c r="AA5" i="5"/>
  <c r="AA6" i="5"/>
  <c r="J68" i="10"/>
  <c r="L34" i="2"/>
  <c r="L35" i="2" s="1"/>
  <c r="L7" i="1" s="1"/>
  <c r="N34" i="2"/>
  <c r="N35" i="2" s="1"/>
  <c r="N7" i="1" s="1"/>
  <c r="AA40" i="5"/>
  <c r="AA43" i="5" s="1"/>
  <c r="F34" i="2"/>
  <c r="J34" i="2"/>
  <c r="J35" i="2"/>
  <c r="J7" i="1" s="1"/>
  <c r="K34" i="2"/>
  <c r="K35" i="2" s="1"/>
  <c r="K7" i="1" s="1"/>
  <c r="E42" i="5"/>
  <c r="H34" i="2"/>
  <c r="Q34" i="2"/>
  <c r="Q35" i="2" s="1"/>
  <c r="P34" i="2"/>
  <c r="P35" i="2" s="1"/>
  <c r="M34" i="2"/>
  <c r="M35" i="2" s="1"/>
  <c r="M7" i="1" s="1"/>
  <c r="O34" i="2"/>
  <c r="O35" i="2"/>
  <c r="O7" i="1" s="1"/>
  <c r="AA42" i="5"/>
  <c r="AA41" i="5"/>
  <c r="E58" i="5"/>
  <c r="Q50" i="2"/>
  <c r="P50" i="2"/>
  <c r="G34" i="2"/>
  <c r="I33" i="2"/>
  <c r="J68" i="2"/>
  <c r="L68" i="2"/>
  <c r="M68" i="2"/>
  <c r="I68" i="2"/>
  <c r="G68" i="2"/>
  <c r="O68" i="2"/>
  <c r="K68" i="2"/>
  <c r="N68" i="2"/>
  <c r="H68" i="2"/>
  <c r="F68" i="2"/>
  <c r="L66" i="2"/>
  <c r="M66" i="2"/>
  <c r="J66" i="2"/>
  <c r="K66" i="2"/>
  <c r="I66" i="2"/>
  <c r="G66" i="2"/>
  <c r="N66" i="2"/>
  <c r="O66" i="2"/>
  <c r="H66" i="2"/>
  <c r="F66" i="2"/>
  <c r="T81" i="5"/>
  <c r="AA75" i="5"/>
  <c r="I60" i="2"/>
  <c r="E79" i="5"/>
  <c r="F75" i="10"/>
  <c r="O7" i="18"/>
  <c r="O34" i="18" s="1"/>
  <c r="P6" i="18"/>
  <c r="E7" i="5"/>
  <c r="E12" i="5"/>
  <c r="F7" i="10"/>
  <c r="G7" i="10" s="1"/>
  <c r="H7" i="10" s="1"/>
  <c r="E8" i="10"/>
  <c r="L21" i="14"/>
  <c r="U14" i="14"/>
  <c r="V14" i="14"/>
  <c r="L14" i="14"/>
  <c r="M9" i="2"/>
  <c r="J9" i="2"/>
  <c r="J14" i="1"/>
  <c r="K9" i="2"/>
  <c r="O9" i="2"/>
  <c r="H9" i="2"/>
  <c r="H14" i="1"/>
  <c r="G9" i="2"/>
  <c r="L9" i="2"/>
  <c r="N9" i="2"/>
  <c r="F9" i="2"/>
  <c r="I9" i="2"/>
  <c r="I14" i="1" s="1"/>
  <c r="I6" i="2"/>
  <c r="I32" i="2"/>
  <c r="H50" i="2"/>
  <c r="J50" i="2"/>
  <c r="N50" i="2"/>
  <c r="G50" i="2"/>
  <c r="O50" i="2"/>
  <c r="I61" i="2"/>
  <c r="G61" i="2"/>
  <c r="N61" i="2"/>
  <c r="N62" i="2" s="1"/>
  <c r="N8" i="1" s="1"/>
  <c r="O61" i="2"/>
  <c r="O62" i="2" s="1"/>
  <c r="O8" i="1" s="1"/>
  <c r="J61" i="2"/>
  <c r="J62" i="2" s="1"/>
  <c r="J8" i="1" s="1"/>
  <c r="H61" i="2"/>
  <c r="K61" i="2"/>
  <c r="K62" i="2"/>
  <c r="K8" i="1" s="1"/>
  <c r="F61" i="2"/>
  <c r="Q61" i="2"/>
  <c r="Q62" i="2"/>
  <c r="L61" i="2"/>
  <c r="L62" i="2" s="1"/>
  <c r="L8" i="1" s="1"/>
  <c r="E77" i="5"/>
  <c r="P61" i="2"/>
  <c r="M61" i="2"/>
  <c r="M62" i="2" s="1"/>
  <c r="M8" i="1" s="1"/>
  <c r="I59" i="2"/>
  <c r="P64" i="2"/>
  <c r="M64" i="2" s="1"/>
  <c r="P8" i="18"/>
  <c r="I5" i="2"/>
  <c r="L64" i="2"/>
  <c r="G64" i="2"/>
  <c r="P54" i="10"/>
  <c r="N35" i="18"/>
  <c r="N47" i="18" s="1"/>
  <c r="F29" i="1" s="1"/>
  <c r="P7" i="18"/>
  <c r="N14" i="14"/>
  <c r="Q67" i="2"/>
  <c r="P67" i="2" s="1"/>
  <c r="Q65" i="2"/>
  <c r="P65" i="2"/>
  <c r="G65" i="2" s="1"/>
  <c r="E80" i="5"/>
  <c r="Q77" i="2"/>
  <c r="P77" i="2" s="1"/>
  <c r="E93" i="5"/>
  <c r="E92" i="5"/>
  <c r="Q76" i="2"/>
  <c r="P76" i="2" s="1"/>
  <c r="P62" i="2"/>
  <c r="F85" i="5"/>
  <c r="F88" i="5"/>
  <c r="F80" i="5"/>
  <c r="F82" i="5"/>
  <c r="F83" i="5"/>
  <c r="F81" i="5"/>
  <c r="F78" i="5"/>
  <c r="F91" i="5"/>
  <c r="F94" i="5"/>
  <c r="F95" i="5"/>
  <c r="F92" i="5"/>
  <c r="F93" i="5"/>
  <c r="F89" i="5"/>
  <c r="F87" i="5"/>
  <c r="F90" i="5"/>
  <c r="F86" i="5"/>
  <c r="F84" i="5"/>
  <c r="F79" i="5"/>
  <c r="Q40" i="2"/>
  <c r="P40" i="2"/>
  <c r="N40" i="2" s="1"/>
  <c r="E47" i="5"/>
  <c r="Q37" i="2"/>
  <c r="P37" i="2" s="1"/>
  <c r="K37" i="2" s="1"/>
  <c r="E44" i="5"/>
  <c r="Q38" i="2"/>
  <c r="P38" i="2"/>
  <c r="E45" i="5"/>
  <c r="I35" i="2"/>
  <c r="I7" i="1"/>
  <c r="Q49" i="2"/>
  <c r="E57" i="5"/>
  <c r="F45" i="5"/>
  <c r="F57" i="5"/>
  <c r="F46" i="5"/>
  <c r="F50" i="5"/>
  <c r="F44" i="5"/>
  <c r="F47" i="5"/>
  <c r="F51" i="5"/>
  <c r="F52" i="5"/>
  <c r="F56" i="5"/>
  <c r="F58" i="5"/>
  <c r="F48" i="5"/>
  <c r="F43" i="5"/>
  <c r="F53" i="5"/>
  <c r="F55" i="5"/>
  <c r="F49" i="5"/>
  <c r="F54" i="5"/>
  <c r="I41" i="2"/>
  <c r="N15" i="2"/>
  <c r="O15" i="2"/>
  <c r="K14" i="2"/>
  <c r="L14" i="2"/>
  <c r="G14" i="2"/>
  <c r="J14" i="2"/>
  <c r="H14" i="2"/>
  <c r="O14" i="2"/>
  <c r="F14" i="2"/>
  <c r="I14" i="2"/>
  <c r="M14" i="2"/>
  <c r="N14" i="2"/>
  <c r="F7" i="2"/>
  <c r="I7" i="2"/>
  <c r="I8" i="2"/>
  <c r="I6" i="1" s="1"/>
  <c r="M7" i="2"/>
  <c r="M8" i="2" s="1"/>
  <c r="M6" i="1" s="1"/>
  <c r="Q7" i="2"/>
  <c r="N7" i="2"/>
  <c r="N8" i="2"/>
  <c r="N6" i="1" s="1"/>
  <c r="P7" i="2"/>
  <c r="K7" i="2"/>
  <c r="K8" i="2" s="1"/>
  <c r="K6" i="1" s="1"/>
  <c r="J7" i="2"/>
  <c r="J8" i="2" s="1"/>
  <c r="J6" i="1" s="1"/>
  <c r="O7" i="2"/>
  <c r="O8" i="2"/>
  <c r="O6" i="1" s="1"/>
  <c r="L7" i="2"/>
  <c r="L8" i="2" s="1"/>
  <c r="L6" i="1" s="1"/>
  <c r="H7" i="2"/>
  <c r="G7" i="2"/>
  <c r="E10" i="5"/>
  <c r="Q13" i="2"/>
  <c r="P13" i="2" s="1"/>
  <c r="E11" i="5"/>
  <c r="Q10" i="2"/>
  <c r="Q11" i="2"/>
  <c r="P11" i="2" s="1"/>
  <c r="E9" i="5"/>
  <c r="E26" i="10"/>
  <c r="F25" i="10"/>
  <c r="G25" i="10" s="1"/>
  <c r="E16" i="10"/>
  <c r="F15" i="10"/>
  <c r="E10" i="10"/>
  <c r="F9" i="10"/>
  <c r="F10" i="10" s="1"/>
  <c r="J10" i="11"/>
  <c r="K23" i="18"/>
  <c r="K22" i="18"/>
  <c r="K33" i="18"/>
  <c r="K45" i="18" s="1"/>
  <c r="N65" i="2"/>
  <c r="H65" i="2"/>
  <c r="F65" i="2"/>
  <c r="L65" i="2"/>
  <c r="I65" i="2"/>
  <c r="K65" i="2"/>
  <c r="H40" i="2"/>
  <c r="M40" i="2"/>
  <c r="K40" i="2"/>
  <c r="F40" i="2"/>
  <c r="I40" i="2"/>
  <c r="J40" i="2"/>
  <c r="L40" i="2"/>
  <c r="G40" i="2"/>
  <c r="O38" i="2"/>
  <c r="N38" i="2"/>
  <c r="J38" i="2"/>
  <c r="L38" i="2"/>
  <c r="I38" i="2"/>
  <c r="F38" i="2"/>
  <c r="H38" i="2"/>
  <c r="G38" i="2"/>
  <c r="M38" i="2"/>
  <c r="K38" i="2"/>
  <c r="M37" i="2"/>
  <c r="N37" i="2"/>
  <c r="F37" i="2"/>
  <c r="J37" i="2"/>
  <c r="F59" i="5"/>
  <c r="P49" i="2"/>
  <c r="H49" i="2" s="1"/>
  <c r="F60" i="5"/>
  <c r="P10" i="2"/>
  <c r="O10" i="2" s="1"/>
  <c r="F16" i="10"/>
  <c r="G15" i="10"/>
  <c r="H15" i="10" s="1"/>
  <c r="G49" i="2"/>
  <c r="M49" i="2"/>
  <c r="N49" i="2"/>
  <c r="K49" i="2"/>
  <c r="K10" i="2"/>
  <c r="M10" i="2"/>
  <c r="I10" i="2"/>
  <c r="G10" i="2"/>
  <c r="J10" i="2"/>
  <c r="F10" i="2"/>
  <c r="N2" i="10" l="1"/>
  <c r="E4" i="11"/>
  <c r="F4" i="11" s="1"/>
  <c r="G4" i="11" s="1"/>
  <c r="H4" i="11" s="1"/>
  <c r="I4" i="11" s="1"/>
  <c r="J4" i="11" s="1"/>
  <c r="K4" i="11" s="1"/>
  <c r="L4" i="11" s="1"/>
  <c r="M4" i="11" s="1"/>
  <c r="N4" i="11" s="1"/>
  <c r="AA46" i="5"/>
  <c r="D56" i="5"/>
  <c r="G11" i="2"/>
  <c r="L11" i="2"/>
  <c r="J11" i="2"/>
  <c r="H11" i="2"/>
  <c r="O11" i="2"/>
  <c r="N11" i="2"/>
  <c r="M11" i="2"/>
  <c r="I11" i="2"/>
  <c r="K11" i="2"/>
  <c r="F11" i="2"/>
  <c r="O19" i="1"/>
  <c r="H25" i="10"/>
  <c r="G26" i="10"/>
  <c r="F13" i="2"/>
  <c r="G13" i="2"/>
  <c r="H13" i="2"/>
  <c r="O13" i="2"/>
  <c r="J13" i="2"/>
  <c r="K13" i="2"/>
  <c r="I13" i="2"/>
  <c r="L13" i="2"/>
  <c r="N13" i="2"/>
  <c r="M13" i="2"/>
  <c r="G16" i="10"/>
  <c r="F26" i="10"/>
  <c r="F17" i="10"/>
  <c r="J41" i="2"/>
  <c r="J19" i="1" s="1"/>
  <c r="E78" i="7"/>
  <c r="Q145" i="2"/>
  <c r="P145" i="2" s="1"/>
  <c r="G8" i="10"/>
  <c r="O130" i="2"/>
  <c r="N130" i="2"/>
  <c r="K130" i="2"/>
  <c r="J130" i="2"/>
  <c r="H130" i="2"/>
  <c r="G130" i="2"/>
  <c r="L130" i="2"/>
  <c r="F40" i="10"/>
  <c r="E41" i="10"/>
  <c r="O41" i="2"/>
  <c r="H10" i="2"/>
  <c r="G9" i="10"/>
  <c r="O40" i="2"/>
  <c r="J65" i="2"/>
  <c r="M65" i="2"/>
  <c r="G41" i="2"/>
  <c r="G19" i="1" s="1"/>
  <c r="O64" i="2"/>
  <c r="F8" i="10"/>
  <c r="I62" i="2"/>
  <c r="I8" i="1" s="1"/>
  <c r="L50" i="2"/>
  <c r="F50" i="2"/>
  <c r="K50" i="2"/>
  <c r="M50" i="2"/>
  <c r="I50" i="2"/>
  <c r="I130" i="2"/>
  <c r="AA78" i="5"/>
  <c r="E44" i="7"/>
  <c r="Q119" i="2"/>
  <c r="P119" i="2" s="1"/>
  <c r="K119" i="2" s="1"/>
  <c r="F41" i="2"/>
  <c r="K41" i="2"/>
  <c r="L10" i="2"/>
  <c r="J49" i="2"/>
  <c r="O65" i="2"/>
  <c r="N41" i="2"/>
  <c r="L41" i="2"/>
  <c r="M130" i="2"/>
  <c r="N10" i="2"/>
  <c r="H41" i="2"/>
  <c r="H19" i="1" s="1"/>
  <c r="J64" i="2"/>
  <c r="K64" i="2"/>
  <c r="H64" i="2"/>
  <c r="I64" i="2"/>
  <c r="N64" i="2"/>
  <c r="F64" i="2"/>
  <c r="F130" i="2"/>
  <c r="O33" i="18"/>
  <c r="O45" i="18" s="1"/>
  <c r="K104" i="2"/>
  <c r="H104" i="2"/>
  <c r="F104" i="2"/>
  <c r="G49" i="10"/>
  <c r="F50" i="10"/>
  <c r="P37" i="18"/>
  <c r="P14" i="18"/>
  <c r="P9" i="18"/>
  <c r="P16" i="18"/>
  <c r="P29" i="18"/>
  <c r="P21" i="18"/>
  <c r="P40" i="18"/>
  <c r="P20" i="18"/>
  <c r="P26" i="18"/>
  <c r="P24" i="18"/>
  <c r="P27" i="18"/>
  <c r="P33" i="18" s="1"/>
  <c r="P25" i="18"/>
  <c r="P13" i="18"/>
  <c r="P31" i="18"/>
  <c r="P32" i="18"/>
  <c r="P17" i="18"/>
  <c r="P10" i="18"/>
  <c r="P34" i="18" s="1"/>
  <c r="Q5" i="18"/>
  <c r="P38" i="18"/>
  <c r="N66" i="10"/>
  <c r="N75" i="10"/>
  <c r="K75" i="10"/>
  <c r="I95" i="2"/>
  <c r="I19" i="1" s="1"/>
  <c r="K95" i="2"/>
  <c r="K19" i="1" s="1"/>
  <c r="M95" i="2"/>
  <c r="M19" i="1" s="1"/>
  <c r="F95" i="2"/>
  <c r="H95" i="2"/>
  <c r="L95" i="2"/>
  <c r="N95" i="2"/>
  <c r="N19" i="1" s="1"/>
  <c r="O95" i="2"/>
  <c r="I150" i="2"/>
  <c r="O150" i="2"/>
  <c r="N150" i="2"/>
  <c r="J150" i="2"/>
  <c r="L150" i="2"/>
  <c r="AA7" i="5"/>
  <c r="K158" i="2"/>
  <c r="J158" i="2"/>
  <c r="U39" i="14"/>
  <c r="E21" i="1" s="1"/>
  <c r="P11" i="18"/>
  <c r="P35" i="18" s="1"/>
  <c r="P39" i="18"/>
  <c r="P42" i="18" s="1"/>
  <c r="P41" i="18"/>
  <c r="F36" i="10"/>
  <c r="G35" i="10"/>
  <c r="H64" i="10"/>
  <c r="K64" i="10"/>
  <c r="I64" i="10"/>
  <c r="F64" i="10"/>
  <c r="M64" i="10"/>
  <c r="H149" i="2"/>
  <c r="I149" i="2"/>
  <c r="F149" i="2"/>
  <c r="K149" i="2"/>
  <c r="M149" i="2"/>
  <c r="L120" i="2"/>
  <c r="F120" i="2"/>
  <c r="N120" i="2"/>
  <c r="O120" i="2"/>
  <c r="I120" i="2"/>
  <c r="K120" i="2"/>
  <c r="H120" i="2"/>
  <c r="J120" i="2"/>
  <c r="D24" i="10"/>
  <c r="D53" i="10" s="1"/>
  <c r="D54" i="10" s="1"/>
  <c r="E23" i="10"/>
  <c r="O63" i="2"/>
  <c r="O14" i="1" s="1"/>
  <c r="N63" i="2"/>
  <c r="N14" i="1" s="1"/>
  <c r="M63" i="2"/>
  <c r="M14" i="1" s="1"/>
  <c r="L63" i="2"/>
  <c r="L14" i="1" s="1"/>
  <c r="G63" i="2"/>
  <c r="G14" i="1" s="1"/>
  <c r="K63" i="2"/>
  <c r="K14" i="1" s="1"/>
  <c r="F93" i="2"/>
  <c r="F17" i="1" s="1"/>
  <c r="K93" i="2"/>
  <c r="M93" i="2"/>
  <c r="L93" i="2"/>
  <c r="J93" i="2"/>
  <c r="O93" i="2"/>
  <c r="H93" i="2"/>
  <c r="N93" i="2"/>
  <c r="G93" i="2"/>
  <c r="G17" i="1"/>
  <c r="O158" i="2"/>
  <c r="H92" i="2"/>
  <c r="J92" i="2"/>
  <c r="K92" i="2"/>
  <c r="Q157" i="2"/>
  <c r="P157" i="2" s="1"/>
  <c r="E91" i="7"/>
  <c r="J12" i="2"/>
  <c r="M12" i="2"/>
  <c r="M17" i="1" s="1"/>
  <c r="H12" i="2"/>
  <c r="N12" i="2"/>
  <c r="N17" i="1" s="1"/>
  <c r="O12" i="2"/>
  <c r="I12" i="2"/>
  <c r="I17" i="1" s="1"/>
  <c r="K12" i="2"/>
  <c r="K17" i="1" s="1"/>
  <c r="L12" i="2"/>
  <c r="L17" i="1" s="1"/>
  <c r="U80" i="7"/>
  <c r="AA39" i="7"/>
  <c r="T45" i="7"/>
  <c r="D41" i="7"/>
  <c r="AA41" i="7"/>
  <c r="AA40" i="7"/>
  <c r="T10" i="7"/>
  <c r="D6" i="7"/>
  <c r="AA6" i="7"/>
  <c r="AA4" i="7"/>
  <c r="AA5" i="7"/>
  <c r="F96" i="2"/>
  <c r="L96" i="2"/>
  <c r="O96" i="2"/>
  <c r="J96" i="2"/>
  <c r="M96" i="2"/>
  <c r="K69" i="2"/>
  <c r="H69" i="2"/>
  <c r="M69" i="2"/>
  <c r="G69" i="2"/>
  <c r="G20" i="1" s="1"/>
  <c r="J69" i="2"/>
  <c r="L69" i="2"/>
  <c r="O69" i="2"/>
  <c r="I69" i="2"/>
  <c r="U22" i="14"/>
  <c r="L103" i="2"/>
  <c r="M103" i="2"/>
  <c r="F103" i="2"/>
  <c r="H103" i="2"/>
  <c r="E33" i="10"/>
  <c r="D34" i="10"/>
  <c r="V32" i="14"/>
  <c r="U21" i="14"/>
  <c r="O41" i="18"/>
  <c r="O44" i="18" s="1"/>
  <c r="O29" i="18"/>
  <c r="O35" i="18" s="1"/>
  <c r="O47" i="18" s="1"/>
  <c r="G29" i="1" s="1"/>
  <c r="M43" i="18"/>
  <c r="J70" i="10"/>
  <c r="D6" i="5"/>
  <c r="V17" i="14"/>
  <c r="V21" i="14" s="1"/>
  <c r="V22" i="14" s="1"/>
  <c r="G6" i="2"/>
  <c r="H6" i="2"/>
  <c r="F6" i="2"/>
  <c r="F5" i="2" s="1"/>
  <c r="Q6" i="2"/>
  <c r="Q8" i="2" s="1"/>
  <c r="I42" i="10"/>
  <c r="V29" i="14"/>
  <c r="N42" i="18"/>
  <c r="N45" i="18" s="1"/>
  <c r="G68" i="10"/>
  <c r="G33" i="2"/>
  <c r="F33" i="2"/>
  <c r="H33" i="2"/>
  <c r="H60" i="2"/>
  <c r="G60" i="2"/>
  <c r="F60" i="2"/>
  <c r="W4" i="14"/>
  <c r="V35" i="14"/>
  <c r="V38" i="14" s="1"/>
  <c r="V39" i="14" s="1"/>
  <c r="F21" i="1" s="1"/>
  <c r="L32" i="14"/>
  <c r="I15" i="10"/>
  <c r="H16" i="10"/>
  <c r="I25" i="10"/>
  <c r="H26" i="10"/>
  <c r="L49" i="2"/>
  <c r="F49" i="2"/>
  <c r="I49" i="2"/>
  <c r="O49" i="2"/>
  <c r="H37" i="2"/>
  <c r="O37" i="2"/>
  <c r="L37" i="2"/>
  <c r="I37" i="2"/>
  <c r="G37" i="2"/>
  <c r="I77" i="2"/>
  <c r="M77" i="2"/>
  <c r="N77" i="2"/>
  <c r="G77" i="2"/>
  <c r="F77" i="2"/>
  <c r="J77" i="2"/>
  <c r="O77" i="2"/>
  <c r="H77" i="2"/>
  <c r="K77" i="2"/>
  <c r="L77" i="2"/>
  <c r="I7" i="10"/>
  <c r="H8" i="10"/>
  <c r="F21" i="11"/>
  <c r="F20" i="11" s="1"/>
  <c r="O46" i="18"/>
  <c r="H76" i="2"/>
  <c r="M76" i="2"/>
  <c r="I76" i="2"/>
  <c r="J76" i="2"/>
  <c r="F76" i="2"/>
  <c r="L76" i="2"/>
  <c r="O76" i="2"/>
  <c r="G76" i="2"/>
  <c r="N76" i="2"/>
  <c r="K76" i="2"/>
  <c r="F67" i="2"/>
  <c r="L67" i="2"/>
  <c r="N67" i="2"/>
  <c r="I67" i="2"/>
  <c r="G67" i="2"/>
  <c r="K67" i="2"/>
  <c r="M67" i="2"/>
  <c r="O67" i="2"/>
  <c r="H67" i="2"/>
  <c r="J67" i="2"/>
  <c r="U40" i="14"/>
  <c r="E22" i="1"/>
  <c r="D20" i="5"/>
  <c r="AA10" i="5"/>
  <c r="E81" i="7"/>
  <c r="Q148" i="2"/>
  <c r="P148" i="2" s="1"/>
  <c r="I47" i="10"/>
  <c r="H48" i="10"/>
  <c r="I91" i="2"/>
  <c r="G91" i="2"/>
  <c r="H91" i="2"/>
  <c r="N91" i="2"/>
  <c r="L91" i="2"/>
  <c r="M91" i="2"/>
  <c r="J91" i="2"/>
  <c r="K91" i="2"/>
  <c r="F91" i="2"/>
  <c r="O91" i="2"/>
  <c r="Q121" i="2"/>
  <c r="P121" i="2" s="1"/>
  <c r="E46" i="7"/>
  <c r="Q94" i="2"/>
  <c r="E11" i="7"/>
  <c r="G119" i="2"/>
  <c r="Q146" i="2"/>
  <c r="E79" i="7"/>
  <c r="M157" i="2"/>
  <c r="K157" i="2"/>
  <c r="Q118" i="2"/>
  <c r="E43" i="7"/>
  <c r="E57" i="7"/>
  <c r="Q131" i="2"/>
  <c r="P131" i="2" s="1"/>
  <c r="N3" i="10"/>
  <c r="J5" i="1"/>
  <c r="K5" i="1" s="1"/>
  <c r="L5" i="1" s="1"/>
  <c r="M5" i="1" s="1"/>
  <c r="N5" i="1" s="1"/>
  <c r="O5" i="1" s="1"/>
  <c r="M140" i="2"/>
  <c r="F140" i="2"/>
  <c r="N140" i="2"/>
  <c r="K140" i="2"/>
  <c r="L140" i="2"/>
  <c r="I140" i="2"/>
  <c r="O140" i="2"/>
  <c r="J140" i="2"/>
  <c r="H140" i="2"/>
  <c r="G140" i="2"/>
  <c r="P8" i="2"/>
  <c r="N104" i="2"/>
  <c r="M104" i="2"/>
  <c r="M34" i="18"/>
  <c r="N38" i="14"/>
  <c r="F15" i="2"/>
  <c r="L15" i="2"/>
  <c r="J15" i="2"/>
  <c r="H15" i="2"/>
  <c r="F42" i="2"/>
  <c r="N42" i="2"/>
  <c r="L42" i="2"/>
  <c r="J42" i="2"/>
  <c r="H42" i="2"/>
  <c r="N40" i="18"/>
  <c r="M70" i="10"/>
  <c r="L70" i="10"/>
  <c r="K70" i="10"/>
  <c r="I70" i="10"/>
  <c r="G70" i="10"/>
  <c r="F70" i="10"/>
  <c r="F76" i="10" s="1"/>
  <c r="F85" i="10" s="1"/>
  <c r="F86" i="10" s="1"/>
  <c r="G25" i="1" s="1"/>
  <c r="M15" i="2"/>
  <c r="K15" i="2"/>
  <c r="I15" i="2"/>
  <c r="O42" i="2"/>
  <c r="O20" i="1" s="1"/>
  <c r="M42" i="2"/>
  <c r="K42" i="2"/>
  <c r="I42" i="2"/>
  <c r="Q23" i="2"/>
  <c r="P23" i="2" s="1"/>
  <c r="E22" i="5"/>
  <c r="D23" i="5"/>
  <c r="E21" i="5"/>
  <c r="Q22" i="2"/>
  <c r="P45" i="18" l="1"/>
  <c r="G21" i="11"/>
  <c r="G20" i="11" s="1"/>
  <c r="F32" i="2"/>
  <c r="F35" i="2"/>
  <c r="F7" i="1" s="1"/>
  <c r="J17" i="1"/>
  <c r="F23" i="10"/>
  <c r="E24" i="10"/>
  <c r="Q14" i="18"/>
  <c r="Q17" i="18"/>
  <c r="R5" i="18"/>
  <c r="Q40" i="18"/>
  <c r="Q11" i="18"/>
  <c r="Q22" i="18"/>
  <c r="Q15" i="18"/>
  <c r="Q25" i="18"/>
  <c r="Q27" i="18"/>
  <c r="Q12" i="18"/>
  <c r="Q10" i="18"/>
  <c r="Q29" i="18"/>
  <c r="Q19" i="18"/>
  <c r="Q30" i="18"/>
  <c r="Q6" i="18"/>
  <c r="Q41" i="18"/>
  <c r="Q18" i="18"/>
  <c r="Q21" i="18"/>
  <c r="Q23" i="18"/>
  <c r="Q7" i="18"/>
  <c r="Q28" i="18"/>
  <c r="Q20" i="18"/>
  <c r="Q37" i="18"/>
  <c r="Q43" i="18" s="1"/>
  <c r="H22" i="11" s="1"/>
  <c r="Q16" i="18"/>
  <c r="Q36" i="18"/>
  <c r="Q31" i="18"/>
  <c r="Q32" i="18"/>
  <c r="Q38" i="18"/>
  <c r="Q44" i="18" s="1"/>
  <c r="Q13" i="18"/>
  <c r="Q9" i="18"/>
  <c r="Q8" i="18"/>
  <c r="Q39" i="18"/>
  <c r="Q42" i="18" s="1"/>
  <c r="Q24" i="18"/>
  <c r="Q26" i="18"/>
  <c r="G10" i="10"/>
  <c r="H9" i="10"/>
  <c r="F50" i="7"/>
  <c r="F49" i="7"/>
  <c r="F54" i="7"/>
  <c r="F46" i="7"/>
  <c r="F42" i="7"/>
  <c r="F58" i="7"/>
  <c r="F51" i="7"/>
  <c r="F55" i="7"/>
  <c r="F59" i="7"/>
  <c r="F48" i="7"/>
  <c r="F57" i="7"/>
  <c r="F53" i="7"/>
  <c r="F47" i="7"/>
  <c r="F44" i="7"/>
  <c r="F52" i="7"/>
  <c r="F45" i="7"/>
  <c r="E41" i="7"/>
  <c r="F43" i="7"/>
  <c r="F56" i="7"/>
  <c r="G50" i="10"/>
  <c r="H49" i="10"/>
  <c r="N119" i="2"/>
  <c r="I119" i="2"/>
  <c r="M119" i="2"/>
  <c r="L119" i="2"/>
  <c r="H119" i="2"/>
  <c r="O119" i="2"/>
  <c r="F62" i="2"/>
  <c r="F8" i="1" s="1"/>
  <c r="F59" i="2"/>
  <c r="H5" i="2"/>
  <c r="H8" i="2"/>
  <c r="H6" i="1" s="1"/>
  <c r="AA7" i="7"/>
  <c r="M115" i="2"/>
  <c r="M116" i="2" s="1"/>
  <c r="M10" i="1" s="1"/>
  <c r="Q115" i="2"/>
  <c r="Q116" i="2" s="1"/>
  <c r="G115" i="2"/>
  <c r="G116" i="2" s="1"/>
  <c r="G10" i="1" s="1"/>
  <c r="H115" i="2"/>
  <c r="H116" i="2" s="1"/>
  <c r="H10" i="1" s="1"/>
  <c r="L115" i="2"/>
  <c r="L116" i="2" s="1"/>
  <c r="L10" i="1" s="1"/>
  <c r="I115" i="2"/>
  <c r="I116" i="2" s="1"/>
  <c r="I10" i="1" s="1"/>
  <c r="K115" i="2"/>
  <c r="K116" i="2" s="1"/>
  <c r="K10" i="1" s="1"/>
  <c r="P115" i="2"/>
  <c r="P116" i="2" s="1"/>
  <c r="F115" i="2"/>
  <c r="F116" i="2" s="1"/>
  <c r="F10" i="1" s="1"/>
  <c r="J115" i="2"/>
  <c r="J116" i="2" s="1"/>
  <c r="J10" i="1" s="1"/>
  <c r="N115" i="2"/>
  <c r="N116" i="2" s="1"/>
  <c r="N10" i="1" s="1"/>
  <c r="O115" i="2"/>
  <c r="O116" i="2" s="1"/>
  <c r="O10" i="1" s="1"/>
  <c r="O17" i="1"/>
  <c r="F8" i="2"/>
  <c r="F6" i="1" s="1"/>
  <c r="G17" i="10"/>
  <c r="F18" i="10"/>
  <c r="F55" i="10" s="1"/>
  <c r="F56" i="10" s="1"/>
  <c r="F119" i="2"/>
  <c r="J20" i="1"/>
  <c r="G59" i="2"/>
  <c r="G62" i="2"/>
  <c r="G8" i="1" s="1"/>
  <c r="G5" i="2"/>
  <c r="G8" i="2"/>
  <c r="G6" i="1" s="1"/>
  <c r="F19" i="7"/>
  <c r="F11" i="7"/>
  <c r="F12" i="7"/>
  <c r="F17" i="7"/>
  <c r="F18" i="7"/>
  <c r="F9" i="7"/>
  <c r="F24" i="7"/>
  <c r="F21" i="7"/>
  <c r="F8" i="7"/>
  <c r="F20" i="7"/>
  <c r="F23" i="7"/>
  <c r="E6" i="7"/>
  <c r="F22" i="7"/>
  <c r="F13" i="7"/>
  <c r="F15" i="7"/>
  <c r="F10" i="7"/>
  <c r="F7" i="7"/>
  <c r="F16" i="7"/>
  <c r="F14" i="7"/>
  <c r="AA42" i="7"/>
  <c r="N157" i="2"/>
  <c r="G157" i="2"/>
  <c r="L157" i="2"/>
  <c r="J157" i="2"/>
  <c r="H157" i="2"/>
  <c r="F157" i="2"/>
  <c r="I157" i="2"/>
  <c r="O157" i="2"/>
  <c r="G36" i="10"/>
  <c r="H35" i="10"/>
  <c r="AA81" i="5"/>
  <c r="D91" i="5"/>
  <c r="M145" i="2"/>
  <c r="L145" i="2"/>
  <c r="I145" i="2"/>
  <c r="N145" i="2"/>
  <c r="F145" i="2"/>
  <c r="G145" i="2"/>
  <c r="O145" i="2"/>
  <c r="H145" i="2"/>
  <c r="J145" i="2"/>
  <c r="K145" i="2"/>
  <c r="G35" i="2"/>
  <c r="G7" i="1" s="1"/>
  <c r="G32" i="2"/>
  <c r="Q48" i="2"/>
  <c r="D59" i="5"/>
  <c r="E56" i="5"/>
  <c r="H59" i="2"/>
  <c r="H62" i="2"/>
  <c r="H8" i="1" s="1"/>
  <c r="V40" i="14"/>
  <c r="F22" i="1"/>
  <c r="F24" i="1" s="1"/>
  <c r="J88" i="2"/>
  <c r="J89" i="2" s="1"/>
  <c r="J9" i="1" s="1"/>
  <c r="F88" i="2"/>
  <c r="F89" i="2" s="1"/>
  <c r="F9" i="1" s="1"/>
  <c r="Q88" i="2"/>
  <c r="Q89" i="2" s="1"/>
  <c r="L88" i="2"/>
  <c r="L89" i="2" s="1"/>
  <c r="L9" i="1" s="1"/>
  <c r="I88" i="2"/>
  <c r="I89" i="2" s="1"/>
  <c r="I9" i="1" s="1"/>
  <c r="O88" i="2"/>
  <c r="O89" i="2" s="1"/>
  <c r="O9" i="1" s="1"/>
  <c r="G88" i="2"/>
  <c r="G89" i="2" s="1"/>
  <c r="G9" i="1" s="1"/>
  <c r="K88" i="2"/>
  <c r="K89" i="2" s="1"/>
  <c r="K9" i="1" s="1"/>
  <c r="N88" i="2"/>
  <c r="N89" i="2" s="1"/>
  <c r="N9" i="1" s="1"/>
  <c r="P88" i="2"/>
  <c r="P89" i="2" s="1"/>
  <c r="H88" i="2"/>
  <c r="H89" i="2" s="1"/>
  <c r="H9" i="1" s="1"/>
  <c r="M88" i="2"/>
  <c r="M89" i="2" s="1"/>
  <c r="M9" i="1" s="1"/>
  <c r="AA74" i="7"/>
  <c r="T80" i="7"/>
  <c r="AA75" i="7"/>
  <c r="AA76" i="7"/>
  <c r="D76" i="7"/>
  <c r="H17" i="1"/>
  <c r="L19" i="1"/>
  <c r="F41" i="10"/>
  <c r="G40" i="10"/>
  <c r="W5" i="14"/>
  <c r="W15" i="14"/>
  <c r="W11" i="14"/>
  <c r="W13" i="14"/>
  <c r="W20" i="14"/>
  <c r="W37" i="14"/>
  <c r="W12" i="14"/>
  <c r="X4" i="14"/>
  <c r="W7" i="14"/>
  <c r="W8" i="14"/>
  <c r="W35" i="14"/>
  <c r="W6" i="14"/>
  <c r="W9" i="14"/>
  <c r="W34" i="14"/>
  <c r="W10" i="14"/>
  <c r="W24" i="14"/>
  <c r="W29" i="14"/>
  <c r="W16" i="14"/>
  <c r="W27" i="14"/>
  <c r="W36" i="14"/>
  <c r="W30" i="14"/>
  <c r="W26" i="14"/>
  <c r="W31" i="14"/>
  <c r="W33" i="14"/>
  <c r="W18" i="14"/>
  <c r="W25" i="14"/>
  <c r="W19" i="14"/>
  <c r="W28" i="14"/>
  <c r="W17" i="14"/>
  <c r="F33" i="10"/>
  <c r="E34" i="10"/>
  <c r="J119" i="2"/>
  <c r="H35" i="2"/>
  <c r="H7" i="1" s="1"/>
  <c r="H32" i="2"/>
  <c r="J42" i="10"/>
  <c r="I43" i="10"/>
  <c r="E6" i="5"/>
  <c r="F13" i="5"/>
  <c r="F18" i="5"/>
  <c r="F7" i="5"/>
  <c r="F19" i="5"/>
  <c r="F14" i="5"/>
  <c r="F10" i="5"/>
  <c r="F16" i="5"/>
  <c r="F15" i="5"/>
  <c r="F23" i="5"/>
  <c r="F12" i="5"/>
  <c r="F8" i="5"/>
  <c r="F24" i="5"/>
  <c r="F20" i="5"/>
  <c r="F11" i="5"/>
  <c r="F9" i="5"/>
  <c r="F17" i="5"/>
  <c r="F22" i="5"/>
  <c r="F21" i="5"/>
  <c r="P44" i="18"/>
  <c r="P47" i="18" s="1"/>
  <c r="H29" i="1" s="1"/>
  <c r="P43" i="18"/>
  <c r="G22" i="11" s="1"/>
  <c r="F19" i="1"/>
  <c r="K20" i="1"/>
  <c r="N43" i="18"/>
  <c r="H20" i="1"/>
  <c r="L20" i="1"/>
  <c r="P118" i="2"/>
  <c r="P146" i="2"/>
  <c r="I121" i="2"/>
  <c r="F121" i="2"/>
  <c r="M121" i="2"/>
  <c r="O121" i="2"/>
  <c r="N121" i="2"/>
  <c r="G121" i="2"/>
  <c r="L121" i="2"/>
  <c r="K121" i="2"/>
  <c r="J121" i="2"/>
  <c r="H121" i="2"/>
  <c r="I48" i="10"/>
  <c r="J47" i="10"/>
  <c r="G148" i="2"/>
  <c r="O148" i="2"/>
  <c r="H148" i="2"/>
  <c r="N148" i="2"/>
  <c r="I148" i="2"/>
  <c r="K148" i="2"/>
  <c r="F148" i="2"/>
  <c r="M148" i="2"/>
  <c r="L148" i="2"/>
  <c r="J148" i="2"/>
  <c r="E20" i="5"/>
  <c r="Q21" i="2"/>
  <c r="P21" i="2" s="1"/>
  <c r="G39" i="1"/>
  <c r="O48" i="18"/>
  <c r="I8" i="10"/>
  <c r="J7" i="10"/>
  <c r="N20" i="1"/>
  <c r="I20" i="1"/>
  <c r="M20" i="1"/>
  <c r="F20" i="1"/>
  <c r="M46" i="18"/>
  <c r="L131" i="2"/>
  <c r="I131" i="2"/>
  <c r="N131" i="2"/>
  <c r="M131" i="2"/>
  <c r="H131" i="2"/>
  <c r="F131" i="2"/>
  <c r="O131" i="2"/>
  <c r="J131" i="2"/>
  <c r="G131" i="2"/>
  <c r="K131" i="2"/>
  <c r="P94" i="2"/>
  <c r="E24" i="1"/>
  <c r="E37" i="1"/>
  <c r="E31" i="1"/>
  <c r="E32" i="1" s="1"/>
  <c r="E34" i="1" s="1"/>
  <c r="E51" i="1" s="1"/>
  <c r="I26" i="10"/>
  <c r="J25" i="10"/>
  <c r="I16" i="10"/>
  <c r="J15" i="10"/>
  <c r="L23" i="2"/>
  <c r="L28" i="1" s="1"/>
  <c r="H23" i="2"/>
  <c r="J23" i="2"/>
  <c r="J28" i="1" s="1"/>
  <c r="F23" i="2"/>
  <c r="G23" i="2"/>
  <c r="G28" i="1" s="1"/>
  <c r="N23" i="2"/>
  <c r="N28" i="1" s="1"/>
  <c r="O23" i="2"/>
  <c r="O28" i="1" s="1"/>
  <c r="K23" i="2"/>
  <c r="I23" i="2"/>
  <c r="I28" i="1" s="1"/>
  <c r="M23" i="2"/>
  <c r="M28" i="1" s="1"/>
  <c r="P22" i="2"/>
  <c r="Q26" i="2"/>
  <c r="E23" i="5"/>
  <c r="D24" i="5"/>
  <c r="E24" i="5" s="1"/>
  <c r="E91" i="5" l="1"/>
  <c r="D94" i="5"/>
  <c r="Q75" i="2"/>
  <c r="AA45" i="7"/>
  <c r="D55" i="7"/>
  <c r="X34" i="14"/>
  <c r="X20" i="14"/>
  <c r="X13" i="14"/>
  <c r="X7" i="14"/>
  <c r="X24" i="14"/>
  <c r="X12" i="14"/>
  <c r="X17" i="14"/>
  <c r="X36" i="14"/>
  <c r="X37" i="14"/>
  <c r="X35" i="14"/>
  <c r="X18" i="14"/>
  <c r="X6" i="14"/>
  <c r="X29" i="14"/>
  <c r="X31" i="14"/>
  <c r="X8" i="14"/>
  <c r="X5" i="14"/>
  <c r="X25" i="14"/>
  <c r="X19" i="14"/>
  <c r="X33" i="14"/>
  <c r="Y4" i="14"/>
  <c r="X26" i="14"/>
  <c r="X28" i="14"/>
  <c r="X27" i="14"/>
  <c r="X30" i="14"/>
  <c r="X9" i="14"/>
  <c r="X11" i="14"/>
  <c r="X10" i="14"/>
  <c r="X16" i="14"/>
  <c r="X15" i="14"/>
  <c r="W21" i="14"/>
  <c r="P48" i="2"/>
  <c r="Q53" i="2"/>
  <c r="H10" i="10"/>
  <c r="I9" i="10"/>
  <c r="E53" i="10"/>
  <c r="E54" i="10" s="1"/>
  <c r="F37" i="1"/>
  <c r="E9" i="11" s="1"/>
  <c r="F34" i="10"/>
  <c r="G33" i="10"/>
  <c r="F24" i="10"/>
  <c r="G23" i="10"/>
  <c r="D20" i="7"/>
  <c r="AA10" i="7"/>
  <c r="F28" i="1"/>
  <c r="K42" i="10"/>
  <c r="J43" i="10"/>
  <c r="H40" i="10"/>
  <c r="G41" i="10"/>
  <c r="I35" i="10"/>
  <c r="H36" i="10"/>
  <c r="H13" i="1"/>
  <c r="H50" i="10"/>
  <c r="I49" i="10"/>
  <c r="Q33" i="18"/>
  <c r="Q45" i="18" s="1"/>
  <c r="R18" i="18"/>
  <c r="R11" i="18"/>
  <c r="R15" i="18"/>
  <c r="R29" i="18"/>
  <c r="R31" i="18"/>
  <c r="R27" i="18"/>
  <c r="R26" i="18"/>
  <c r="R14" i="18"/>
  <c r="R22" i="18"/>
  <c r="R19" i="18"/>
  <c r="R10" i="18"/>
  <c r="R8" i="18"/>
  <c r="R30" i="18"/>
  <c r="R40" i="18"/>
  <c r="R28" i="18"/>
  <c r="R37" i="18"/>
  <c r="R43" i="18" s="1"/>
  <c r="I22" i="11" s="1"/>
  <c r="R9" i="18"/>
  <c r="R21" i="18"/>
  <c r="R24" i="18"/>
  <c r="R39" i="18"/>
  <c r="R23" i="18"/>
  <c r="R12" i="18"/>
  <c r="R25" i="18"/>
  <c r="R41" i="18"/>
  <c r="R20" i="18"/>
  <c r="R17" i="18"/>
  <c r="R36" i="18"/>
  <c r="R42" i="18" s="1"/>
  <c r="R32" i="18"/>
  <c r="S5" i="18"/>
  <c r="R7" i="18"/>
  <c r="R6" i="18"/>
  <c r="R38" i="18"/>
  <c r="R44" i="18" s="1"/>
  <c r="R13" i="18"/>
  <c r="R16" i="18"/>
  <c r="P46" i="18"/>
  <c r="W14" i="14"/>
  <c r="W22" i="14" s="1"/>
  <c r="G22" i="1" s="1"/>
  <c r="W38" i="14"/>
  <c r="W32" i="14"/>
  <c r="W39" i="14" s="1"/>
  <c r="Q142" i="2"/>
  <c r="Q143" i="2" s="1"/>
  <c r="L142" i="2"/>
  <c r="L143" i="2" s="1"/>
  <c r="L11" i="1" s="1"/>
  <c r="L13" i="1" s="1"/>
  <c r="K142" i="2"/>
  <c r="K143" i="2" s="1"/>
  <c r="K11" i="1" s="1"/>
  <c r="M142" i="2"/>
  <c r="M143" i="2" s="1"/>
  <c r="M11" i="1" s="1"/>
  <c r="M13" i="1" s="1"/>
  <c r="J142" i="2"/>
  <c r="J143" i="2" s="1"/>
  <c r="J11" i="1" s="1"/>
  <c r="N142" i="2"/>
  <c r="N143" i="2" s="1"/>
  <c r="N11" i="1" s="1"/>
  <c r="N13" i="1" s="1"/>
  <c r="G142" i="2"/>
  <c r="G143" i="2" s="1"/>
  <c r="G11" i="1" s="1"/>
  <c r="G13" i="1" s="1"/>
  <c r="O142" i="2"/>
  <c r="O143" i="2" s="1"/>
  <c r="O11" i="1" s="1"/>
  <c r="O13" i="1" s="1"/>
  <c r="H142" i="2"/>
  <c r="H143" i="2" s="1"/>
  <c r="H11" i="1" s="1"/>
  <c r="P142" i="2"/>
  <c r="P143" i="2" s="1"/>
  <c r="I142" i="2"/>
  <c r="I143" i="2" s="1"/>
  <c r="I11" i="1" s="1"/>
  <c r="I13" i="1" s="1"/>
  <c r="F142" i="2"/>
  <c r="F143" i="2" s="1"/>
  <c r="F11" i="1" s="1"/>
  <c r="F13" i="1" s="1"/>
  <c r="K13" i="1"/>
  <c r="Q34" i="18"/>
  <c r="F86" i="7"/>
  <c r="F82" i="7"/>
  <c r="F89" i="7"/>
  <c r="E76" i="7"/>
  <c r="F78" i="7"/>
  <c r="F84" i="7"/>
  <c r="F93" i="7"/>
  <c r="F80" i="7"/>
  <c r="F92" i="7"/>
  <c r="F85" i="7"/>
  <c r="F94" i="7"/>
  <c r="F87" i="7"/>
  <c r="F88" i="7"/>
  <c r="F81" i="7"/>
  <c r="F90" i="7"/>
  <c r="F79" i="7"/>
  <c r="F83" i="7"/>
  <c r="F91" i="7"/>
  <c r="F77" i="7"/>
  <c r="H24" i="5"/>
  <c r="K28" i="1"/>
  <c r="H28" i="1"/>
  <c r="AA77" i="7"/>
  <c r="J13" i="1"/>
  <c r="D60" i="5"/>
  <c r="E60" i="5" s="1"/>
  <c r="H60" i="5" s="1"/>
  <c r="E59" i="5"/>
  <c r="H17" i="10"/>
  <c r="G18" i="10"/>
  <c r="G55" i="10" s="1"/>
  <c r="G56" i="10" s="1"/>
  <c r="Q35" i="18"/>
  <c r="Q47" i="18" s="1"/>
  <c r="I29" i="1" s="1"/>
  <c r="J16" i="10"/>
  <c r="K15" i="10"/>
  <c r="E36" i="1"/>
  <c r="E38" i="1" s="1"/>
  <c r="E40" i="1" s="1"/>
  <c r="I94" i="2"/>
  <c r="G94" i="2"/>
  <c r="H94" i="2"/>
  <c r="J94" i="2"/>
  <c r="F94" i="2"/>
  <c r="M94" i="2"/>
  <c r="N94" i="2"/>
  <c r="K94" i="2"/>
  <c r="O94" i="2"/>
  <c r="L94" i="2"/>
  <c r="E39" i="1"/>
  <c r="M48" i="18"/>
  <c r="L146" i="2"/>
  <c r="I146" i="2"/>
  <c r="H146" i="2"/>
  <c r="O146" i="2"/>
  <c r="G146" i="2"/>
  <c r="F146" i="2"/>
  <c r="K146" i="2"/>
  <c r="J146" i="2"/>
  <c r="N146" i="2"/>
  <c r="M146" i="2"/>
  <c r="N118" i="2"/>
  <c r="H118" i="2"/>
  <c r="K118" i="2"/>
  <c r="F118" i="2"/>
  <c r="M118" i="2"/>
  <c r="I118" i="2"/>
  <c r="J118" i="2"/>
  <c r="O118" i="2"/>
  <c r="G118" i="2"/>
  <c r="L118" i="2"/>
  <c r="E22" i="11"/>
  <c r="E20" i="11" s="1"/>
  <c r="N46" i="18"/>
  <c r="K25" i="10"/>
  <c r="J26" i="10"/>
  <c r="J8" i="10"/>
  <c r="K7" i="10"/>
  <c r="O21" i="2"/>
  <c r="N21" i="2"/>
  <c r="K21" i="2"/>
  <c r="G21" i="2"/>
  <c r="M21" i="2"/>
  <c r="H21" i="2"/>
  <c r="J21" i="2"/>
  <c r="L21" i="2"/>
  <c r="I21" i="2"/>
  <c r="F21" i="2"/>
  <c r="K47" i="10"/>
  <c r="J48" i="10"/>
  <c r="H22" i="2"/>
  <c r="J22" i="2"/>
  <c r="O22" i="2"/>
  <c r="G22" i="2"/>
  <c r="K22" i="2"/>
  <c r="L22" i="2"/>
  <c r="N22" i="2"/>
  <c r="F22" i="2"/>
  <c r="M22" i="2"/>
  <c r="I22" i="2"/>
  <c r="P26" i="2"/>
  <c r="Q27" i="2"/>
  <c r="P27" i="2" s="1"/>
  <c r="AA80" i="7" l="1"/>
  <c r="D90" i="7"/>
  <c r="Q46" i="18"/>
  <c r="H21" i="11"/>
  <c r="H20" i="11" s="1"/>
  <c r="H39" i="1"/>
  <c r="P48" i="18"/>
  <c r="S24" i="18"/>
  <c r="S27" i="18"/>
  <c r="S22" i="18"/>
  <c r="S7" i="18"/>
  <c r="S18" i="18"/>
  <c r="S13" i="18"/>
  <c r="S31" i="18"/>
  <c r="S20" i="18"/>
  <c r="S21" i="18"/>
  <c r="S37" i="18"/>
  <c r="S43" i="18" s="1"/>
  <c r="J22" i="11" s="1"/>
  <c r="S41" i="18"/>
  <c r="S8" i="18"/>
  <c r="S32" i="18"/>
  <c r="S40" i="18"/>
  <c r="S30" i="18"/>
  <c r="S36" i="18"/>
  <c r="S11" i="18"/>
  <c r="S29" i="18"/>
  <c r="S6" i="18"/>
  <c r="S10" i="18"/>
  <c r="T5" i="18"/>
  <c r="S25" i="18"/>
  <c r="S16" i="18"/>
  <c r="S14" i="18"/>
  <c r="S28" i="18"/>
  <c r="S19" i="18"/>
  <c r="S12" i="18"/>
  <c r="S15" i="18"/>
  <c r="S38" i="18"/>
  <c r="S44" i="18" s="1"/>
  <c r="S9" i="18"/>
  <c r="S26" i="18"/>
  <c r="S39" i="18"/>
  <c r="S17" i="18"/>
  <c r="S23" i="18"/>
  <c r="I50" i="10"/>
  <c r="J49" i="10"/>
  <c r="H33" i="10"/>
  <c r="G34" i="10"/>
  <c r="P53" i="2"/>
  <c r="Q54" i="2"/>
  <c r="P54" i="2" s="1"/>
  <c r="E54" i="2" s="1"/>
  <c r="X14" i="14"/>
  <c r="D58" i="7"/>
  <c r="Q129" i="2"/>
  <c r="E55" i="7"/>
  <c r="G53" i="10"/>
  <c r="G54" i="10" s="1"/>
  <c r="D23" i="7"/>
  <c r="Q102" i="2"/>
  <c r="E20" i="7"/>
  <c r="G48" i="2"/>
  <c r="G53" i="2" s="1"/>
  <c r="G54" i="2" s="1"/>
  <c r="K48" i="2"/>
  <c r="K53" i="2" s="1"/>
  <c r="K54" i="2" s="1"/>
  <c r="I48" i="2"/>
  <c r="I53" i="2" s="1"/>
  <c r="I54" i="2" s="1"/>
  <c r="O48" i="2"/>
  <c r="O53" i="2" s="1"/>
  <c r="O54" i="2" s="1"/>
  <c r="N48" i="2"/>
  <c r="N53" i="2" s="1"/>
  <c r="N54" i="2" s="1"/>
  <c r="L48" i="2"/>
  <c r="L53" i="2" s="1"/>
  <c r="L54" i="2" s="1"/>
  <c r="H48" i="2"/>
  <c r="H53" i="2" s="1"/>
  <c r="H54" i="2" s="1"/>
  <c r="J48" i="2"/>
  <c r="J53" i="2" s="1"/>
  <c r="J54" i="2" s="1"/>
  <c r="F48" i="2"/>
  <c r="F53" i="2" s="1"/>
  <c r="F54" i="2" s="1"/>
  <c r="M48" i="2"/>
  <c r="M53" i="2" s="1"/>
  <c r="M54" i="2" s="1"/>
  <c r="I17" i="10"/>
  <c r="H18" i="10"/>
  <c r="I40" i="10"/>
  <c r="H41" i="10"/>
  <c r="Y36" i="14"/>
  <c r="Y24" i="14"/>
  <c r="Y17" i="14"/>
  <c r="Y33" i="14"/>
  <c r="Y26" i="14"/>
  <c r="Y27" i="14"/>
  <c r="Y8" i="14"/>
  <c r="Y19" i="14"/>
  <c r="Y35" i="14"/>
  <c r="Y18" i="14"/>
  <c r="Y16" i="14"/>
  <c r="Y37" i="14"/>
  <c r="Y9" i="14"/>
  <c r="Y5" i="14"/>
  <c r="Y11" i="14"/>
  <c r="Y7" i="14"/>
  <c r="Y12" i="14"/>
  <c r="Y25" i="14"/>
  <c r="Y20" i="14"/>
  <c r="Z4" i="14"/>
  <c r="Y28" i="14"/>
  <c r="Y10" i="14"/>
  <c r="Y13" i="14"/>
  <c r="Y6" i="14"/>
  <c r="Y29" i="14"/>
  <c r="Y31" i="14"/>
  <c r="Y34" i="14"/>
  <c r="Y30" i="14"/>
  <c r="Y15" i="14"/>
  <c r="Q80" i="2"/>
  <c r="P75" i="2"/>
  <c r="G21" i="1"/>
  <c r="G37" i="1" s="1"/>
  <c r="F9" i="11" s="1"/>
  <c r="W40" i="14"/>
  <c r="H23" i="10"/>
  <c r="G24" i="10"/>
  <c r="X38" i="14"/>
  <c r="E94" i="5"/>
  <c r="D95" i="5"/>
  <c r="E95" i="5" s="1"/>
  <c r="H95" i="5" s="1"/>
  <c r="R33" i="18"/>
  <c r="R45" i="18" s="1"/>
  <c r="L42" i="10"/>
  <c r="K43" i="10"/>
  <c r="F53" i="10"/>
  <c r="F54" i="10" s="1"/>
  <c r="J9" i="10"/>
  <c r="I10" i="10"/>
  <c r="G24" i="1"/>
  <c r="R34" i="18"/>
  <c r="R35" i="18"/>
  <c r="R47" i="18" s="1"/>
  <c r="J29" i="1" s="1"/>
  <c r="J35" i="10"/>
  <c r="I36" i="10"/>
  <c r="H55" i="10"/>
  <c r="H56" i="10" s="1"/>
  <c r="X21" i="14"/>
  <c r="X22" i="14" s="1"/>
  <c r="X32" i="14"/>
  <c r="G15" i="1"/>
  <c r="M15" i="1"/>
  <c r="N15" i="1"/>
  <c r="N16" i="1"/>
  <c r="G16" i="1"/>
  <c r="L16" i="1"/>
  <c r="L7" i="10"/>
  <c r="K8" i="10"/>
  <c r="L25" i="10"/>
  <c r="K26" i="10"/>
  <c r="F39" i="1"/>
  <c r="N48" i="18"/>
  <c r="L15" i="1"/>
  <c r="O15" i="1"/>
  <c r="I15" i="1"/>
  <c r="F15" i="1"/>
  <c r="H15" i="1"/>
  <c r="M16" i="1"/>
  <c r="J16" i="1"/>
  <c r="F16" i="1"/>
  <c r="O16" i="1"/>
  <c r="I16" i="1"/>
  <c r="O18" i="1"/>
  <c r="N18" i="1"/>
  <c r="F18" i="1"/>
  <c r="H18" i="1"/>
  <c r="I18" i="1"/>
  <c r="K48" i="10"/>
  <c r="L47" i="10"/>
  <c r="J15" i="1"/>
  <c r="K15" i="1"/>
  <c r="K16" i="1"/>
  <c r="H16" i="1"/>
  <c r="L18" i="1"/>
  <c r="K18" i="1"/>
  <c r="M18" i="1"/>
  <c r="J18" i="1"/>
  <c r="G18" i="1"/>
  <c r="L15" i="10"/>
  <c r="K16" i="10"/>
  <c r="M26" i="2"/>
  <c r="M27" i="2" s="1"/>
  <c r="M27" i="1"/>
  <c r="N26" i="2"/>
  <c r="N27" i="2" s="1"/>
  <c r="N27" i="1"/>
  <c r="K27" i="1"/>
  <c r="K26" i="2"/>
  <c r="K27" i="2" s="1"/>
  <c r="O27" i="1"/>
  <c r="O26" i="2"/>
  <c r="O27" i="2" s="1"/>
  <c r="H27" i="1"/>
  <c r="H26" i="2"/>
  <c r="H27" i="2" s="1"/>
  <c r="I27" i="1"/>
  <c r="I26" i="2"/>
  <c r="I27" i="2" s="1"/>
  <c r="F27" i="1"/>
  <c r="F26" i="2"/>
  <c r="F27" i="2" s="1"/>
  <c r="L27" i="1"/>
  <c r="L26" i="2"/>
  <c r="L27" i="2" s="1"/>
  <c r="G27" i="1"/>
  <c r="G26" i="2"/>
  <c r="G27" i="2" s="1"/>
  <c r="J26" i="2"/>
  <c r="J27" i="2" s="1"/>
  <c r="J27" i="1"/>
  <c r="I75" i="2" l="1"/>
  <c r="I80" i="2" s="1"/>
  <c r="I81" i="2" s="1"/>
  <c r="K75" i="2"/>
  <c r="M75" i="2"/>
  <c r="F75" i="2"/>
  <c r="F80" i="2" s="1"/>
  <c r="F81" i="2" s="1"/>
  <c r="O75" i="2"/>
  <c r="O80" i="2" s="1"/>
  <c r="O81" i="2" s="1"/>
  <c r="H75" i="2"/>
  <c r="G75" i="2"/>
  <c r="L75" i="2"/>
  <c r="N75" i="2"/>
  <c r="J75" i="2"/>
  <c r="J80" i="2" s="1"/>
  <c r="J81" i="2" s="1"/>
  <c r="E23" i="7"/>
  <c r="D24" i="7"/>
  <c r="E24" i="7" s="1"/>
  <c r="H24" i="7" s="1"/>
  <c r="I21" i="11"/>
  <c r="I20" i="11" s="1"/>
  <c r="R46" i="18"/>
  <c r="K35" i="10"/>
  <c r="J36" i="10"/>
  <c r="Z13" i="14"/>
  <c r="Z9" i="14"/>
  <c r="Z5" i="14"/>
  <c r="Z14" i="14" s="1"/>
  <c r="Z6" i="14"/>
  <c r="Z29" i="14"/>
  <c r="Z11" i="14"/>
  <c r="Z17" i="14"/>
  <c r="Z18" i="14"/>
  <c r="Z7" i="14"/>
  <c r="Z33" i="14"/>
  <c r="Z19" i="14"/>
  <c r="Z20" i="14"/>
  <c r="AA4" i="14"/>
  <c r="Z24" i="14"/>
  <c r="Z27" i="14"/>
  <c r="Z35" i="14"/>
  <c r="Z25" i="14"/>
  <c r="Z26" i="14"/>
  <c r="Z36" i="14"/>
  <c r="Z30" i="14"/>
  <c r="Z31" i="14"/>
  <c r="Z8" i="14"/>
  <c r="Z12" i="14"/>
  <c r="Z34" i="14"/>
  <c r="Z16" i="14"/>
  <c r="Z28" i="14"/>
  <c r="Z37" i="14"/>
  <c r="Z10" i="14"/>
  <c r="Z15" i="14"/>
  <c r="Y14" i="14"/>
  <c r="Y32" i="14"/>
  <c r="P102" i="2"/>
  <c r="Q107" i="2"/>
  <c r="T29" i="18"/>
  <c r="T9" i="18"/>
  <c r="T17" i="18"/>
  <c r="T27" i="18"/>
  <c r="T25" i="18"/>
  <c r="T23" i="18"/>
  <c r="T16" i="18"/>
  <c r="T39" i="18"/>
  <c r="T31" i="18"/>
  <c r="T26" i="18"/>
  <c r="T18" i="18"/>
  <c r="T38" i="18"/>
  <c r="T19" i="18"/>
  <c r="T11" i="18"/>
  <c r="T8" i="18"/>
  <c r="U5" i="18"/>
  <c r="T36" i="18"/>
  <c r="T42" i="18" s="1"/>
  <c r="T41" i="18"/>
  <c r="T20" i="18"/>
  <c r="T37" i="18"/>
  <c r="T15" i="18"/>
  <c r="T24" i="18"/>
  <c r="T12" i="18"/>
  <c r="T21" i="18"/>
  <c r="T10" i="18"/>
  <c r="T28" i="18"/>
  <c r="T40" i="18"/>
  <c r="T7" i="18"/>
  <c r="T30" i="18"/>
  <c r="T32" i="18"/>
  <c r="T14" i="18"/>
  <c r="T6" i="18"/>
  <c r="T13" i="18"/>
  <c r="T22" i="18"/>
  <c r="I39" i="1"/>
  <c r="Q48" i="18"/>
  <c r="H22" i="1"/>
  <c r="H24" i="1" s="1"/>
  <c r="Y21" i="14"/>
  <c r="Y22" i="14" s="1"/>
  <c r="I22" i="1" s="1"/>
  <c r="I41" i="10"/>
  <c r="J40" i="10"/>
  <c r="S42" i="18"/>
  <c r="E90" i="7"/>
  <c r="Q156" i="2"/>
  <c r="D93" i="7"/>
  <c r="J10" i="10"/>
  <c r="K9" i="10"/>
  <c r="X39" i="14"/>
  <c r="H21" i="1" s="1"/>
  <c r="M42" i="10"/>
  <c r="L43" i="10"/>
  <c r="H24" i="10"/>
  <c r="I23" i="10"/>
  <c r="Y38" i="14"/>
  <c r="Y39" i="14" s="1"/>
  <c r="P129" i="2"/>
  <c r="Q134" i="2"/>
  <c r="I33" i="10"/>
  <c r="H34" i="10"/>
  <c r="S33" i="18"/>
  <c r="S45" i="18" s="1"/>
  <c r="S34" i="18"/>
  <c r="Q81" i="2"/>
  <c r="P81" i="2" s="1"/>
  <c r="P80" i="2"/>
  <c r="J17" i="10"/>
  <c r="I18" i="10"/>
  <c r="I55" i="10" s="1"/>
  <c r="I56" i="10" s="1"/>
  <c r="E58" i="7"/>
  <c r="D59" i="7"/>
  <c r="E59" i="7" s="1"/>
  <c r="H59" i="7" s="1"/>
  <c r="K49" i="10"/>
  <c r="J50" i="10"/>
  <c r="S35" i="18"/>
  <c r="S47" i="18" s="1"/>
  <c r="K29" i="1" s="1"/>
  <c r="L26" i="10"/>
  <c r="M25" i="10"/>
  <c r="M15" i="10"/>
  <c r="L16" i="10"/>
  <c r="L48" i="10"/>
  <c r="M47" i="10"/>
  <c r="M7" i="10"/>
  <c r="L8" i="10"/>
  <c r="Q135" i="2" l="1"/>
  <c r="P135" i="2" s="1"/>
  <c r="P134" i="2"/>
  <c r="N42" i="10"/>
  <c r="M43" i="10"/>
  <c r="J41" i="10"/>
  <c r="K40" i="10"/>
  <c r="T44" i="18"/>
  <c r="P107" i="2"/>
  <c r="Q108" i="2"/>
  <c r="P108" i="2" s="1"/>
  <c r="K36" i="10"/>
  <c r="L35" i="10"/>
  <c r="H80" i="2"/>
  <c r="H81" i="2" s="1"/>
  <c r="E93" i="7"/>
  <c r="D94" i="7"/>
  <c r="E94" i="7" s="1"/>
  <c r="H94" i="7" s="1"/>
  <c r="I129" i="2"/>
  <c r="I134" i="2" s="1"/>
  <c r="I135" i="2" s="1"/>
  <c r="O129" i="2"/>
  <c r="O134" i="2" s="1"/>
  <c r="O135" i="2" s="1"/>
  <c r="M129" i="2"/>
  <c r="M134" i="2" s="1"/>
  <c r="M135" i="2" s="1"/>
  <c r="G129" i="2"/>
  <c r="G134" i="2" s="1"/>
  <c r="G135" i="2" s="1"/>
  <c r="N129" i="2"/>
  <c r="N134" i="2" s="1"/>
  <c r="N135" i="2" s="1"/>
  <c r="F129" i="2"/>
  <c r="F134" i="2" s="1"/>
  <c r="F135" i="2" s="1"/>
  <c r="L129" i="2"/>
  <c r="L134" i="2" s="1"/>
  <c r="L135" i="2" s="1"/>
  <c r="K129" i="2"/>
  <c r="K134" i="2" s="1"/>
  <c r="K135" i="2" s="1"/>
  <c r="J129" i="2"/>
  <c r="J134" i="2" s="1"/>
  <c r="J135" i="2" s="1"/>
  <c r="H129" i="2"/>
  <c r="H134" i="2" s="1"/>
  <c r="H135" i="2" s="1"/>
  <c r="G102" i="2"/>
  <c r="G107" i="2" s="1"/>
  <c r="G108" i="2" s="1"/>
  <c r="F102" i="2"/>
  <c r="F107" i="2" s="1"/>
  <c r="F108" i="2" s="1"/>
  <c r="M102" i="2"/>
  <c r="M107" i="2" s="1"/>
  <c r="M108" i="2" s="1"/>
  <c r="J102" i="2"/>
  <c r="O102" i="2"/>
  <c r="K102" i="2"/>
  <c r="K107" i="2" s="1"/>
  <c r="K108" i="2" s="1"/>
  <c r="L102" i="2"/>
  <c r="L107" i="2" s="1"/>
  <c r="L108" i="2" s="1"/>
  <c r="N102" i="2"/>
  <c r="N107" i="2" s="1"/>
  <c r="N108" i="2" s="1"/>
  <c r="H102" i="2"/>
  <c r="H107" i="2" s="1"/>
  <c r="H108" i="2" s="1"/>
  <c r="I102" i="2"/>
  <c r="P156" i="2"/>
  <c r="Q161" i="2"/>
  <c r="T35" i="18"/>
  <c r="T47" i="18" s="1"/>
  <c r="L29" i="1" s="1"/>
  <c r="AA28" i="14"/>
  <c r="AA25" i="14"/>
  <c r="AA24" i="14"/>
  <c r="AA34" i="14"/>
  <c r="AA17" i="14"/>
  <c r="AA26" i="14"/>
  <c r="AA7" i="14"/>
  <c r="AA9" i="14"/>
  <c r="AA36" i="14"/>
  <c r="AA5" i="14"/>
  <c r="AA16" i="14"/>
  <c r="AA29" i="14"/>
  <c r="AA27" i="14"/>
  <c r="AA13" i="14"/>
  <c r="AA15" i="14"/>
  <c r="AA10" i="14"/>
  <c r="AA30" i="14"/>
  <c r="AA35" i="14"/>
  <c r="AA19" i="14"/>
  <c r="AA12" i="14"/>
  <c r="AA6" i="14"/>
  <c r="AA20" i="14"/>
  <c r="AB4" i="14"/>
  <c r="AA37" i="14"/>
  <c r="AA33" i="14"/>
  <c r="AA38" i="14" s="1"/>
  <c r="AA11" i="14"/>
  <c r="AA18" i="14"/>
  <c r="AA8" i="14"/>
  <c r="AA31" i="14"/>
  <c r="N80" i="2"/>
  <c r="N81" i="2" s="1"/>
  <c r="M80" i="2"/>
  <c r="M81" i="2" s="1"/>
  <c r="T34" i="18"/>
  <c r="U9" i="18"/>
  <c r="U15" i="18"/>
  <c r="U14" i="18"/>
  <c r="U41" i="18"/>
  <c r="U20" i="18"/>
  <c r="U8" i="18"/>
  <c r="U29" i="18"/>
  <c r="U39" i="18"/>
  <c r="U13" i="18"/>
  <c r="U22" i="18"/>
  <c r="U28" i="18"/>
  <c r="U17" i="18"/>
  <c r="U38" i="18"/>
  <c r="U44" i="18" s="1"/>
  <c r="U23" i="18"/>
  <c r="U7" i="18"/>
  <c r="U26" i="18"/>
  <c r="U19" i="18"/>
  <c r="U18" i="18"/>
  <c r="U36" i="18"/>
  <c r="U21" i="18"/>
  <c r="U27" i="18"/>
  <c r="U10" i="18"/>
  <c r="U32" i="18"/>
  <c r="U31" i="18"/>
  <c r="U40" i="18"/>
  <c r="U11" i="18"/>
  <c r="U30" i="18"/>
  <c r="U25" i="18"/>
  <c r="U24" i="18"/>
  <c r="U12" i="18"/>
  <c r="U6" i="18"/>
  <c r="U37" i="18"/>
  <c r="U43" i="18" s="1"/>
  <c r="L22" i="11" s="1"/>
  <c r="V5" i="18"/>
  <c r="U16" i="18"/>
  <c r="Z32" i="14"/>
  <c r="J18" i="10"/>
  <c r="J55" i="10" s="1"/>
  <c r="J56" i="10" s="1"/>
  <c r="K17" i="10"/>
  <c r="J23" i="10"/>
  <c r="I24" i="10"/>
  <c r="H53" i="10"/>
  <c r="H54" i="10" s="1"/>
  <c r="H37" i="1"/>
  <c r="G9" i="11" s="1"/>
  <c r="X40" i="14"/>
  <c r="T33" i="18"/>
  <c r="T45" i="18" s="1"/>
  <c r="T43" i="18"/>
  <c r="K22" i="11" s="1"/>
  <c r="Z38" i="14"/>
  <c r="Z39" i="14" s="1"/>
  <c r="J39" i="1"/>
  <c r="R48" i="18"/>
  <c r="L80" i="2"/>
  <c r="L81" i="2" s="1"/>
  <c r="K80" i="2"/>
  <c r="K81" i="2" s="1"/>
  <c r="S46" i="18"/>
  <c r="J21" i="11"/>
  <c r="J20" i="11" s="1"/>
  <c r="I21" i="1"/>
  <c r="I24" i="1" s="1"/>
  <c r="Y40" i="14"/>
  <c r="K50" i="10"/>
  <c r="L49" i="10"/>
  <c r="J33" i="10"/>
  <c r="I34" i="10"/>
  <c r="K10" i="10"/>
  <c r="L9" i="10"/>
  <c r="Z21" i="14"/>
  <c r="Z22" i="14" s="1"/>
  <c r="J22" i="1" s="1"/>
  <c r="G80" i="2"/>
  <c r="G81" i="2" s="1"/>
  <c r="N47" i="10"/>
  <c r="M48" i="10"/>
  <c r="M16" i="10"/>
  <c r="N15" i="10"/>
  <c r="M26" i="10"/>
  <c r="N25" i="10"/>
  <c r="M8" i="10"/>
  <c r="N7" i="10"/>
  <c r="M9" i="10" l="1"/>
  <c r="L10" i="10"/>
  <c r="J21" i="1"/>
  <c r="Z40" i="14"/>
  <c r="I53" i="10"/>
  <c r="I54" i="10" s="1"/>
  <c r="V12" i="18"/>
  <c r="V30" i="18"/>
  <c r="V32" i="18"/>
  <c r="V17" i="18"/>
  <c r="W5" i="18"/>
  <c r="V8" i="18"/>
  <c r="V19" i="18"/>
  <c r="V29" i="18"/>
  <c r="V18" i="18"/>
  <c r="V38" i="18"/>
  <c r="V28" i="18"/>
  <c r="V39" i="18"/>
  <c r="V14" i="18"/>
  <c r="V11" i="18"/>
  <c r="V23" i="18"/>
  <c r="V22" i="18"/>
  <c r="V9" i="18"/>
  <c r="V21" i="18"/>
  <c r="V37" i="18"/>
  <c r="V7" i="18"/>
  <c r="V31" i="18"/>
  <c r="V20" i="18"/>
  <c r="V15" i="18"/>
  <c r="V24" i="18"/>
  <c r="V41" i="18"/>
  <c r="V13" i="18"/>
  <c r="V26" i="18"/>
  <c r="V40" i="18"/>
  <c r="V25" i="18"/>
  <c r="V10" i="18"/>
  <c r="V27" i="18"/>
  <c r="V6" i="18"/>
  <c r="V36" i="18"/>
  <c r="V42" i="18" s="1"/>
  <c r="V16" i="18"/>
  <c r="U34" i="18"/>
  <c r="O42" i="10"/>
  <c r="O43" i="10" s="1"/>
  <c r="N43" i="10"/>
  <c r="P43" i="10" s="1"/>
  <c r="U42" i="18"/>
  <c r="U45" i="18" s="1"/>
  <c r="J34" i="10"/>
  <c r="K33" i="10"/>
  <c r="U35" i="18"/>
  <c r="U47" i="18" s="1"/>
  <c r="M29" i="1" s="1"/>
  <c r="K21" i="11"/>
  <c r="K20" i="11" s="1"/>
  <c r="T46" i="18"/>
  <c r="AA32" i="14"/>
  <c r="AA39" i="14" s="1"/>
  <c r="AB28" i="14"/>
  <c r="AB6" i="14"/>
  <c r="AB20" i="14"/>
  <c r="AB12" i="14"/>
  <c r="AB36" i="14"/>
  <c r="AC4" i="14"/>
  <c r="AB31" i="14"/>
  <c r="AB30" i="14"/>
  <c r="AB7" i="14"/>
  <c r="AB33" i="14"/>
  <c r="AB24" i="14"/>
  <c r="AB29" i="14"/>
  <c r="AB9" i="14"/>
  <c r="AB37" i="14"/>
  <c r="AB8" i="14"/>
  <c r="AB19" i="14"/>
  <c r="AB5" i="14"/>
  <c r="AB11" i="14"/>
  <c r="AB35" i="14"/>
  <c r="AB18" i="14"/>
  <c r="AB27" i="14"/>
  <c r="AB16" i="14"/>
  <c r="AB34" i="14"/>
  <c r="AB17" i="14"/>
  <c r="AB25" i="14"/>
  <c r="AB26" i="14"/>
  <c r="AB10" i="14"/>
  <c r="AB13" i="14"/>
  <c r="AB15" i="14"/>
  <c r="P161" i="2"/>
  <c r="Q162" i="2"/>
  <c r="P162" i="2" s="1"/>
  <c r="I37" i="1"/>
  <c r="H9" i="11" s="1"/>
  <c r="L17" i="10"/>
  <c r="K18" i="10"/>
  <c r="K55" i="10" s="1"/>
  <c r="K56" i="10" s="1"/>
  <c r="L50" i="10"/>
  <c r="M49" i="10"/>
  <c r="S48" i="18"/>
  <c r="K39" i="1"/>
  <c r="AA14" i="14"/>
  <c r="AA22" i="14" s="1"/>
  <c r="K22" i="1" s="1"/>
  <c r="F156" i="2"/>
  <c r="F161" i="2" s="1"/>
  <c r="F162" i="2" s="1"/>
  <c r="L156" i="2"/>
  <c r="M156" i="2"/>
  <c r="M161" i="2" s="1"/>
  <c r="M162" i="2" s="1"/>
  <c r="J156" i="2"/>
  <c r="J161" i="2" s="1"/>
  <c r="J162" i="2" s="1"/>
  <c r="H156" i="2"/>
  <c r="H161" i="2" s="1"/>
  <c r="H162" i="2" s="1"/>
  <c r="I156" i="2"/>
  <c r="I161" i="2" s="1"/>
  <c r="I162" i="2" s="1"/>
  <c r="N156" i="2"/>
  <c r="G156" i="2"/>
  <c r="O156" i="2"/>
  <c r="O161" i="2" s="1"/>
  <c r="O162" i="2" s="1"/>
  <c r="K156" i="2"/>
  <c r="O107" i="2"/>
  <c r="O108" i="2" s="1"/>
  <c r="O26" i="1"/>
  <c r="L40" i="10"/>
  <c r="K41" i="10"/>
  <c r="K23" i="10"/>
  <c r="J24" i="10"/>
  <c r="J53" i="10" s="1"/>
  <c r="J54" i="10" s="1"/>
  <c r="U33" i="18"/>
  <c r="M26" i="1"/>
  <c r="AA21" i="14"/>
  <c r="I107" i="2"/>
  <c r="I108" i="2" s="1"/>
  <c r="J107" i="2"/>
  <c r="J108" i="2" s="1"/>
  <c r="J26" i="1"/>
  <c r="L36" i="10"/>
  <c r="M35" i="10"/>
  <c r="N48" i="10"/>
  <c r="O47" i="10"/>
  <c r="O48" i="10" s="1"/>
  <c r="O7" i="10"/>
  <c r="O8" i="10" s="1"/>
  <c r="N8" i="10"/>
  <c r="P8" i="10" s="1"/>
  <c r="N26" i="10"/>
  <c r="O25" i="10"/>
  <c r="O26" i="10" s="1"/>
  <c r="O15" i="10"/>
  <c r="O16" i="10" s="1"/>
  <c r="N16" i="10"/>
  <c r="K21" i="1" l="1"/>
  <c r="AA40" i="14"/>
  <c r="P48" i="10"/>
  <c r="I26" i="1"/>
  <c r="M40" i="10"/>
  <c r="L41" i="10"/>
  <c r="N161" i="2"/>
  <c r="N162" i="2" s="1"/>
  <c r="N26" i="1"/>
  <c r="V44" i="18"/>
  <c r="J37" i="1"/>
  <c r="I9" i="11" s="1"/>
  <c r="M17" i="10"/>
  <c r="L18" i="10"/>
  <c r="AB21" i="14"/>
  <c r="AB14" i="14"/>
  <c r="AB32" i="14"/>
  <c r="T48" i="18"/>
  <c r="L39" i="1"/>
  <c r="V33" i="18"/>
  <c r="V45" i="18" s="1"/>
  <c r="V34" i="18"/>
  <c r="N9" i="10"/>
  <c r="M10" i="10"/>
  <c r="K24" i="1"/>
  <c r="P16" i="10"/>
  <c r="K161" i="2"/>
  <c r="K162" i="2" s="1"/>
  <c r="K26" i="1"/>
  <c r="AB38" i="14"/>
  <c r="V43" i="18"/>
  <c r="M22" i="11" s="1"/>
  <c r="L55" i="10"/>
  <c r="L56" i="10" s="1"/>
  <c r="K24" i="10"/>
  <c r="L23" i="10"/>
  <c r="F26" i="1"/>
  <c r="F31" i="1" s="1"/>
  <c r="N49" i="10"/>
  <c r="M50" i="10"/>
  <c r="V35" i="18"/>
  <c r="AC31" i="14"/>
  <c r="AC17" i="14"/>
  <c r="AC11" i="14"/>
  <c r="AC10" i="14"/>
  <c r="AC15" i="14"/>
  <c r="AC24" i="14"/>
  <c r="AC9" i="14"/>
  <c r="AD4" i="14"/>
  <c r="AC29" i="14"/>
  <c r="AC7" i="14"/>
  <c r="AC26" i="14"/>
  <c r="AC19" i="14"/>
  <c r="AC25" i="14"/>
  <c r="AC27" i="14"/>
  <c r="AC36" i="14"/>
  <c r="AC16" i="14"/>
  <c r="AC34" i="14"/>
  <c r="AC37" i="14"/>
  <c r="AC8" i="14"/>
  <c r="AC13" i="14"/>
  <c r="AC5" i="14"/>
  <c r="AC6" i="14"/>
  <c r="AC20" i="14"/>
  <c r="AC18" i="14"/>
  <c r="AC35" i="14"/>
  <c r="AC33" i="14"/>
  <c r="AC12" i="14"/>
  <c r="AC30" i="14"/>
  <c r="AC28" i="14"/>
  <c r="N35" i="10"/>
  <c r="M36" i="10"/>
  <c r="G161" i="2"/>
  <c r="G162" i="2" s="1"/>
  <c r="G26" i="1"/>
  <c r="G31" i="1" s="1"/>
  <c r="L161" i="2"/>
  <c r="L162" i="2" s="1"/>
  <c r="L26" i="1"/>
  <c r="H26" i="1"/>
  <c r="L33" i="10"/>
  <c r="K34" i="10"/>
  <c r="L21" i="11"/>
  <c r="L20" i="11" s="1"/>
  <c r="U46" i="18"/>
  <c r="W39" i="18"/>
  <c r="W9" i="18"/>
  <c r="W7" i="18"/>
  <c r="W31" i="18"/>
  <c r="W18" i="18"/>
  <c r="W6" i="18"/>
  <c r="W16" i="18"/>
  <c r="W41" i="18"/>
  <c r="W30" i="18"/>
  <c r="W22" i="18"/>
  <c r="W19" i="18"/>
  <c r="W26" i="18"/>
  <c r="W21" i="18"/>
  <c r="W17" i="18"/>
  <c r="W36" i="18"/>
  <c r="W20" i="18"/>
  <c r="W11" i="18"/>
  <c r="W24" i="18"/>
  <c r="W37" i="18"/>
  <c r="W43" i="18" s="1"/>
  <c r="N22" i="11" s="1"/>
  <c r="W23" i="18"/>
  <c r="W12" i="18"/>
  <c r="W14" i="18"/>
  <c r="W10" i="18"/>
  <c r="X5" i="18"/>
  <c r="W25" i="18"/>
  <c r="W13" i="18"/>
  <c r="W28" i="18"/>
  <c r="W29" i="18"/>
  <c r="W15" i="18"/>
  <c r="W38" i="18"/>
  <c r="W44" i="18" s="1"/>
  <c r="W8" i="18"/>
  <c r="W32" i="18"/>
  <c r="W40" i="18"/>
  <c r="W27" i="18"/>
  <c r="J24" i="1"/>
  <c r="P26" i="10"/>
  <c r="W35" i="18" l="1"/>
  <c r="W47" i="18" s="1"/>
  <c r="O29" i="1" s="1"/>
  <c r="O35" i="10"/>
  <c r="O36" i="10" s="1"/>
  <c r="N36" i="10"/>
  <c r="AC32" i="14"/>
  <c r="V47" i="18"/>
  <c r="N29" i="1" s="1"/>
  <c r="M41" i="10"/>
  <c r="N40" i="10"/>
  <c r="W33" i="18"/>
  <c r="W45" i="18" s="1"/>
  <c r="M39" i="1"/>
  <c r="U48" i="18"/>
  <c r="G32" i="1"/>
  <c r="G34" i="1" s="1"/>
  <c r="F6" i="11"/>
  <c r="O49" i="10"/>
  <c r="O50" i="10" s="1"/>
  <c r="N50" i="10"/>
  <c r="AB39" i="14"/>
  <c r="N10" i="10"/>
  <c r="O9" i="10"/>
  <c r="O10" i="10" s="1"/>
  <c r="AC14" i="14"/>
  <c r="E6" i="11"/>
  <c r="E15" i="11" s="1"/>
  <c r="F32" i="1"/>
  <c r="F34" i="1" s="1"/>
  <c r="M21" i="11"/>
  <c r="M20" i="11" s="1"/>
  <c r="V46" i="18"/>
  <c r="AB22" i="14"/>
  <c r="L22" i="1" s="1"/>
  <c r="X16" i="18"/>
  <c r="X27" i="18"/>
  <c r="X30" i="18"/>
  <c r="X24" i="18"/>
  <c r="X32" i="18"/>
  <c r="X14" i="18"/>
  <c r="X13" i="18"/>
  <c r="X22" i="18"/>
  <c r="X36" i="18"/>
  <c r="X42" i="18" s="1"/>
  <c r="X37" i="18"/>
  <c r="X43" i="18" s="1"/>
  <c r="X31" i="18"/>
  <c r="X9" i="18"/>
  <c r="X11" i="18"/>
  <c r="X15" i="18"/>
  <c r="X17" i="18"/>
  <c r="X25" i="18"/>
  <c r="X12" i="18"/>
  <c r="X7" i="18"/>
  <c r="X20" i="18"/>
  <c r="X8" i="18"/>
  <c r="X10" i="18"/>
  <c r="Y5" i="18"/>
  <c r="X23" i="18"/>
  <c r="X29" i="18"/>
  <c r="X40" i="18"/>
  <c r="X28" i="18"/>
  <c r="X6" i="18"/>
  <c r="X38" i="18"/>
  <c r="X44" i="18" s="1"/>
  <c r="X18" i="18"/>
  <c r="X39" i="18"/>
  <c r="X41" i="18"/>
  <c r="X21" i="18"/>
  <c r="X19" i="18"/>
  <c r="X26" i="18"/>
  <c r="AC21" i="14"/>
  <c r="W42" i="18"/>
  <c r="W34" i="18"/>
  <c r="L34" i="10"/>
  <c r="M33" i="10"/>
  <c r="AC38" i="14"/>
  <c r="AC39" i="14" s="1"/>
  <c r="AD36" i="14"/>
  <c r="AD30" i="14"/>
  <c r="AD19" i="14"/>
  <c r="AD29" i="14"/>
  <c r="AD27" i="14"/>
  <c r="AD25" i="14"/>
  <c r="AD17" i="14"/>
  <c r="AD16" i="14"/>
  <c r="AD7" i="14"/>
  <c r="AD11" i="14"/>
  <c r="AD5" i="14"/>
  <c r="AD26" i="14"/>
  <c r="AD24" i="14"/>
  <c r="AD20" i="14"/>
  <c r="AD34" i="14"/>
  <c r="AD33" i="14"/>
  <c r="AD18" i="14"/>
  <c r="AD8" i="14"/>
  <c r="AD13" i="14"/>
  <c r="AD6" i="14"/>
  <c r="AD37" i="14"/>
  <c r="AE4" i="14"/>
  <c r="AD10" i="14"/>
  <c r="AD35" i="14"/>
  <c r="AD31" i="14"/>
  <c r="AD9" i="14"/>
  <c r="AD12" i="14"/>
  <c r="AD15" i="14"/>
  <c r="AD28" i="14"/>
  <c r="M23" i="10"/>
  <c r="L24" i="10"/>
  <c r="K37" i="1"/>
  <c r="J9" i="11" s="1"/>
  <c r="K53" i="10"/>
  <c r="K54" i="10" s="1"/>
  <c r="N17" i="10"/>
  <c r="M18" i="10"/>
  <c r="M55" i="10" s="1"/>
  <c r="M56" i="10" s="1"/>
  <c r="P10" i="10"/>
  <c r="AD14" i="14" l="1"/>
  <c r="AD21" i="14"/>
  <c r="AD22" i="14" s="1"/>
  <c r="N22" i="1" s="1"/>
  <c r="AE27" i="14"/>
  <c r="AE5" i="14"/>
  <c r="AE30" i="14"/>
  <c r="AE18" i="14"/>
  <c r="AE34" i="14"/>
  <c r="AE9" i="14"/>
  <c r="AE8" i="14"/>
  <c r="AE33" i="14"/>
  <c r="AE38" i="14" s="1"/>
  <c r="AE10" i="14"/>
  <c r="AE19" i="14"/>
  <c r="AE15" i="14"/>
  <c r="AE16" i="14"/>
  <c r="AE26" i="14"/>
  <c r="AE6" i="14"/>
  <c r="AE24" i="14"/>
  <c r="AE11" i="14"/>
  <c r="AE20" i="14"/>
  <c r="AE12" i="14"/>
  <c r="AE7" i="14"/>
  <c r="AE28" i="14"/>
  <c r="AE29" i="14"/>
  <c r="AE13" i="14"/>
  <c r="AE31" i="14"/>
  <c r="AE17" i="14"/>
  <c r="AE35" i="14"/>
  <c r="AE36" i="14"/>
  <c r="AE25" i="14"/>
  <c r="AE37" i="14"/>
  <c r="AD38" i="14"/>
  <c r="X35" i="18"/>
  <c r="X47" i="18" s="1"/>
  <c r="L53" i="10"/>
  <c r="L54" i="10" s="1"/>
  <c r="AD32" i="14"/>
  <c r="AD39" i="14" s="1"/>
  <c r="V48" i="18"/>
  <c r="N39" i="1"/>
  <c r="N33" i="10"/>
  <c r="M34" i="10"/>
  <c r="F51" i="1"/>
  <c r="F36" i="1"/>
  <c r="E23" i="11" s="1"/>
  <c r="E25" i="11" s="1"/>
  <c r="E26" i="11" s="1"/>
  <c r="F5" i="11" s="1"/>
  <c r="F15" i="11" s="1"/>
  <c r="F26" i="11" s="1"/>
  <c r="G5" i="11" s="1"/>
  <c r="O17" i="10"/>
  <c r="O18" i="10" s="1"/>
  <c r="N18" i="10"/>
  <c r="P18" i="10" s="1"/>
  <c r="P50" i="10"/>
  <c r="P36" i="10"/>
  <c r="X33" i="18"/>
  <c r="X45" i="18" s="1"/>
  <c r="N21" i="11"/>
  <c r="N20" i="11" s="1"/>
  <c r="W46" i="18"/>
  <c r="AC22" i="14"/>
  <c r="M22" i="1" s="1"/>
  <c r="N41" i="10"/>
  <c r="O40" i="10"/>
  <c r="O41" i="10" s="1"/>
  <c r="P41" i="10" s="1"/>
  <c r="N23" i="10"/>
  <c r="M24" i="10"/>
  <c r="M53" i="10" s="1"/>
  <c r="M54" i="10" s="1"/>
  <c r="M21" i="1"/>
  <c r="M37" i="1" s="1"/>
  <c r="L9" i="11" s="1"/>
  <c r="Y16" i="18"/>
  <c r="Y7" i="18"/>
  <c r="Y12" i="18"/>
  <c r="Y37" i="18"/>
  <c r="Y21" i="18"/>
  <c r="Z5" i="18"/>
  <c r="Y19" i="18"/>
  <c r="Y10" i="18"/>
  <c r="Y30" i="18"/>
  <c r="Y11" i="18"/>
  <c r="Y20" i="18"/>
  <c r="Y6" i="18"/>
  <c r="Y27" i="18"/>
  <c r="Y36" i="18"/>
  <c r="Y39" i="18"/>
  <c r="Y14" i="18"/>
  <c r="Y24" i="18"/>
  <c r="Y26" i="18"/>
  <c r="Y17" i="18"/>
  <c r="Y40" i="18"/>
  <c r="Y23" i="18"/>
  <c r="Y9" i="18"/>
  <c r="Y18" i="18"/>
  <c r="Y32" i="18"/>
  <c r="Y8" i="18"/>
  <c r="Y25" i="18"/>
  <c r="Y13" i="18"/>
  <c r="Y29" i="18"/>
  <c r="Y22" i="18"/>
  <c r="Y31" i="18"/>
  <c r="Y28" i="18"/>
  <c r="Y41" i="18"/>
  <c r="Y15" i="18"/>
  <c r="Y38" i="18"/>
  <c r="L21" i="1"/>
  <c r="AB40" i="14"/>
  <c r="X34" i="18"/>
  <c r="X46" i="18" s="1"/>
  <c r="X48" i="18" s="1"/>
  <c r="L24" i="1"/>
  <c r="O55" i="10"/>
  <c r="O56" i="10" s="1"/>
  <c r="G51" i="1"/>
  <c r="G36" i="1"/>
  <c r="F23" i="11" s="1"/>
  <c r="F25" i="11" s="1"/>
  <c r="Y34" i="18" l="1"/>
  <c r="Y44" i="18"/>
  <c r="Y43" i="18"/>
  <c r="F38" i="1"/>
  <c r="F40" i="1" s="1"/>
  <c r="AE39" i="14"/>
  <c r="AE32" i="14"/>
  <c r="Y42" i="18"/>
  <c r="Y35" i="18"/>
  <c r="Y47" i="18" s="1"/>
  <c r="N72" i="10"/>
  <c r="N76" i="10" s="1"/>
  <c r="N85" i="10" s="1"/>
  <c r="N86" i="10" s="1"/>
  <c r="O25" i="1" s="1"/>
  <c r="L72" i="10"/>
  <c r="L76" i="10" s="1"/>
  <c r="L85" i="10" s="1"/>
  <c r="L86" i="10" s="1"/>
  <c r="M25" i="1" s="1"/>
  <c r="K72" i="10"/>
  <c r="K76" i="10" s="1"/>
  <c r="K85" i="10" s="1"/>
  <c r="K86" i="10" s="1"/>
  <c r="L25" i="1" s="1"/>
  <c r="H72" i="10"/>
  <c r="H76" i="10" s="1"/>
  <c r="H85" i="10" s="1"/>
  <c r="H86" i="10" s="1"/>
  <c r="I25" i="1" s="1"/>
  <c r="I31" i="1" s="1"/>
  <c r="J72" i="10"/>
  <c r="J76" i="10" s="1"/>
  <c r="J85" i="10" s="1"/>
  <c r="J86" i="10" s="1"/>
  <c r="K25" i="1" s="1"/>
  <c r="K31" i="1" s="1"/>
  <c r="M72" i="10"/>
  <c r="M76" i="10" s="1"/>
  <c r="M85" i="10" s="1"/>
  <c r="M86" i="10" s="1"/>
  <c r="N25" i="1" s="1"/>
  <c r="G72" i="10"/>
  <c r="G76" i="10" s="1"/>
  <c r="G85" i="10" s="1"/>
  <c r="G86" i="10" s="1"/>
  <c r="H25" i="1" s="1"/>
  <c r="H31" i="1" s="1"/>
  <c r="I72" i="10"/>
  <c r="I76" i="10" s="1"/>
  <c r="I85" i="10" s="1"/>
  <c r="I86" i="10" s="1"/>
  <c r="J25" i="1" s="1"/>
  <c r="J31" i="1" s="1"/>
  <c r="G38" i="1"/>
  <c r="G40" i="1" s="1"/>
  <c r="Y33" i="18"/>
  <c r="Y45" i="18" s="1"/>
  <c r="Z24" i="18"/>
  <c r="Z20" i="18"/>
  <c r="Z37" i="18"/>
  <c r="Z43" i="18" s="1"/>
  <c r="Z9" i="18"/>
  <c r="Z13" i="18"/>
  <c r="Z17" i="18"/>
  <c r="Z29" i="18"/>
  <c r="Z40" i="18"/>
  <c r="Z14" i="18"/>
  <c r="Z27" i="18"/>
  <c r="Z18" i="18"/>
  <c r="Z25" i="18"/>
  <c r="Z11" i="18"/>
  <c r="Z28" i="18"/>
  <c r="Z15" i="18"/>
  <c r="Z31" i="18"/>
  <c r="Z12" i="18"/>
  <c r="Z7" i="18"/>
  <c r="Z26" i="18"/>
  <c r="Z16" i="18"/>
  <c r="Z10" i="18"/>
  <c r="Z32" i="18"/>
  <c r="Z22" i="18"/>
  <c r="Z38" i="18"/>
  <c r="Z36" i="18"/>
  <c r="Z30" i="18"/>
  <c r="Z23" i="18"/>
  <c r="Z19" i="18"/>
  <c r="Z21" i="18"/>
  <c r="Z39" i="18"/>
  <c r="AA5" i="18"/>
  <c r="Z6" i="18"/>
  <c r="Z41" i="18"/>
  <c r="Z8" i="18"/>
  <c r="Z35" i="18" s="1"/>
  <c r="M24" i="1"/>
  <c r="N34" i="10"/>
  <c r="O33" i="10"/>
  <c r="O34" i="10" s="1"/>
  <c r="N24" i="10"/>
  <c r="N53" i="10" s="1"/>
  <c r="N54" i="10" s="1"/>
  <c r="O23" i="10"/>
  <c r="O24" i="10" s="1"/>
  <c r="AD40" i="14"/>
  <c r="N21" i="1"/>
  <c r="N24" i="1" s="1"/>
  <c r="AE14" i="14"/>
  <c r="L37" i="1"/>
  <c r="K9" i="11" s="1"/>
  <c r="L31" i="1"/>
  <c r="AC40" i="14"/>
  <c r="W48" i="18"/>
  <c r="O39" i="1"/>
  <c r="N55" i="10"/>
  <c r="N56" i="10" s="1"/>
  <c r="AE21" i="14"/>
  <c r="AE22" i="14" s="1"/>
  <c r="O22" i="1" s="1"/>
  <c r="O21" i="1" l="1"/>
  <c r="AE40" i="14"/>
  <c r="M31" i="1"/>
  <c r="O24" i="1"/>
  <c r="K6" i="11"/>
  <c r="L32" i="1"/>
  <c r="L34" i="1" s="1"/>
  <c r="Z33" i="18"/>
  <c r="P34" i="10"/>
  <c r="AA28" i="18"/>
  <c r="AA12" i="18"/>
  <c r="AA27" i="18"/>
  <c r="AA13" i="18"/>
  <c r="AA37" i="18"/>
  <c r="AA19" i="18"/>
  <c r="AA21" i="18"/>
  <c r="AA30" i="18"/>
  <c r="AA10" i="18"/>
  <c r="AA31" i="18"/>
  <c r="AA38" i="18"/>
  <c r="AA15" i="18"/>
  <c r="AA32" i="18"/>
  <c r="AA36" i="18"/>
  <c r="AA42" i="18" s="1"/>
  <c r="AA39" i="18"/>
  <c r="AB5" i="18"/>
  <c r="AA40" i="18"/>
  <c r="AA23" i="18"/>
  <c r="AA11" i="18"/>
  <c r="AA8" i="18"/>
  <c r="AA35" i="18" s="1"/>
  <c r="AA18" i="18"/>
  <c r="AA25" i="18"/>
  <c r="AA17" i="18"/>
  <c r="AA41" i="18"/>
  <c r="AA20" i="18"/>
  <c r="AA22" i="18"/>
  <c r="AA26" i="18"/>
  <c r="AA29" i="18"/>
  <c r="AA24" i="18"/>
  <c r="AA6" i="18"/>
  <c r="AA7" i="18"/>
  <c r="AA9" i="18"/>
  <c r="AA16" i="18"/>
  <c r="AA14" i="18"/>
  <c r="Z42" i="18"/>
  <c r="K32" i="1"/>
  <c r="K34" i="1" s="1"/>
  <c r="J6" i="11"/>
  <c r="P24" i="10"/>
  <c r="O53" i="10"/>
  <c r="O54" i="10" s="1"/>
  <c r="J32" i="1"/>
  <c r="J34" i="1" s="1"/>
  <c r="I6" i="11"/>
  <c r="G6" i="11"/>
  <c r="G15" i="11" s="1"/>
  <c r="H32" i="1"/>
  <c r="H34" i="1" s="1"/>
  <c r="N37" i="1"/>
  <c r="M9" i="11" s="1"/>
  <c r="N31" i="1"/>
  <c r="Z44" i="18"/>
  <c r="Z47" i="18" s="1"/>
  <c r="Z34" i="18"/>
  <c r="Z46" i="18" s="1"/>
  <c r="Z48" i="18" s="1"/>
  <c r="I32" i="1"/>
  <c r="I34" i="1" s="1"/>
  <c r="H6" i="11"/>
  <c r="Y46" i="18"/>
  <c r="Y48" i="18" s="1"/>
  <c r="N32" i="1" l="1"/>
  <c r="N34" i="1" s="1"/>
  <c r="M6" i="11"/>
  <c r="K51" i="1"/>
  <c r="K36" i="1"/>
  <c r="J23" i="11" s="1"/>
  <c r="J25" i="11" s="1"/>
  <c r="K38" i="1"/>
  <c r="K40" i="1" s="1"/>
  <c r="AA33" i="18"/>
  <c r="AA45" i="18" s="1"/>
  <c r="M32" i="1"/>
  <c r="M34" i="1" s="1"/>
  <c r="L6" i="11"/>
  <c r="AA47" i="18"/>
  <c r="H51" i="1"/>
  <c r="H36" i="1"/>
  <c r="G23" i="11" s="1"/>
  <c r="G25" i="11" s="1"/>
  <c r="G26" i="11" s="1"/>
  <c r="H5" i="11" s="1"/>
  <c r="H15" i="11" s="1"/>
  <c r="H26" i="11" s="1"/>
  <c r="I5" i="11" s="1"/>
  <c r="I15" i="11" s="1"/>
  <c r="I26" i="11" s="1"/>
  <c r="J5" i="11" s="1"/>
  <c r="J15" i="11" s="1"/>
  <c r="J26" i="11" s="1"/>
  <c r="K5" i="11" s="1"/>
  <c r="K15" i="11" s="1"/>
  <c r="K26" i="11" s="1"/>
  <c r="L5" i="11" s="1"/>
  <c r="L15" i="11" s="1"/>
  <c r="AA44" i="18"/>
  <c r="AA43" i="18"/>
  <c r="Z45" i="18"/>
  <c r="AA34" i="18"/>
  <c r="AA46" i="18" s="1"/>
  <c r="I51" i="1"/>
  <c r="I36" i="1"/>
  <c r="H23" i="11" s="1"/>
  <c r="H25" i="11" s="1"/>
  <c r="J51" i="1"/>
  <c r="J36" i="1"/>
  <c r="I23" i="11" s="1"/>
  <c r="I25" i="11" s="1"/>
  <c r="AB13" i="18"/>
  <c r="AB38" i="18"/>
  <c r="AB19" i="18"/>
  <c r="AB26" i="18"/>
  <c r="AB24" i="18"/>
  <c r="AB21" i="18"/>
  <c r="AB10" i="18"/>
  <c r="AB16" i="18"/>
  <c r="AB39" i="18"/>
  <c r="AB17" i="18"/>
  <c r="AB32" i="18"/>
  <c r="AB15" i="18"/>
  <c r="AB36" i="18"/>
  <c r="AB42" i="18" s="1"/>
  <c r="AB7" i="18"/>
  <c r="AB9" i="18"/>
  <c r="AB6" i="18"/>
  <c r="AB11" i="18"/>
  <c r="AB40" i="18"/>
  <c r="AB23" i="18"/>
  <c r="AB28" i="18"/>
  <c r="AB31" i="18"/>
  <c r="AB29" i="18"/>
  <c r="AB30" i="18"/>
  <c r="AB41" i="18"/>
  <c r="AB27" i="18"/>
  <c r="AB12" i="18"/>
  <c r="AB14" i="18"/>
  <c r="AB8" i="18"/>
  <c r="AB37" i="18"/>
  <c r="AB43" i="18" s="1"/>
  <c r="AB22" i="18"/>
  <c r="AB25" i="18"/>
  <c r="AC5" i="18"/>
  <c r="AB20" i="18"/>
  <c r="AB18" i="18"/>
  <c r="L51" i="1"/>
  <c r="L36" i="1"/>
  <c r="K23" i="11" s="1"/>
  <c r="K25" i="11" s="1"/>
  <c r="L38" i="1"/>
  <c r="L40" i="1" s="1"/>
  <c r="O31" i="1"/>
  <c r="O37" i="1"/>
  <c r="N9" i="11" s="1"/>
  <c r="J38" i="1" l="1"/>
  <c r="J40" i="1" s="1"/>
  <c r="AA48" i="18"/>
  <c r="AB35" i="18"/>
  <c r="AB33" i="18"/>
  <c r="AB45" i="18" s="1"/>
  <c r="I38" i="1"/>
  <c r="I40" i="1" s="1"/>
  <c r="M36" i="1"/>
  <c r="L23" i="11" s="1"/>
  <c r="L25" i="11" s="1"/>
  <c r="L26" i="11" s="1"/>
  <c r="M5" i="11" s="1"/>
  <c r="M15" i="11" s="1"/>
  <c r="M26" i="11" s="1"/>
  <c r="N5" i="11" s="1"/>
  <c r="N15" i="11" s="1"/>
  <c r="M51" i="1"/>
  <c r="M38" i="1"/>
  <c r="M40" i="1" s="1"/>
  <c r="O32" i="1"/>
  <c r="O34" i="1" s="1"/>
  <c r="N6" i="11"/>
  <c r="AC29" i="18"/>
  <c r="AD5" i="18"/>
  <c r="AC7" i="18"/>
  <c r="AC16" i="18"/>
  <c r="AC21" i="18"/>
  <c r="AC11" i="18"/>
  <c r="AC27" i="18"/>
  <c r="AC10" i="18"/>
  <c r="AC36" i="18"/>
  <c r="AC15" i="18"/>
  <c r="AC24" i="18"/>
  <c r="AC31" i="18"/>
  <c r="AC22" i="18"/>
  <c r="AC38" i="18"/>
  <c r="AC30" i="18"/>
  <c r="AC28" i="18"/>
  <c r="AC19" i="18"/>
  <c r="AC32" i="18"/>
  <c r="AC17" i="18"/>
  <c r="AC18" i="18"/>
  <c r="AC14" i="18"/>
  <c r="AC9" i="18"/>
  <c r="AC25" i="18"/>
  <c r="AC37" i="18"/>
  <c r="AC43" i="18" s="1"/>
  <c r="AC13" i="18"/>
  <c r="AC26" i="18"/>
  <c r="AC23" i="18"/>
  <c r="AC40" i="18"/>
  <c r="AC12" i="18"/>
  <c r="AC8" i="18"/>
  <c r="AC35" i="18" s="1"/>
  <c r="AC39" i="18"/>
  <c r="AC41" i="18"/>
  <c r="AC6" i="18"/>
  <c r="AC20" i="18"/>
  <c r="AB34" i="18"/>
  <c r="AB46" i="18" s="1"/>
  <c r="AB44" i="18"/>
  <c r="H38" i="1"/>
  <c r="H40" i="1" s="1"/>
  <c r="N51" i="1"/>
  <c r="N36" i="1"/>
  <c r="M23" i="11" s="1"/>
  <c r="M25" i="11" s="1"/>
  <c r="N38" i="1"/>
  <c r="N40" i="1" s="1"/>
  <c r="O51" i="1" l="1"/>
  <c r="O36" i="1"/>
  <c r="N23" i="11" s="1"/>
  <c r="N25" i="11" s="1"/>
  <c r="N26" i="11" s="1"/>
  <c r="O38" i="1"/>
  <c r="O40" i="1" s="1"/>
  <c r="AB47" i="18"/>
  <c r="AB48" i="18" s="1"/>
  <c r="AC33" i="18"/>
  <c r="AC42" i="18"/>
  <c r="AC34" i="18"/>
  <c r="AC46" i="18" s="1"/>
  <c r="AC44" i="18"/>
  <c r="AC47" i="18" s="1"/>
  <c r="AD32" i="18"/>
  <c r="AD18" i="18"/>
  <c r="AD22" i="18"/>
  <c r="AD9" i="18"/>
  <c r="AD40" i="18"/>
  <c r="AD10" i="18"/>
  <c r="AD21" i="18"/>
  <c r="AD6" i="18"/>
  <c r="AD7" i="18"/>
  <c r="AD26" i="18"/>
  <c r="AD19" i="18"/>
  <c r="AD16" i="18"/>
  <c r="AD36" i="18"/>
  <c r="AD42" i="18" s="1"/>
  <c r="AD39" i="18"/>
  <c r="AD23" i="18"/>
  <c r="AD31" i="18"/>
  <c r="AD12" i="18"/>
  <c r="AD14" i="18"/>
  <c r="AE5" i="18"/>
  <c r="AD38" i="18"/>
  <c r="AD25" i="18"/>
  <c r="AD17" i="18"/>
  <c r="AD13" i="18"/>
  <c r="AD11" i="18"/>
  <c r="AD37" i="18"/>
  <c r="AD43" i="18" s="1"/>
  <c r="AD28" i="18"/>
  <c r="AD20" i="18"/>
  <c r="AD29" i="18"/>
  <c r="AD24" i="18"/>
  <c r="AD27" i="18"/>
  <c r="AD8" i="18"/>
  <c r="AD35" i="18" s="1"/>
  <c r="AD41" i="18"/>
  <c r="AD30" i="18"/>
  <c r="AD15" i="18"/>
  <c r="AD44" i="18" l="1"/>
  <c r="AD33" i="18"/>
  <c r="AD45" i="18" s="1"/>
  <c r="AD47" i="18"/>
  <c r="AC48" i="18"/>
  <c r="AE38" i="18"/>
  <c r="AE36" i="18"/>
  <c r="AE41" i="18"/>
  <c r="AE16" i="18"/>
  <c r="AE40" i="18"/>
  <c r="AE29" i="18"/>
  <c r="AE13" i="18"/>
  <c r="AE25" i="18"/>
  <c r="AE10" i="18"/>
  <c r="AE39" i="18"/>
  <c r="AE17" i="18"/>
  <c r="AE12" i="18"/>
  <c r="AE20" i="18"/>
  <c r="AE30" i="18"/>
  <c r="AE22" i="18"/>
  <c r="AE11" i="18"/>
  <c r="AE23" i="18"/>
  <c r="AE8" i="18"/>
  <c r="AE35" i="18" s="1"/>
  <c r="AE18" i="18"/>
  <c r="AE7" i="18"/>
  <c r="AF5" i="18"/>
  <c r="AE32" i="18"/>
  <c r="AE24" i="18"/>
  <c r="AE27" i="18"/>
  <c r="AE14" i="18"/>
  <c r="AE21" i="18"/>
  <c r="AE19" i="18"/>
  <c r="AE37" i="18"/>
  <c r="AE43" i="18" s="1"/>
  <c r="AE9" i="18"/>
  <c r="AE6" i="18"/>
  <c r="AE33" i="18" s="1"/>
  <c r="AE31" i="18"/>
  <c r="AE28" i="18"/>
  <c r="AE15" i="18"/>
  <c r="AE26" i="18"/>
  <c r="AD34" i="18"/>
  <c r="AD46" i="18" s="1"/>
  <c r="AD48" i="18" s="1"/>
  <c r="AC45" i="18"/>
  <c r="AE44" i="18" l="1"/>
  <c r="AG8" i="18"/>
  <c r="AE45" i="18"/>
  <c r="AE47" i="18"/>
  <c r="AF14" i="18"/>
  <c r="AG14" i="18" s="1"/>
  <c r="AF22" i="18"/>
  <c r="AG22" i="18" s="1"/>
  <c r="AF15" i="18"/>
  <c r="AF26" i="18"/>
  <c r="AG26" i="18" s="1"/>
  <c r="AF41" i="18"/>
  <c r="AG41" i="18" s="1"/>
  <c r="AF32" i="18"/>
  <c r="AG32" i="18" s="1"/>
  <c r="AF25" i="18"/>
  <c r="AG25" i="18" s="1"/>
  <c r="AF29" i="18"/>
  <c r="AG29" i="18" s="1"/>
  <c r="AF30" i="18"/>
  <c r="AF31" i="18"/>
  <c r="AG31" i="18" s="1"/>
  <c r="AF18" i="18"/>
  <c r="AF7" i="18"/>
  <c r="AF37" i="18"/>
  <c r="AF11" i="18"/>
  <c r="AG11" i="18" s="1"/>
  <c r="AF36" i="18"/>
  <c r="AF9" i="18"/>
  <c r="AF12" i="18"/>
  <c r="AF17" i="18"/>
  <c r="AG17" i="18" s="1"/>
  <c r="AF40" i="18"/>
  <c r="AG40" i="18" s="1"/>
  <c r="AF8" i="18"/>
  <c r="AF39" i="18"/>
  <c r="AF13" i="18"/>
  <c r="AG13" i="18" s="1"/>
  <c r="AF23" i="18"/>
  <c r="AG23" i="18" s="1"/>
  <c r="AF28" i="18"/>
  <c r="AG28" i="18" s="1"/>
  <c r="AF38" i="18"/>
  <c r="AF44" i="18" s="1"/>
  <c r="AG44" i="18" s="1"/>
  <c r="AF19" i="18"/>
  <c r="AG19" i="18" s="1"/>
  <c r="AF24" i="18"/>
  <c r="AF21" i="18"/>
  <c r="AF10" i="18"/>
  <c r="AG10" i="18" s="1"/>
  <c r="AF6" i="18"/>
  <c r="AF27" i="18"/>
  <c r="AF16" i="18"/>
  <c r="AG16" i="18" s="1"/>
  <c r="AF20" i="18"/>
  <c r="AG20" i="18" s="1"/>
  <c r="AE34" i="18"/>
  <c r="AE46" i="18" s="1"/>
  <c r="AE48" i="18" s="1"/>
  <c r="AG7" i="18"/>
  <c r="AE42" i="18"/>
  <c r="AF35" i="18" l="1"/>
  <c r="AG34" i="18"/>
  <c r="AF43" i="18"/>
  <c r="AG43" i="18" s="1"/>
  <c r="AG37" i="18"/>
  <c r="AG38" i="18"/>
  <c r="AF42" i="18"/>
  <c r="AF33" i="18"/>
  <c r="AF45" i="18" s="1"/>
  <c r="AF34" i="18"/>
  <c r="AF46" i="18" l="1"/>
  <c r="AF47" i="18"/>
  <c r="AG47" i="18" s="1"/>
  <c r="AG35" i="18"/>
  <c r="AF48" i="18" l="1"/>
  <c r="AG48" i="18" s="1"/>
  <c r="AG4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OA-PC-12057U</author>
  </authors>
  <commentList>
    <comment ref="B36" authorId="0" shapeId="0" xr:uid="{00000000-0006-0000-0100-000001000000}">
      <text>
        <r>
          <rPr>
            <b/>
            <sz val="9"/>
            <color indexed="81"/>
            <rFont val="ＭＳ Ｐゴシック"/>
            <family val="3"/>
            <charset val="128"/>
          </rPr>
          <t>所得税</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U42" authorId="0" shapeId="0" xr:uid="{00000000-0006-0000-0400-000001000000}">
      <text>
        <r>
          <rPr>
            <sz val="12"/>
            <color indexed="81"/>
            <rFont val="ＭＳ 明朝"/>
            <family val="1"/>
            <charset val="128"/>
          </rPr>
          <t>　農機具等については、償却費整理表を参考として、該当年度へ投資額（新規投資及び更新分）を入力して下さい。
　農地等取得は予定年度に取得予定額を、その他投資については、運転資金等を借入で調達予定している場合に入力して下さい。
　当該項目は、資金運用計画(ｼ-ﾄ名｢運用｣)で投資の項目に集計の上転記します。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A87" authorId="0" shapeId="0" xr:uid="{00000000-0006-0000-0700-000001000000}">
      <text>
        <r>
          <rPr>
            <sz val="11"/>
            <color indexed="81"/>
            <rFont val="ＭＳ 明朝"/>
            <family val="1"/>
            <charset val="128"/>
          </rPr>
          <t>１．当該資料は、改善計画作成時の雇用労賃の算出基礎資料として、あるいは作目によっては時期により過度に労働が集中する場合がある為、事前に実現可能な計画か否かをチェックするための基礎資料である。
２．不足する労働時間については、必ずしも雇用で賄う必要はなく家族で足りない分を増やす方法も考えられる。必要労働時間と上表の家族での確保可能労働時間との差が雇用で確保する雇用労働時間（不足分）である。
３．但し、本表は年間労働時間における試算であり、作目によっては１年間合計では足りるものの、農繁期など時期的に集中する場合においては雇用による対応が必要な場合があり得る。</t>
        </r>
      </text>
    </comment>
  </commentList>
</comments>
</file>

<file path=xl/sharedStrings.xml><?xml version="1.0" encoding="utf-8"?>
<sst xmlns="http://schemas.openxmlformats.org/spreadsheetml/2006/main" count="1543" uniqueCount="565">
  <si>
    <t>作付面積</t>
    <rPh sb="0" eb="2">
      <t>サクツ</t>
    </rPh>
    <rPh sb="2" eb="4">
      <t>メンセキ</t>
    </rPh>
    <phoneticPr fontId="2"/>
  </si>
  <si>
    <t>雇用労賃</t>
    <rPh sb="0" eb="2">
      <t>コヨウ</t>
    </rPh>
    <rPh sb="2" eb="4">
      <t>ロウチン</t>
    </rPh>
    <phoneticPr fontId="2"/>
  </si>
  <si>
    <t>粗収入(Ａ）</t>
    <rPh sb="0" eb="1">
      <t>ソ</t>
    </rPh>
    <rPh sb="1" eb="3">
      <t>シュウニュウ</t>
    </rPh>
    <phoneticPr fontId="2"/>
  </si>
  <si>
    <t>２年次</t>
  </si>
  <si>
    <t>３年次</t>
  </si>
  <si>
    <t>４年次</t>
  </si>
  <si>
    <t>５年次</t>
  </si>
  <si>
    <t>６年次</t>
  </si>
  <si>
    <t>７年次</t>
  </si>
  <si>
    <t>８年次</t>
  </si>
  <si>
    <t>生産量</t>
    <rPh sb="0" eb="3">
      <t>セイサンリョウ</t>
    </rPh>
    <phoneticPr fontId="2"/>
  </si>
  <si>
    <t>販売量</t>
    <rPh sb="0" eb="3">
      <t>ハンバイリョウ</t>
    </rPh>
    <phoneticPr fontId="2"/>
  </si>
  <si>
    <t>種苗費</t>
    <rPh sb="0" eb="2">
      <t>シュビョウ</t>
    </rPh>
    <rPh sb="2" eb="3">
      <t>ヒ</t>
    </rPh>
    <phoneticPr fontId="2"/>
  </si>
  <si>
    <t>肥料費</t>
    <rPh sb="0" eb="2">
      <t>ヒリョウ</t>
    </rPh>
    <rPh sb="2" eb="3">
      <t>ヒ</t>
    </rPh>
    <phoneticPr fontId="2"/>
  </si>
  <si>
    <t>農薬費</t>
    <rPh sb="0" eb="2">
      <t>ノウヤク</t>
    </rPh>
    <rPh sb="2" eb="3">
      <t>ヒ</t>
    </rPh>
    <phoneticPr fontId="2"/>
  </si>
  <si>
    <t>水利費</t>
    <rPh sb="0" eb="2">
      <t>スイリ</t>
    </rPh>
    <rPh sb="2" eb="3">
      <t>ヒ</t>
    </rPh>
    <phoneticPr fontId="2"/>
  </si>
  <si>
    <t>建物・施設</t>
    <rPh sb="0" eb="2">
      <t>タテモノ</t>
    </rPh>
    <rPh sb="3" eb="5">
      <t>シセツ</t>
    </rPh>
    <phoneticPr fontId="2"/>
  </si>
  <si>
    <t>大農具</t>
    <rPh sb="0" eb="1">
      <t>ダイ</t>
    </rPh>
    <rPh sb="1" eb="3">
      <t>ノウグ</t>
    </rPh>
    <phoneticPr fontId="2"/>
  </si>
  <si>
    <t>手数料</t>
    <rPh sb="0" eb="2">
      <t>テスウ</t>
    </rPh>
    <rPh sb="2" eb="3">
      <t>リョウ</t>
    </rPh>
    <phoneticPr fontId="2"/>
  </si>
  <si>
    <t>農業所得（A）－（Ｂ)</t>
    <rPh sb="0" eb="2">
      <t>ノウギョウ</t>
    </rPh>
    <rPh sb="2" eb="4">
      <t>ショトク</t>
    </rPh>
    <phoneticPr fontId="2"/>
  </si>
  <si>
    <t>粗収入(Ａ）</t>
    <rPh sb="0" eb="1">
      <t>ソ</t>
    </rPh>
    <rPh sb="1" eb="3">
      <t>シュウニュウ</t>
    </rPh>
    <phoneticPr fontId="2"/>
  </si>
  <si>
    <t>備考</t>
    <rPh sb="0" eb="2">
      <t>ビコウ</t>
    </rPh>
    <phoneticPr fontId="2"/>
  </si>
  <si>
    <t>作付面積</t>
    <rPh sb="0" eb="2">
      <t>サクツ</t>
    </rPh>
    <rPh sb="2" eb="4">
      <t>メンセキ</t>
    </rPh>
    <phoneticPr fontId="2"/>
  </si>
  <si>
    <t>１年次</t>
    <rPh sb="1" eb="3">
      <t>ネンジ</t>
    </rPh>
    <phoneticPr fontId="2"/>
  </si>
  <si>
    <t>項目</t>
    <rPh sb="0" eb="2">
      <t>コウモク</t>
    </rPh>
    <phoneticPr fontId="2"/>
  </si>
  <si>
    <t>食費</t>
    <rPh sb="0" eb="2">
      <t>ショクヒ</t>
    </rPh>
    <phoneticPr fontId="2"/>
  </si>
  <si>
    <t>被服費</t>
    <rPh sb="0" eb="3">
      <t>ヒフクヒ</t>
    </rPh>
    <phoneticPr fontId="2"/>
  </si>
  <si>
    <t>娯楽交際費</t>
    <rPh sb="0" eb="2">
      <t>ゴラク</t>
    </rPh>
    <rPh sb="2" eb="5">
      <t>コウサイヒ</t>
    </rPh>
    <phoneticPr fontId="2"/>
  </si>
  <si>
    <t>その他</t>
    <rPh sb="0" eb="3">
      <t>ソノタ</t>
    </rPh>
    <phoneticPr fontId="2"/>
  </si>
  <si>
    <t>合計</t>
    <rPh sb="0" eb="2">
      <t>ゴウケイ</t>
    </rPh>
    <phoneticPr fontId="2"/>
  </si>
  <si>
    <t>型式・構造</t>
    <rPh sb="0" eb="2">
      <t>カタシキ</t>
    </rPh>
    <rPh sb="3" eb="5">
      <t>コウゾウ</t>
    </rPh>
    <phoneticPr fontId="2"/>
  </si>
  <si>
    <t>新調価格</t>
    <rPh sb="0" eb="2">
      <t>シンチョウ</t>
    </rPh>
    <rPh sb="2" eb="4">
      <t>カカク</t>
    </rPh>
    <phoneticPr fontId="2"/>
  </si>
  <si>
    <t>生産額</t>
    <rPh sb="0" eb="2">
      <t>セイサン</t>
    </rPh>
    <rPh sb="2" eb="3">
      <t>ガク</t>
    </rPh>
    <phoneticPr fontId="2"/>
  </si>
  <si>
    <t>備考</t>
    <rPh sb="0" eb="2">
      <t>ビコウ</t>
    </rPh>
    <phoneticPr fontId="2"/>
  </si>
  <si>
    <t>区</t>
    <rPh sb="0" eb="1">
      <t>ク</t>
    </rPh>
    <phoneticPr fontId="2"/>
  </si>
  <si>
    <t>％</t>
    <phoneticPr fontId="2"/>
  </si>
  <si>
    <t>分</t>
    <rPh sb="0" eb="1">
      <t>ブン</t>
    </rPh>
    <phoneticPr fontId="2"/>
  </si>
  <si>
    <t>×</t>
    <phoneticPr fontId="2"/>
  </si>
  <si>
    <t>出荷期間</t>
    <rPh sb="0" eb="2">
      <t>シュッカ</t>
    </rPh>
    <rPh sb="2" eb="4">
      <t>キカン</t>
    </rPh>
    <phoneticPr fontId="2"/>
  </si>
  <si>
    <t>ケ月</t>
    <rPh sb="1" eb="2">
      <t>ツキ</t>
    </rPh>
    <phoneticPr fontId="2"/>
  </si>
  <si>
    <t>単価</t>
    <rPh sb="0" eb="2">
      <t>タンカ</t>
    </rPh>
    <phoneticPr fontId="2"/>
  </si>
  <si>
    <t>月</t>
    <rPh sb="0" eb="1">
      <t>ツキ</t>
    </rPh>
    <phoneticPr fontId="2"/>
  </si>
  <si>
    <t>畜力費</t>
    <rPh sb="0" eb="1">
      <t>チク</t>
    </rPh>
    <rPh sb="1" eb="2">
      <t>リョク</t>
    </rPh>
    <rPh sb="2" eb="3">
      <t>ヒ</t>
    </rPh>
    <phoneticPr fontId="2"/>
  </si>
  <si>
    <t>自作地地代</t>
    <rPh sb="0" eb="3">
      <t>ジサクチ</t>
    </rPh>
    <rPh sb="3" eb="5">
      <t>チダイ</t>
    </rPh>
    <phoneticPr fontId="2"/>
  </si>
  <si>
    <t>単価</t>
    <rPh sb="0" eb="2">
      <t>タンカ</t>
    </rPh>
    <phoneticPr fontId="2"/>
  </si>
  <si>
    <t>金額</t>
    <rPh sb="0" eb="2">
      <t>キンガク</t>
    </rPh>
    <phoneticPr fontId="2"/>
  </si>
  <si>
    <t>諸材料費合計</t>
    <rPh sb="0" eb="1">
      <t>ショ</t>
    </rPh>
    <rPh sb="1" eb="3">
      <t>ザイリョウ</t>
    </rPh>
    <rPh sb="3" eb="4">
      <t>ヒ</t>
    </rPh>
    <rPh sb="4" eb="6">
      <t>ゴウケイ</t>
    </rPh>
    <phoneticPr fontId="2"/>
  </si>
  <si>
    <t>％</t>
    <phoneticPr fontId="2"/>
  </si>
  <si>
    <t>肥料合計</t>
    <rPh sb="0" eb="2">
      <t>ヒリョウ</t>
    </rPh>
    <rPh sb="2" eb="4">
      <t>ゴウケイ</t>
    </rPh>
    <phoneticPr fontId="2"/>
  </si>
  <si>
    <t>支払利息</t>
    <rPh sb="0" eb="2">
      <t>シハライ</t>
    </rPh>
    <rPh sb="2" eb="4">
      <t>リソク</t>
    </rPh>
    <phoneticPr fontId="2"/>
  </si>
  <si>
    <t>粗　収　入</t>
  </si>
  <si>
    <t>９年次</t>
  </si>
  <si>
    <t>１０年次</t>
  </si>
  <si>
    <t>実績</t>
    <rPh sb="0" eb="2">
      <t>ジッセキ</t>
    </rPh>
    <phoneticPr fontId="2"/>
  </si>
  <si>
    <t>粗　収　入</t>
    <rPh sb="0" eb="1">
      <t>ソ</t>
    </rPh>
    <rPh sb="2" eb="5">
      <t>シュウニュウ</t>
    </rPh>
    <phoneticPr fontId="2"/>
  </si>
  <si>
    <t>種苗費</t>
    <rPh sb="0" eb="2">
      <t>シュビョウ</t>
    </rPh>
    <rPh sb="2" eb="3">
      <t>ヒ</t>
    </rPh>
    <phoneticPr fontId="2"/>
  </si>
  <si>
    <t>光熱動力費</t>
    <rPh sb="0" eb="2">
      <t>コウネツ</t>
    </rPh>
    <rPh sb="2" eb="5">
      <t>ドウリョクヒ</t>
    </rPh>
    <phoneticPr fontId="2"/>
  </si>
  <si>
    <t>諸材料費</t>
    <rPh sb="0" eb="1">
      <t>ショ</t>
    </rPh>
    <rPh sb="1" eb="3">
      <t>ザイリョウ</t>
    </rPh>
    <rPh sb="3" eb="4">
      <t>ヒ</t>
    </rPh>
    <phoneticPr fontId="2"/>
  </si>
  <si>
    <t>賃借料・小作料</t>
    <rPh sb="0" eb="3">
      <t>チンシャクリョウ</t>
    </rPh>
    <rPh sb="4" eb="7">
      <t>コサクリョウ</t>
    </rPh>
    <phoneticPr fontId="2"/>
  </si>
  <si>
    <t>建物・施設</t>
    <rPh sb="0" eb="2">
      <t>タテモノ</t>
    </rPh>
    <rPh sb="3" eb="5">
      <t>シセツ</t>
    </rPh>
    <phoneticPr fontId="2"/>
  </si>
  <si>
    <t>減価償却費</t>
    <rPh sb="0" eb="2">
      <t>ゲンカ</t>
    </rPh>
    <rPh sb="2" eb="5">
      <t>ショウキャクヒ</t>
    </rPh>
    <phoneticPr fontId="2"/>
  </si>
  <si>
    <t>大植物</t>
    <rPh sb="0" eb="1">
      <t>ダイ</t>
    </rPh>
    <rPh sb="1" eb="3">
      <t>ショクブツ</t>
    </rPh>
    <phoneticPr fontId="2"/>
  </si>
  <si>
    <t>修繕費</t>
    <rPh sb="0" eb="3">
      <t>シュウゼンヒ</t>
    </rPh>
    <phoneticPr fontId="2"/>
  </si>
  <si>
    <t>販売経費</t>
    <rPh sb="0" eb="2">
      <t>ハンバイ</t>
    </rPh>
    <rPh sb="2" eb="4">
      <t>ケイヒ</t>
    </rPh>
    <phoneticPr fontId="2"/>
  </si>
  <si>
    <t>配送運賃</t>
    <rPh sb="0" eb="2">
      <t>ハイソウ</t>
    </rPh>
    <rPh sb="2" eb="4">
      <t>ウンチン</t>
    </rPh>
    <phoneticPr fontId="2"/>
  </si>
  <si>
    <t>包装資材費</t>
    <rPh sb="0" eb="2">
      <t>ホウソウ</t>
    </rPh>
    <rPh sb="2" eb="5">
      <t>シザイヒ</t>
    </rPh>
    <phoneticPr fontId="2"/>
  </si>
  <si>
    <t>その他</t>
    <rPh sb="0" eb="3">
      <t>ソノタ</t>
    </rPh>
    <phoneticPr fontId="2"/>
  </si>
  <si>
    <t>経営費計（Ｂ）</t>
    <rPh sb="0" eb="1">
      <t>ケイヒ</t>
    </rPh>
    <rPh sb="1" eb="2">
      <t>エイ</t>
    </rPh>
    <rPh sb="2" eb="3">
      <t>ヒ</t>
    </rPh>
    <rPh sb="3" eb="4">
      <t>ケイ</t>
    </rPh>
    <phoneticPr fontId="2"/>
  </si>
  <si>
    <t>農外所得（Ｄ）</t>
    <rPh sb="0" eb="1">
      <t>ノウ</t>
    </rPh>
    <rPh sb="1" eb="2">
      <t>ガイ</t>
    </rPh>
    <rPh sb="2" eb="4">
      <t>ショトク</t>
    </rPh>
    <phoneticPr fontId="2"/>
  </si>
  <si>
    <t>農家所得Ｃ＋Ｄ＝Ｅ</t>
    <rPh sb="0" eb="2">
      <t>ノウカ</t>
    </rPh>
    <rPh sb="2" eb="4">
      <t>ショトク</t>
    </rPh>
    <phoneticPr fontId="2"/>
  </si>
  <si>
    <t>家計費Ｆ</t>
    <rPh sb="0" eb="3">
      <t>カケイヒ</t>
    </rPh>
    <phoneticPr fontId="2"/>
  </si>
  <si>
    <t>租税公課Ｇ</t>
    <rPh sb="0" eb="2">
      <t>ソゼイ</t>
    </rPh>
    <rPh sb="2" eb="3">
      <t>コウ</t>
    </rPh>
    <rPh sb="3" eb="4">
      <t>カ</t>
    </rPh>
    <phoneticPr fontId="2"/>
  </si>
  <si>
    <t>減価償却費Ｈ</t>
    <rPh sb="0" eb="2">
      <t>ゲンカ</t>
    </rPh>
    <rPh sb="2" eb="5">
      <t>ショウキャクヒ</t>
    </rPh>
    <phoneticPr fontId="2"/>
  </si>
  <si>
    <t>償還元金Ｊ</t>
    <rPh sb="0" eb="2">
      <t>ショウカン</t>
    </rPh>
    <rPh sb="2" eb="4">
      <t>ガンリキン</t>
    </rPh>
    <phoneticPr fontId="2"/>
  </si>
  <si>
    <t>農家経済余剰金Ｉ-Ｊ=ｋ</t>
    <rPh sb="0" eb="2">
      <t>ノウカ</t>
    </rPh>
    <rPh sb="2" eb="4">
      <t>ケイザイ</t>
    </rPh>
    <rPh sb="4" eb="6">
      <t>ヨジョウ</t>
    </rPh>
    <rPh sb="6" eb="7">
      <t>キン</t>
    </rPh>
    <phoneticPr fontId="2"/>
  </si>
  <si>
    <t>項目＼年度</t>
    <rPh sb="0" eb="2">
      <t>コウモク</t>
    </rPh>
    <rPh sb="3" eb="5">
      <t>ネンジ</t>
    </rPh>
    <phoneticPr fontId="2"/>
  </si>
  <si>
    <t>（単位：円）</t>
  </si>
  <si>
    <t>（１／２）</t>
  </si>
  <si>
    <t>（２／２）</t>
  </si>
  <si>
    <t>整理番号</t>
  </si>
  <si>
    <t>資金使途</t>
  </si>
  <si>
    <t>借入先</t>
  </si>
  <si>
    <t>農　　業　　負　　債</t>
  </si>
  <si>
    <t>小　　　計</t>
  </si>
  <si>
    <t>合　　　計</t>
  </si>
  <si>
    <t>償還財源(Ｅ-Ｆ－Ｇ)+Ｈ=Ｉ</t>
    <rPh sb="0" eb="2">
      <t>ショウカン</t>
    </rPh>
    <rPh sb="2" eb="4">
      <t>ザイゲン</t>
    </rPh>
    <phoneticPr fontId="2"/>
  </si>
  <si>
    <t>光熱動力費</t>
    <rPh sb="0" eb="2">
      <t>コウネツ</t>
    </rPh>
    <rPh sb="2" eb="5">
      <t>ドウリョクヒ</t>
    </rPh>
    <phoneticPr fontId="2"/>
  </si>
  <si>
    <t>諸材料費</t>
    <rPh sb="0" eb="1">
      <t>ショ</t>
    </rPh>
    <rPh sb="1" eb="3">
      <t>ザイリョウ</t>
    </rPh>
    <rPh sb="3" eb="4">
      <t>ヒ</t>
    </rPh>
    <phoneticPr fontId="2"/>
  </si>
  <si>
    <t>賃借料・小作料</t>
    <rPh sb="0" eb="3">
      <t>チンシャクリョウ</t>
    </rPh>
    <rPh sb="4" eb="7">
      <t>コサクリョウ</t>
    </rPh>
    <phoneticPr fontId="2"/>
  </si>
  <si>
    <t>減価償却費</t>
    <rPh sb="0" eb="2">
      <t>ゲンカ</t>
    </rPh>
    <rPh sb="2" eb="5">
      <t>ショウキャクヒ</t>
    </rPh>
    <phoneticPr fontId="2"/>
  </si>
  <si>
    <t>大植物</t>
    <rPh sb="0" eb="1">
      <t>ダイ</t>
    </rPh>
    <rPh sb="1" eb="3">
      <t>ショクブツ</t>
    </rPh>
    <phoneticPr fontId="2"/>
  </si>
  <si>
    <t>雇用労賃</t>
    <rPh sb="0" eb="2">
      <t>コヨウ</t>
    </rPh>
    <rPh sb="2" eb="4">
      <t>ロウチン</t>
    </rPh>
    <phoneticPr fontId="2"/>
  </si>
  <si>
    <t>販売経費</t>
    <rPh sb="0" eb="2">
      <t>ハンバイ</t>
    </rPh>
    <rPh sb="2" eb="4">
      <t>ケイヒ</t>
    </rPh>
    <phoneticPr fontId="2"/>
  </si>
  <si>
    <t>配送運賃</t>
    <rPh sb="0" eb="2">
      <t>ハイソウ</t>
    </rPh>
    <rPh sb="2" eb="4">
      <t>ウンチン</t>
    </rPh>
    <phoneticPr fontId="2"/>
  </si>
  <si>
    <t>包装資材費</t>
    <rPh sb="0" eb="2">
      <t>ホウソウ</t>
    </rPh>
    <rPh sb="2" eb="5">
      <t>シザイヒ</t>
    </rPh>
    <phoneticPr fontId="2"/>
  </si>
  <si>
    <t>経営費計（Ｂ）</t>
    <rPh sb="0" eb="1">
      <t>ケイヒ</t>
    </rPh>
    <rPh sb="1" eb="2">
      <t>エイ</t>
    </rPh>
    <rPh sb="2" eb="3">
      <t>ヒ</t>
    </rPh>
    <rPh sb="3" eb="4">
      <t>ケイ</t>
    </rPh>
    <phoneticPr fontId="2"/>
  </si>
  <si>
    <t xml:space="preserve">農 業 経 営 の 内 訳 </t>
    <rPh sb="0" eb="3">
      <t>ノウギョウ</t>
    </rPh>
    <rPh sb="4" eb="7">
      <t>ケイエイ</t>
    </rPh>
    <rPh sb="10" eb="13">
      <t>ウチワケ</t>
    </rPh>
    <phoneticPr fontId="2"/>
  </si>
  <si>
    <t>１㌃当たり</t>
    <rPh sb="2" eb="3">
      <t>ア</t>
    </rPh>
    <phoneticPr fontId="2"/>
  </si>
  <si>
    <t>１０㌃当たり</t>
    <rPh sb="3" eb="4">
      <t>ア</t>
    </rPh>
    <phoneticPr fontId="2"/>
  </si>
  <si>
    <t>１㌃当たり</t>
    <rPh sb="2" eb="3">
      <t>ア</t>
    </rPh>
    <phoneticPr fontId="2"/>
  </si>
  <si>
    <t>１０㌃当たり</t>
    <rPh sb="3" eb="4">
      <t>ア</t>
    </rPh>
    <phoneticPr fontId="2"/>
  </si>
  <si>
    <t>１年次</t>
    <rPh sb="1" eb="3">
      <t>ネンジ</t>
    </rPh>
    <phoneticPr fontId="2"/>
  </si>
  <si>
    <t>計算基礎</t>
    <rPh sb="0" eb="2">
      <t>ケイサン</t>
    </rPh>
    <rPh sb="2" eb="4">
      <t>キソ</t>
    </rPh>
    <phoneticPr fontId="2"/>
  </si>
  <si>
    <t>居住費</t>
    <rPh sb="0" eb="1">
      <t>イ</t>
    </rPh>
    <rPh sb="1" eb="2">
      <t>ジュウ</t>
    </rPh>
    <rPh sb="2" eb="3">
      <t>ヒ</t>
    </rPh>
    <phoneticPr fontId="2"/>
  </si>
  <si>
    <t>水道光熱費</t>
    <rPh sb="0" eb="2">
      <t>スイドウ</t>
    </rPh>
    <rPh sb="2" eb="5">
      <t>コウネツヒ</t>
    </rPh>
    <phoneticPr fontId="2"/>
  </si>
  <si>
    <t>保険衛生費</t>
    <rPh sb="0" eb="2">
      <t>ホケン</t>
    </rPh>
    <rPh sb="2" eb="4">
      <t>エイセイ</t>
    </rPh>
    <rPh sb="4" eb="5">
      <t>ヒ</t>
    </rPh>
    <phoneticPr fontId="2"/>
  </si>
  <si>
    <t>氏名</t>
    <rPh sb="0" eb="2">
      <t>シメイ</t>
    </rPh>
    <phoneticPr fontId="2"/>
  </si>
  <si>
    <t>性別</t>
    <rPh sb="0" eb="2">
      <t>セイベツ</t>
    </rPh>
    <phoneticPr fontId="2"/>
  </si>
  <si>
    <t>年齢</t>
    <rPh sb="0" eb="2">
      <t>ネンレイ</t>
    </rPh>
    <phoneticPr fontId="2"/>
  </si>
  <si>
    <t>職業</t>
    <rPh sb="0" eb="1">
      <t>ショク</t>
    </rPh>
    <rPh sb="1" eb="2">
      <t>ギョウ</t>
    </rPh>
    <phoneticPr fontId="2"/>
  </si>
  <si>
    <t>住　所　：</t>
    <rPh sb="0" eb="3">
      <t>ジュウショ</t>
    </rPh>
    <phoneticPr fontId="2"/>
  </si>
  <si>
    <t>農　業　経　営　改　善　計　画　書　（基礎資料）</t>
    <rPh sb="0" eb="3">
      <t>ノウギョウ</t>
    </rPh>
    <rPh sb="4" eb="7">
      <t>ケイエイ</t>
    </rPh>
    <rPh sb="8" eb="11">
      <t>カイゼン</t>
    </rPh>
    <rPh sb="12" eb="17">
      <t>ケイカクショ</t>
    </rPh>
    <rPh sb="19" eb="21">
      <t>キソ</t>
    </rPh>
    <rPh sb="21" eb="23">
      <t>シリョウ</t>
    </rPh>
    <phoneticPr fontId="2"/>
  </si>
  <si>
    <t>氏　名　：</t>
    <rPh sb="0" eb="3">
      <t>シメイ</t>
    </rPh>
    <phoneticPr fontId="2"/>
  </si>
  <si>
    <t>賃借料・小作料</t>
    <rPh sb="0" eb="3">
      <t>チンシャクリョウ</t>
    </rPh>
    <rPh sb="4" eb="7">
      <t>コサクリョウ</t>
    </rPh>
    <phoneticPr fontId="2"/>
  </si>
  <si>
    <t>農業所得（Ａ）－（Ｂ)＝（Ｃ）</t>
    <rPh sb="0" eb="2">
      <t>ノウギョウ</t>
    </rPh>
    <rPh sb="2" eb="4">
      <t>ショトク</t>
    </rPh>
    <phoneticPr fontId="2"/>
  </si>
  <si>
    <t>－</t>
    <phoneticPr fontId="2"/>
  </si>
  <si>
    <t>１年次</t>
    <rPh sb="1" eb="3">
      <t>ネンジ</t>
    </rPh>
    <phoneticPr fontId="2"/>
  </si>
  <si>
    <t>１０年次</t>
    <rPh sb="3" eb="4">
      <t>ジ</t>
    </rPh>
    <phoneticPr fontId="2"/>
  </si>
  <si>
    <t>【作物２】</t>
    <rPh sb="1" eb="3">
      <t>サクモツ</t>
    </rPh>
    <phoneticPr fontId="2"/>
  </si>
  <si>
    <t>【作物３】</t>
    <rPh sb="1" eb="3">
      <t>サクモツ</t>
    </rPh>
    <phoneticPr fontId="2"/>
  </si>
  <si>
    <t>【作物４】</t>
    <rPh sb="1" eb="3">
      <t>サクモツ</t>
    </rPh>
    <phoneticPr fontId="2"/>
  </si>
  <si>
    <t>氏名　：</t>
    <rPh sb="0" eb="2">
      <t>シメイ</t>
    </rPh>
    <phoneticPr fontId="2"/>
  </si>
  <si>
    <t>【家計費内訳】</t>
    <rPh sb="1" eb="3">
      <t>カケイ</t>
    </rPh>
    <rPh sb="3" eb="4">
      <t>ヒ</t>
    </rPh>
    <rPh sb="4" eb="6">
      <t>ウチワケ</t>
    </rPh>
    <phoneticPr fontId="2"/>
  </si>
  <si>
    <t>【家族構成】</t>
    <rPh sb="1" eb="3">
      <t>カゾク</t>
    </rPh>
    <rPh sb="3" eb="5">
      <t>コウセイ</t>
    </rPh>
    <phoneticPr fontId="2"/>
  </si>
  <si>
    <t>２月</t>
  </si>
  <si>
    <t>３月</t>
  </si>
  <si>
    <t>４月</t>
  </si>
  <si>
    <t>５月</t>
  </si>
  <si>
    <t>６月</t>
  </si>
  <si>
    <t>７月</t>
  </si>
  <si>
    <t>８月</t>
  </si>
  <si>
    <t>９月</t>
  </si>
  <si>
    <t>１０月</t>
  </si>
  <si>
    <t>１１月</t>
  </si>
  <si>
    <t>１２月</t>
  </si>
  <si>
    <t>１０年次</t>
    <rPh sb="2" eb="4">
      <t>ネンジ</t>
    </rPh>
    <phoneticPr fontId="2"/>
  </si>
  <si>
    <t>年間労働時間</t>
    <rPh sb="0" eb="2">
      <t>ネンカン</t>
    </rPh>
    <rPh sb="2" eb="4">
      <t>ロウドウ</t>
    </rPh>
    <rPh sb="4" eb="6">
      <t>ジカン</t>
    </rPh>
    <phoneticPr fontId="2"/>
  </si>
  <si>
    <t>経営面積(a)</t>
    <rPh sb="0" eb="2">
      <t>ケイエイ</t>
    </rPh>
    <rPh sb="2" eb="4">
      <t>メンセキ</t>
    </rPh>
    <phoneticPr fontId="2"/>
  </si>
  <si>
    <t>１月</t>
    <rPh sb="1" eb="2">
      <t>ガツ</t>
    </rPh>
    <phoneticPr fontId="2"/>
  </si>
  <si>
    <t>年間必要労働時間</t>
    <rPh sb="0" eb="2">
      <t>ネンカン</t>
    </rPh>
    <rPh sb="2" eb="4">
      <t>ヒツヨウ</t>
    </rPh>
    <rPh sb="4" eb="6">
      <t>ロウドウ</t>
    </rPh>
    <rPh sb="6" eb="8">
      <t>ジカン</t>
    </rPh>
    <phoneticPr fontId="2"/>
  </si>
  <si>
    <t>経営指標(10a当たり)</t>
    <rPh sb="0" eb="2">
      <t>ケイエイ</t>
    </rPh>
    <rPh sb="2" eb="4">
      <t>シヒョウ</t>
    </rPh>
    <rPh sb="8" eb="9">
      <t>ア</t>
    </rPh>
    <phoneticPr fontId="2"/>
  </si>
  <si>
    <t>初年度経営面積(a)</t>
    <rPh sb="0" eb="3">
      <t>ショネンド</t>
    </rPh>
    <rPh sb="3" eb="5">
      <t>ケイエイ</t>
    </rPh>
    <rPh sb="5" eb="7">
      <t>メンセキ</t>
    </rPh>
    <phoneticPr fontId="2"/>
  </si>
  <si>
    <t>初年度面積必要労働時間(hr)</t>
    <rPh sb="0" eb="3">
      <t>ショネンド</t>
    </rPh>
    <rPh sb="3" eb="5">
      <t>メンセキ</t>
    </rPh>
    <rPh sb="5" eb="7">
      <t>ヒツヨウ</t>
    </rPh>
    <rPh sb="7" eb="9">
      <t>ロウドウ</t>
    </rPh>
    <rPh sb="9" eb="11">
      <t>ジカン</t>
    </rPh>
    <phoneticPr fontId="2"/>
  </si>
  <si>
    <t>目標年度経営面積(a)</t>
    <rPh sb="0" eb="2">
      <t>モクヒョウ</t>
    </rPh>
    <rPh sb="2" eb="4">
      <t>ネンド</t>
    </rPh>
    <rPh sb="4" eb="6">
      <t>ケイエイ</t>
    </rPh>
    <rPh sb="6" eb="8">
      <t>メンセキ</t>
    </rPh>
    <phoneticPr fontId="2"/>
  </si>
  <si>
    <t>－</t>
    <phoneticPr fontId="2"/>
  </si>
  <si>
    <t>目標年度面積必要労働時間(hr)</t>
    <rPh sb="0" eb="2">
      <t>モクヒョウ</t>
    </rPh>
    <rPh sb="2" eb="4">
      <t>ネンド</t>
    </rPh>
    <rPh sb="4" eb="6">
      <t>メンセキ</t>
    </rPh>
    <rPh sb="6" eb="8">
      <t>ヒツヨウ</t>
    </rPh>
    <rPh sb="8" eb="10">
      <t>ロウドウ</t>
    </rPh>
    <rPh sb="10" eb="12">
      <t>ジカン</t>
    </rPh>
    <phoneticPr fontId="2"/>
  </si>
  <si>
    <t>１月</t>
    <rPh sb="1" eb="2">
      <t>ガツ</t>
    </rPh>
    <phoneticPr fontId="2"/>
  </si>
  <si>
    <t>年間必要労働時間</t>
    <rPh sb="0" eb="2">
      <t>ネンカン</t>
    </rPh>
    <rPh sb="2" eb="4">
      <t>ヒツヨウ</t>
    </rPh>
    <rPh sb="4" eb="6">
      <t>ロウドウ</t>
    </rPh>
    <rPh sb="6" eb="8">
      <t>ジカン</t>
    </rPh>
    <phoneticPr fontId="2"/>
  </si>
  <si>
    <t>－</t>
    <phoneticPr fontId="2"/>
  </si>
  <si>
    <t>初年度面積必要労働時間(hr)</t>
    <rPh sb="0" eb="3">
      <t>ショネンド</t>
    </rPh>
    <rPh sb="3" eb="5">
      <t>メンセキ</t>
    </rPh>
    <rPh sb="5" eb="7">
      <t>ヒツヨウ</t>
    </rPh>
    <rPh sb="7" eb="9">
      <t>ロウドウ</t>
    </rPh>
    <rPh sb="9" eb="11">
      <t>ジカン</t>
    </rPh>
    <phoneticPr fontId="2"/>
  </si>
  <si>
    <t>経営面積(a)</t>
    <rPh sb="0" eb="2">
      <t>ケイエイ</t>
    </rPh>
    <rPh sb="2" eb="4">
      <t>メンセキ</t>
    </rPh>
    <phoneticPr fontId="2"/>
  </si>
  <si>
    <t>初年度：</t>
    <rPh sb="0" eb="3">
      <t>ショネンド</t>
    </rPh>
    <phoneticPr fontId="2"/>
  </si>
  <si>
    <t>目標年度：</t>
    <rPh sb="0" eb="2">
      <t>モクヒョウ</t>
    </rPh>
    <rPh sb="2" eb="4">
      <t>ネンド</t>
    </rPh>
    <phoneticPr fontId="2"/>
  </si>
  <si>
    <t>作目毎必要労働時間</t>
    <rPh sb="0" eb="2">
      <t>サクモク</t>
    </rPh>
    <rPh sb="2" eb="3">
      <t>ゴト</t>
    </rPh>
    <rPh sb="3" eb="5">
      <t>ヒツヨウ</t>
    </rPh>
    <rPh sb="5" eb="7">
      <t>ロウドウ</t>
    </rPh>
    <rPh sb="7" eb="9">
      <t>ジカン</t>
    </rPh>
    <phoneticPr fontId="2"/>
  </si>
  <si>
    <t>労働日数</t>
    <rPh sb="0" eb="2">
      <t>ロウドウ</t>
    </rPh>
    <rPh sb="2" eb="4">
      <t>ニッスウ</t>
    </rPh>
    <phoneticPr fontId="2"/>
  </si>
  <si>
    <t>合　　　　計</t>
    <rPh sb="0" eb="6">
      <t>ゴウケイ</t>
    </rPh>
    <phoneticPr fontId="2"/>
  </si>
  <si>
    <t>家族労働時間</t>
    <rPh sb="0" eb="2">
      <t>カゾク</t>
    </rPh>
    <rPh sb="2" eb="4">
      <t>ロウドウ</t>
    </rPh>
    <rPh sb="4" eb="6">
      <t>ジカン</t>
    </rPh>
    <phoneticPr fontId="2"/>
  </si>
  <si>
    <t>住所：</t>
    <rPh sb="0" eb="2">
      <t>ジュウショ</t>
    </rPh>
    <phoneticPr fontId="2"/>
  </si>
  <si>
    <t>氏名：</t>
    <rPh sb="0" eb="2">
      <t>シメイ</t>
    </rPh>
    <phoneticPr fontId="2"/>
  </si>
  <si>
    <t>単位：円</t>
    <rPh sb="0" eb="2">
      <t>タンイ</t>
    </rPh>
    <rPh sb="3" eb="4">
      <t>エン</t>
    </rPh>
    <phoneticPr fontId="2"/>
  </si>
  <si>
    <t>単位：円</t>
    <rPh sb="0" eb="2">
      <t>タンイ</t>
    </rPh>
    <rPh sb="3" eb="4">
      <t>エン</t>
    </rPh>
    <phoneticPr fontId="2"/>
  </si>
  <si>
    <t>単位：円</t>
    <rPh sb="0" eb="2">
      <t>タンイ</t>
    </rPh>
    <rPh sb="3" eb="4">
      <t>エン</t>
    </rPh>
    <phoneticPr fontId="2"/>
  </si>
  <si>
    <t>単位：円</t>
    <rPh sb="0" eb="2">
      <t>タンイ</t>
    </rPh>
    <rPh sb="3" eb="4">
      <t>エン</t>
    </rPh>
    <phoneticPr fontId="2"/>
  </si>
  <si>
    <t>経　　　　　営　　　　　費</t>
    <rPh sb="0" eb="1">
      <t>ケイ</t>
    </rPh>
    <rPh sb="6" eb="7">
      <t>エイ</t>
    </rPh>
    <rPh sb="12" eb="13">
      <t>ヒ</t>
    </rPh>
    <phoneticPr fontId="2"/>
  </si>
  <si>
    <t>経　　　　　営　　　　　費</t>
    <rPh sb="0" eb="13">
      <t>ケイエイヒ</t>
    </rPh>
    <phoneticPr fontId="2"/>
  </si>
  <si>
    <t>経　　　　　営　　　　　費</t>
    <rPh sb="0" eb="1">
      <t>ケイ</t>
    </rPh>
    <rPh sb="6" eb="7">
      <t>エイ</t>
    </rPh>
    <rPh sb="12" eb="13">
      <t>ヒ</t>
    </rPh>
    <phoneticPr fontId="2"/>
  </si>
  <si>
    <t>単位：円</t>
    <rPh sb="0" eb="2">
      <t>タンイ</t>
    </rPh>
    <rPh sb="3" eb="4">
      <t>エン</t>
    </rPh>
    <phoneticPr fontId="2"/>
  </si>
  <si>
    <t>償却資産修繕費</t>
    <rPh sb="0" eb="2">
      <t>ショウキャク</t>
    </rPh>
    <rPh sb="2" eb="4">
      <t>シサン</t>
    </rPh>
    <rPh sb="4" eb="6">
      <t>シュウゼン</t>
    </rPh>
    <rPh sb="6" eb="7">
      <t>ヒ</t>
    </rPh>
    <phoneticPr fontId="2"/>
  </si>
  <si>
    <t>【１】</t>
    <phoneticPr fontId="2"/>
  </si>
  <si>
    <t>単位：（面積a）（時間hr）</t>
    <rPh sb="0" eb="2">
      <t>タンイ</t>
    </rPh>
    <rPh sb="4" eb="6">
      <t>メンセキ</t>
    </rPh>
    <rPh sb="9" eb="11">
      <t>ジカン</t>
    </rPh>
    <phoneticPr fontId="2"/>
  </si>
  <si>
    <t>合      計     【A】</t>
    <rPh sb="0" eb="8">
      <t>ゴウケイ</t>
    </rPh>
    <phoneticPr fontId="2"/>
  </si>
  <si>
    <t>不足労働時間(hr)（【A】-【B】=【C】）</t>
    <rPh sb="0" eb="2">
      <t>フソク</t>
    </rPh>
    <rPh sb="2" eb="4">
      <t>ロウドウ</t>
    </rPh>
    <rPh sb="4" eb="6">
      <t>ジカン</t>
    </rPh>
    <phoneticPr fontId="2"/>
  </si>
  <si>
    <t>【作物１】</t>
    <rPh sb="1" eb="3">
      <t>サクモツ</t>
    </rPh>
    <phoneticPr fontId="2"/>
  </si>
  <si>
    <t xml:space="preserve">  氏名：</t>
    <rPh sb="2" eb="4">
      <t>シメイ</t>
    </rPh>
    <phoneticPr fontId="2"/>
  </si>
  <si>
    <t>現　　　　況</t>
    <rPh sb="0" eb="6">
      <t>ゲンキョウ</t>
    </rPh>
    <phoneticPr fontId="2"/>
  </si>
  <si>
    <t>新規建設（更新）</t>
    <rPh sb="0" eb="2">
      <t>シンキ</t>
    </rPh>
    <rPh sb="2" eb="4">
      <t>ケンセツ</t>
    </rPh>
    <rPh sb="5" eb="7">
      <t>コウシン</t>
    </rPh>
    <phoneticPr fontId="2"/>
  </si>
  <si>
    <t>大　　  農  　　具</t>
    <rPh sb="0" eb="1">
      <t>ダイ</t>
    </rPh>
    <rPh sb="5" eb="11">
      <t>ノウキグ</t>
    </rPh>
    <phoneticPr fontId="2"/>
  </si>
  <si>
    <t>小計（現況分）</t>
    <rPh sb="0" eb="2">
      <t>ショウケイ</t>
    </rPh>
    <rPh sb="3" eb="5">
      <t>ゲンキョウ</t>
    </rPh>
    <rPh sb="5" eb="6">
      <t>ブン</t>
    </rPh>
    <phoneticPr fontId="2"/>
  </si>
  <si>
    <t>実積</t>
    <rPh sb="0" eb="1">
      <t>ジツ</t>
    </rPh>
    <rPh sb="1" eb="2">
      <t>セキ</t>
    </rPh>
    <phoneticPr fontId="2"/>
  </si>
  <si>
    <t>実積</t>
    <rPh sb="0" eb="1">
      <t>ジツ</t>
    </rPh>
    <rPh sb="1" eb="2">
      <t>セキ</t>
    </rPh>
    <phoneticPr fontId="2"/>
  </si>
  <si>
    <t>１年次</t>
    <rPh sb="1" eb="3">
      <t>ネンジ</t>
    </rPh>
    <phoneticPr fontId="2"/>
  </si>
  <si>
    <t>１㌃当たり</t>
    <rPh sb="2" eb="3">
      <t>ア</t>
    </rPh>
    <phoneticPr fontId="2"/>
  </si>
  <si>
    <t>１０㌃当たり</t>
    <rPh sb="3" eb="4">
      <t>ア</t>
    </rPh>
    <phoneticPr fontId="2"/>
  </si>
  <si>
    <t>－</t>
    <phoneticPr fontId="2"/>
  </si>
  <si>
    <t>－</t>
    <phoneticPr fontId="2"/>
  </si>
  <si>
    <t>次　期　繰　越</t>
    <rPh sb="0" eb="3">
      <t>ジキ</t>
    </rPh>
    <rPh sb="4" eb="7">
      <t>クリコシ</t>
    </rPh>
    <phoneticPr fontId="2"/>
  </si>
  <si>
    <t>（単位：千円）</t>
    <rPh sb="1" eb="3">
      <t>タンイ</t>
    </rPh>
    <rPh sb="4" eb="6">
      <t>センエン</t>
    </rPh>
    <phoneticPr fontId="2"/>
  </si>
  <si>
    <t>区　　　　分</t>
    <rPh sb="0" eb="6">
      <t>クブン</t>
    </rPh>
    <phoneticPr fontId="2"/>
  </si>
  <si>
    <t>調　　　　達</t>
    <rPh sb="0" eb="6">
      <t>チョウタツ</t>
    </rPh>
    <phoneticPr fontId="2"/>
  </si>
  <si>
    <t>前年繰越（手持現預金）</t>
    <rPh sb="0" eb="2">
      <t>ゼンネン</t>
    </rPh>
    <rPh sb="2" eb="4">
      <t>クリコシ</t>
    </rPh>
    <rPh sb="5" eb="7">
      <t>テモ</t>
    </rPh>
    <rPh sb="7" eb="10">
      <t>ゲンヨキン</t>
    </rPh>
    <phoneticPr fontId="2"/>
  </si>
  <si>
    <t>農業所得</t>
    <rPh sb="0" eb="2">
      <t>ノウギョウ</t>
    </rPh>
    <rPh sb="2" eb="4">
      <t>ショトク</t>
    </rPh>
    <phoneticPr fontId="2"/>
  </si>
  <si>
    <t>農外所得</t>
    <rPh sb="0" eb="2">
      <t>ノウガイ</t>
    </rPh>
    <rPh sb="2" eb="4">
      <t>ショトク</t>
    </rPh>
    <phoneticPr fontId="2"/>
  </si>
  <si>
    <t>減価償却費</t>
    <rPh sb="0" eb="2">
      <t>ゲンカ</t>
    </rPh>
    <rPh sb="2" eb="5">
      <t>ショウキャクヒ</t>
    </rPh>
    <phoneticPr fontId="2"/>
  </si>
  <si>
    <t>長期借入金</t>
    <rPh sb="0" eb="2">
      <t>チョウキ</t>
    </rPh>
    <rPh sb="2" eb="5">
      <t>カリイレキン</t>
    </rPh>
    <phoneticPr fontId="2"/>
  </si>
  <si>
    <t>内訳</t>
    <rPh sb="0" eb="2">
      <t>ウチワケ</t>
    </rPh>
    <phoneticPr fontId="2"/>
  </si>
  <si>
    <t>固定資産処分等</t>
    <rPh sb="0" eb="4">
      <t>コテイシサン</t>
    </rPh>
    <rPh sb="4" eb="6">
      <t>ショブン</t>
    </rPh>
    <rPh sb="6" eb="7">
      <t>トウ</t>
    </rPh>
    <phoneticPr fontId="2"/>
  </si>
  <si>
    <t>補助金等</t>
    <rPh sb="0" eb="3">
      <t>ホジョキン</t>
    </rPh>
    <rPh sb="3" eb="4">
      <t>トウ</t>
    </rPh>
    <phoneticPr fontId="2"/>
  </si>
  <si>
    <t>合計</t>
    <rPh sb="0" eb="2">
      <t>ゴウケイ</t>
    </rPh>
    <phoneticPr fontId="2"/>
  </si>
  <si>
    <t>運　　　　用</t>
    <rPh sb="0" eb="6">
      <t>ウンヨウ</t>
    </rPh>
    <phoneticPr fontId="2"/>
  </si>
  <si>
    <t>出資</t>
    <rPh sb="0" eb="2">
      <t>シュッシ</t>
    </rPh>
    <phoneticPr fontId="2"/>
  </si>
  <si>
    <t>家計費</t>
    <rPh sb="0" eb="3">
      <t>カケイヒ</t>
    </rPh>
    <phoneticPr fontId="2"/>
  </si>
  <si>
    <t>借換返済</t>
    <rPh sb="0" eb="2">
      <t>カリカエ</t>
    </rPh>
    <rPh sb="2" eb="4">
      <t>ヘンサイ</t>
    </rPh>
    <phoneticPr fontId="2"/>
  </si>
  <si>
    <t>租税公課諸負担</t>
    <rPh sb="0" eb="2">
      <t>ソゼイ</t>
    </rPh>
    <rPh sb="2" eb="4">
      <t>コウカ</t>
    </rPh>
    <rPh sb="4" eb="5">
      <t>ショ</t>
    </rPh>
    <rPh sb="5" eb="7">
      <t>フタン</t>
    </rPh>
    <phoneticPr fontId="2"/>
  </si>
  <si>
    <t>資　　金　　運　　用　　計　　画</t>
    <rPh sb="0" eb="4">
      <t>シキン</t>
    </rPh>
    <rPh sb="6" eb="10">
      <t>ウンヨウ</t>
    </rPh>
    <rPh sb="12" eb="16">
      <t>ケイカク</t>
    </rPh>
    <phoneticPr fontId="2"/>
  </si>
  <si>
    <t>長期借入返済</t>
    <rPh sb="0" eb="2">
      <t>チョウキ</t>
    </rPh>
    <rPh sb="2" eb="6">
      <t>カリイレキン</t>
    </rPh>
    <phoneticPr fontId="2"/>
  </si>
  <si>
    <t>別添「償却表」参照</t>
    <rPh sb="0" eb="2">
      <t>ベッテン</t>
    </rPh>
    <rPh sb="3" eb="5">
      <t>ショウキャク</t>
    </rPh>
    <rPh sb="5" eb="6">
      <t>ヒョウ</t>
    </rPh>
    <rPh sb="7" eb="9">
      <t>サンショウ</t>
    </rPh>
    <phoneticPr fontId="2"/>
  </si>
  <si>
    <t>〃</t>
    <phoneticPr fontId="2"/>
  </si>
  <si>
    <t>別添「償還表」参照</t>
    <rPh sb="0" eb="2">
      <t>ベッテン</t>
    </rPh>
    <rPh sb="3" eb="5">
      <t>ショウカン</t>
    </rPh>
    <rPh sb="5" eb="6">
      <t>ヒョウ</t>
    </rPh>
    <rPh sb="7" eb="9">
      <t>サンショウ</t>
    </rPh>
    <phoneticPr fontId="2"/>
  </si>
  <si>
    <t>１０アール当たり収益性総括表</t>
    <rPh sb="5" eb="6">
      <t>ア</t>
    </rPh>
    <phoneticPr fontId="2"/>
  </si>
  <si>
    <t>単位：円</t>
    <rPh sb="0" eb="2">
      <t>タンイ</t>
    </rPh>
    <rPh sb="3" eb="4">
      <t>エン</t>
    </rPh>
    <phoneticPr fontId="2"/>
  </si>
  <si>
    <t>家族人数</t>
    <rPh sb="0" eb="2">
      <t>カゾク</t>
    </rPh>
    <rPh sb="2" eb="4">
      <t>ニンズウ</t>
    </rPh>
    <phoneticPr fontId="2"/>
  </si>
  <si>
    <t>被贈・扶助等</t>
    <rPh sb="0" eb="2">
      <t>ヒゾウ</t>
    </rPh>
    <rPh sb="3" eb="5">
      <t>フジョ</t>
    </rPh>
    <rPh sb="5" eb="6">
      <t>トウ</t>
    </rPh>
    <phoneticPr fontId="2"/>
  </si>
  <si>
    <t>農業関係</t>
    <rPh sb="0" eb="2">
      <t>ノウギョウ</t>
    </rPh>
    <rPh sb="2" eb="4">
      <t>カンケイ</t>
    </rPh>
    <phoneticPr fontId="2"/>
  </si>
  <si>
    <t>農外関係</t>
    <rPh sb="0" eb="2">
      <t>ノウガイ</t>
    </rPh>
    <rPh sb="2" eb="4">
      <t>カンケイ</t>
    </rPh>
    <phoneticPr fontId="2"/>
  </si>
  <si>
    <t>（内学生）</t>
    <rPh sb="1" eb="2">
      <t>ウチ</t>
    </rPh>
    <rPh sb="2" eb="4">
      <t>ガクセイ</t>
    </rPh>
    <phoneticPr fontId="2"/>
  </si>
  <si>
    <t>教育費</t>
    <rPh sb="0" eb="3">
      <t>キョウイクヒ</t>
    </rPh>
    <phoneticPr fontId="2"/>
  </si>
  <si>
    <t>残存割合</t>
    <rPh sb="0" eb="2">
      <t>ザンゾン</t>
    </rPh>
    <rPh sb="2" eb="4">
      <t>ワリアイ</t>
    </rPh>
    <phoneticPr fontId="2"/>
  </si>
  <si>
    <t>名　　　　称</t>
    <rPh sb="0" eb="6">
      <t>メイショウ</t>
    </rPh>
    <phoneticPr fontId="2"/>
  </si>
  <si>
    <t>当たり</t>
    <rPh sb="0" eb="1">
      <t>ア</t>
    </rPh>
    <phoneticPr fontId="2"/>
  </si>
  <si>
    <t>割合</t>
    <rPh sb="0" eb="2">
      <t>ワリアイ</t>
    </rPh>
    <phoneticPr fontId="2"/>
  </si>
  <si>
    <t>生産額</t>
    <rPh sb="0" eb="3">
      <t>セイサンガク</t>
    </rPh>
    <phoneticPr fontId="2"/>
  </si>
  <si>
    <t>肥料費</t>
    <rPh sb="0" eb="3">
      <t>ヒリョウヒ</t>
    </rPh>
    <phoneticPr fontId="2"/>
  </si>
  <si>
    <t>光熱動力費</t>
    <rPh sb="0" eb="2">
      <t>コウネツ</t>
    </rPh>
    <rPh sb="2" eb="5">
      <t>ドウリョクヒ</t>
    </rPh>
    <phoneticPr fontId="2"/>
  </si>
  <si>
    <t>経</t>
    <rPh sb="0" eb="1">
      <t>ケイエイ</t>
    </rPh>
    <phoneticPr fontId="2"/>
  </si>
  <si>
    <t>諸材料費</t>
    <rPh sb="0" eb="1">
      <t>ショ</t>
    </rPh>
    <rPh sb="1" eb="4">
      <t>ザイリョウヒ</t>
    </rPh>
    <phoneticPr fontId="2"/>
  </si>
  <si>
    <t>賃借料・小作料</t>
    <rPh sb="0" eb="2">
      <t>チンシャク</t>
    </rPh>
    <rPh sb="2" eb="3">
      <t>リョウ</t>
    </rPh>
    <rPh sb="4" eb="7">
      <t>コサクリョウ</t>
    </rPh>
    <phoneticPr fontId="2"/>
  </si>
  <si>
    <t>減価償却費</t>
    <rPh sb="0" eb="2">
      <t>ゲンカ</t>
    </rPh>
    <rPh sb="2" eb="5">
      <t>ショウキャクヒ</t>
    </rPh>
    <phoneticPr fontId="2"/>
  </si>
  <si>
    <t>建物・施設</t>
    <rPh sb="0" eb="2">
      <t>タテモノ</t>
    </rPh>
    <rPh sb="3" eb="5">
      <t>シセツ</t>
    </rPh>
    <phoneticPr fontId="2"/>
  </si>
  <si>
    <t>営</t>
    <rPh sb="0" eb="1">
      <t>エイ</t>
    </rPh>
    <phoneticPr fontId="2"/>
  </si>
  <si>
    <t>大農具</t>
    <rPh sb="0" eb="1">
      <t>ダイ</t>
    </rPh>
    <rPh sb="1" eb="2">
      <t>ノウ</t>
    </rPh>
    <rPh sb="2" eb="3">
      <t>グ</t>
    </rPh>
    <phoneticPr fontId="2"/>
  </si>
  <si>
    <t>大植物</t>
    <rPh sb="0" eb="1">
      <t>ダイ</t>
    </rPh>
    <rPh sb="1" eb="3">
      <t>ショクブツ</t>
    </rPh>
    <phoneticPr fontId="2"/>
  </si>
  <si>
    <t>費</t>
    <rPh sb="0" eb="1">
      <t>ヒ</t>
    </rPh>
    <phoneticPr fontId="2"/>
  </si>
  <si>
    <t>販売経費</t>
    <rPh sb="0" eb="2">
      <t>ハンバイ</t>
    </rPh>
    <rPh sb="2" eb="4">
      <t>ケイヒ</t>
    </rPh>
    <phoneticPr fontId="2"/>
  </si>
  <si>
    <t>配送運賃</t>
    <rPh sb="0" eb="2">
      <t>ハイソウ</t>
    </rPh>
    <rPh sb="2" eb="4">
      <t>ウンチン</t>
    </rPh>
    <phoneticPr fontId="2"/>
  </si>
  <si>
    <t>経営費計</t>
    <rPh sb="0" eb="2">
      <t>ケイエイ</t>
    </rPh>
    <rPh sb="2" eb="3">
      <t>ヒ</t>
    </rPh>
    <rPh sb="3" eb="4">
      <t>ケイ</t>
    </rPh>
    <phoneticPr fontId="2"/>
  </si>
  <si>
    <t>所得</t>
    <rPh sb="0" eb="2">
      <t>ショトク</t>
    </rPh>
    <phoneticPr fontId="2"/>
  </si>
  <si>
    <t>自家労働評価額</t>
    <rPh sb="0" eb="2">
      <t>ジカ</t>
    </rPh>
    <rPh sb="2" eb="4">
      <t>ロウドウ</t>
    </rPh>
    <rPh sb="4" eb="6">
      <t>ヒョウカ</t>
    </rPh>
    <rPh sb="6" eb="7">
      <t>ガク</t>
    </rPh>
    <phoneticPr fontId="2"/>
  </si>
  <si>
    <t>経営資本利子</t>
    <rPh sb="0" eb="2">
      <t>ケイエイ</t>
    </rPh>
    <rPh sb="2" eb="4">
      <t>シホン</t>
    </rPh>
    <rPh sb="4" eb="6">
      <t>リシ</t>
    </rPh>
    <phoneticPr fontId="2"/>
  </si>
  <si>
    <t>第１次生産費</t>
    <rPh sb="0" eb="1">
      <t>ダイ</t>
    </rPh>
    <rPh sb="2" eb="3">
      <t>ジ</t>
    </rPh>
    <rPh sb="3" eb="6">
      <t>セイサンヒ</t>
    </rPh>
    <phoneticPr fontId="2"/>
  </si>
  <si>
    <t>第２次生産費</t>
    <rPh sb="0" eb="1">
      <t>ダイ</t>
    </rPh>
    <rPh sb="2" eb="3">
      <t>ジ</t>
    </rPh>
    <rPh sb="3" eb="6">
      <t>セイサンヒ</t>
    </rPh>
    <phoneticPr fontId="2"/>
  </si>
  <si>
    <t>修繕費</t>
    <rPh sb="0" eb="3">
      <t>シュウゼンヒ</t>
    </rPh>
    <phoneticPr fontId="2"/>
  </si>
  <si>
    <t>雇用労賃</t>
    <rPh sb="0" eb="2">
      <t>コヨウ</t>
    </rPh>
    <rPh sb="2" eb="4">
      <t>ロウチン</t>
    </rPh>
    <phoneticPr fontId="2"/>
  </si>
  <si>
    <t>右表参照</t>
    <rPh sb="0" eb="1">
      <t>ミギ</t>
    </rPh>
    <rPh sb="1" eb="2">
      <t>ヒョウ</t>
    </rPh>
    <rPh sb="2" eb="4">
      <t>サンショウ</t>
    </rPh>
    <phoneticPr fontId="2"/>
  </si>
  <si>
    <t>内容及び数量</t>
    <rPh sb="0" eb="2">
      <t>ナイヨウ</t>
    </rPh>
    <rPh sb="2" eb="3">
      <t>オヨ</t>
    </rPh>
    <rPh sb="4" eb="6">
      <t>スウリョウ</t>
    </rPh>
    <phoneticPr fontId="2"/>
  </si>
  <si>
    <t>費</t>
    <rPh sb="0" eb="1">
      <t>ヒ</t>
    </rPh>
    <phoneticPr fontId="2"/>
  </si>
  <si>
    <t>出荷率(％)</t>
    <rPh sb="0" eb="2">
      <t>シュッカ</t>
    </rPh>
    <rPh sb="2" eb="3">
      <t>リツ</t>
    </rPh>
    <phoneticPr fontId="2"/>
  </si>
  <si>
    <t>収量(販売量)</t>
    <rPh sb="0" eb="2">
      <t>シュウリョウ</t>
    </rPh>
    <rPh sb="3" eb="6">
      <t>ハンバイリョウ</t>
    </rPh>
    <phoneticPr fontId="2"/>
  </si>
  <si>
    <t>月</t>
    <rPh sb="0" eb="1">
      <t>ツキ</t>
    </rPh>
    <phoneticPr fontId="2"/>
  </si>
  <si>
    <t>別</t>
    <rPh sb="0" eb="1">
      <t>ベツ</t>
    </rPh>
    <phoneticPr fontId="2"/>
  </si>
  <si>
    <t>粗</t>
    <rPh sb="0" eb="1">
      <t>ソ</t>
    </rPh>
    <phoneticPr fontId="2"/>
  </si>
  <si>
    <t>益</t>
    <rPh sb="0" eb="1">
      <t>エキ</t>
    </rPh>
    <phoneticPr fontId="2"/>
  </si>
  <si>
    <t>農</t>
    <rPh sb="0" eb="1">
      <t>ノウ</t>
    </rPh>
    <phoneticPr fontId="2"/>
  </si>
  <si>
    <t>薬</t>
    <rPh sb="0" eb="1">
      <t>ヤク</t>
    </rPh>
    <phoneticPr fontId="2"/>
  </si>
  <si>
    <t>諸</t>
    <rPh sb="0" eb="1">
      <t>ショ</t>
    </rPh>
    <phoneticPr fontId="2"/>
  </si>
  <si>
    <t>材</t>
    <rPh sb="0" eb="1">
      <t>ザイ</t>
    </rPh>
    <phoneticPr fontId="2"/>
  </si>
  <si>
    <t>料</t>
    <rPh sb="0" eb="1">
      <t>リョウ</t>
    </rPh>
    <phoneticPr fontId="2"/>
  </si>
  <si>
    <t>粗収益</t>
    <rPh sb="0" eb="1">
      <t>ソシュ</t>
    </rPh>
    <rPh sb="1" eb="3">
      <t>シュウエキ</t>
    </rPh>
    <phoneticPr fontId="2"/>
  </si>
  <si>
    <t>収量</t>
    <rPh sb="0" eb="2">
      <t>シュウリョウ</t>
    </rPh>
    <phoneticPr fontId="2"/>
  </si>
  <si>
    <t>品名</t>
    <rPh sb="0" eb="2">
      <t>ヒンメイ</t>
    </rPh>
    <phoneticPr fontId="2"/>
  </si>
  <si>
    <t>数量</t>
    <rPh sb="0" eb="2">
      <t>スウリョウ</t>
    </rPh>
    <phoneticPr fontId="2"/>
  </si>
  <si>
    <t>品名</t>
    <rPh sb="0" eb="2">
      <t>ヒンメイ</t>
    </rPh>
    <phoneticPr fontId="2"/>
  </si>
  <si>
    <t>農薬合計</t>
    <rPh sb="0" eb="2">
      <t>ノウヤク</t>
    </rPh>
    <rPh sb="2" eb="4">
      <t>ゴウケイ</t>
    </rPh>
    <phoneticPr fontId="2"/>
  </si>
  <si>
    <t>肥料合計</t>
    <rPh sb="0" eb="2">
      <t>ヒリョウ</t>
    </rPh>
    <rPh sb="2" eb="4">
      <t>ゴウケイ</t>
    </rPh>
    <phoneticPr fontId="2"/>
  </si>
  <si>
    <t>手数料料金</t>
    <rPh sb="0" eb="3">
      <t>テスウリョウ</t>
    </rPh>
    <rPh sb="3" eb="5">
      <t>リョウキン</t>
    </rPh>
    <phoneticPr fontId="2"/>
  </si>
  <si>
    <t>農協</t>
    <rPh sb="0" eb="2">
      <t>ノウキョウ</t>
    </rPh>
    <phoneticPr fontId="2"/>
  </si>
  <si>
    <t>市場</t>
    <rPh sb="0" eb="2">
      <t>イチバ</t>
    </rPh>
    <phoneticPr fontId="2"/>
  </si>
  <si>
    <t>合計</t>
    <rPh sb="0" eb="2">
      <t>ゴウケイ</t>
    </rPh>
    <phoneticPr fontId="2"/>
  </si>
  <si>
    <t>品名</t>
    <rPh sb="0" eb="2">
      <t>ヒンメイ</t>
    </rPh>
    <phoneticPr fontId="2"/>
  </si>
  <si>
    <t>粗収益</t>
    <rPh sb="0" eb="1">
      <t>ソシュ</t>
    </rPh>
    <rPh sb="1" eb="3">
      <t>シュウエキ</t>
    </rPh>
    <phoneticPr fontId="2"/>
  </si>
  <si>
    <t>主産物単位</t>
    <rPh sb="0" eb="1">
      <t>シュ</t>
    </rPh>
    <rPh sb="1" eb="3">
      <t>サンブツ</t>
    </rPh>
    <rPh sb="3" eb="5">
      <t>タンイ</t>
    </rPh>
    <phoneticPr fontId="2"/>
  </si>
  <si>
    <t>種苗費</t>
    <rPh sb="0" eb="2">
      <t>シュビョウ</t>
    </rPh>
    <rPh sb="2" eb="3">
      <t>ヒ</t>
    </rPh>
    <phoneticPr fontId="2"/>
  </si>
  <si>
    <t>所得率</t>
    <rPh sb="0" eb="3">
      <t>ショトクリツ</t>
    </rPh>
    <phoneticPr fontId="2"/>
  </si>
  <si>
    <t>項目</t>
    <rPh sb="0" eb="2">
      <t>コウモク</t>
    </rPh>
    <phoneticPr fontId="2"/>
  </si>
  <si>
    <t>生産額</t>
    <rPh sb="0" eb="3">
      <t>セイサンガク</t>
    </rPh>
    <phoneticPr fontId="2"/>
  </si>
  <si>
    <t>種苗費</t>
    <rPh sb="0" eb="2">
      <t>シュビョウ</t>
    </rPh>
    <rPh sb="2" eb="3">
      <t>ヒ</t>
    </rPh>
    <phoneticPr fontId="2"/>
  </si>
  <si>
    <t>手数料料金</t>
    <rPh sb="0" eb="3">
      <t>テスウリョウ</t>
    </rPh>
    <rPh sb="3" eb="5">
      <t>リョウキン</t>
    </rPh>
    <phoneticPr fontId="2"/>
  </si>
  <si>
    <t>包装資材費</t>
    <rPh sb="0" eb="2">
      <t>ホウソウ</t>
    </rPh>
    <rPh sb="2" eb="4">
      <t>シザイ</t>
    </rPh>
    <rPh sb="4" eb="5">
      <t>ヒ</t>
    </rPh>
    <phoneticPr fontId="2"/>
  </si>
  <si>
    <t>原単位集計表の続き</t>
    <rPh sb="0" eb="1">
      <t>ゲン</t>
    </rPh>
    <rPh sb="1" eb="3">
      <t>タンイ</t>
    </rPh>
    <rPh sb="3" eb="5">
      <t>シュウケイ</t>
    </rPh>
    <rPh sb="5" eb="6">
      <t>ヒョウ</t>
    </rPh>
    <rPh sb="7" eb="8">
      <t>ツヅ</t>
    </rPh>
    <phoneticPr fontId="2"/>
  </si>
  <si>
    <t>１０㌃当たり</t>
    <rPh sb="3" eb="4">
      <t>ア</t>
    </rPh>
    <phoneticPr fontId="2"/>
  </si>
  <si>
    <t>（１本/㎏　）</t>
    <rPh sb="2" eb="3">
      <t>ホン</t>
    </rPh>
    <phoneticPr fontId="2"/>
  </si>
  <si>
    <t>対する</t>
    <rPh sb="0" eb="1">
      <t>タイ</t>
    </rPh>
    <phoneticPr fontId="2"/>
  </si>
  <si>
    <t>収穫量(生産量)</t>
    <rPh sb="0" eb="2">
      <t>シュウカク</t>
    </rPh>
    <rPh sb="2" eb="3">
      <t>リョウ</t>
    </rPh>
    <rPh sb="4" eb="7">
      <t>セイサンリョウ</t>
    </rPh>
    <phoneticPr fontId="2"/>
  </si>
  <si>
    <t>右表参照</t>
    <rPh sb="0" eb="1">
      <t>ミギ</t>
    </rPh>
    <rPh sb="1" eb="2">
      <t>ヒョウ</t>
    </rPh>
    <rPh sb="2" eb="4">
      <t>サンショウ</t>
    </rPh>
    <phoneticPr fontId="2"/>
  </si>
  <si>
    <t>所得率</t>
    <rPh sb="0" eb="3">
      <t>ショトクリツ</t>
    </rPh>
    <phoneticPr fontId="2"/>
  </si>
  <si>
    <t>収</t>
    <rPh sb="0" eb="1">
      <t>シュウ</t>
    </rPh>
    <phoneticPr fontId="2"/>
  </si>
  <si>
    <t>肥料費</t>
    <rPh sb="0" eb="3">
      <t>ヒリョウヒ</t>
    </rPh>
    <phoneticPr fontId="2"/>
  </si>
  <si>
    <t>収量</t>
    <rPh sb="0" eb="2">
      <t>シュウリョウ</t>
    </rPh>
    <phoneticPr fontId="2"/>
  </si>
  <si>
    <t>数量</t>
    <rPh sb="0" eb="2">
      <t>スウリョウ</t>
    </rPh>
    <phoneticPr fontId="2"/>
  </si>
  <si>
    <t>重量</t>
    <rPh sb="0" eb="2">
      <t>ジュウリョウ</t>
    </rPh>
    <phoneticPr fontId="2"/>
  </si>
  <si>
    <t>(単位)</t>
    <rPh sb="1" eb="3">
      <t>タンイ</t>
    </rPh>
    <phoneticPr fontId="2"/>
  </si>
  <si>
    <t>手数料料金</t>
    <rPh sb="0" eb="3">
      <t>テスウリョウ</t>
    </rPh>
    <rPh sb="3" eb="5">
      <t>リョウキン</t>
    </rPh>
    <phoneticPr fontId="2"/>
  </si>
  <si>
    <t>収穫量(生産量)</t>
    <rPh sb="0" eb="2">
      <t>シュウカク</t>
    </rPh>
    <rPh sb="2" eb="3">
      <t>リョウ</t>
    </rPh>
    <rPh sb="4" eb="7">
      <t>セイサンリョウ</t>
    </rPh>
    <phoneticPr fontId="2"/>
  </si>
  <si>
    <t>収量</t>
    <rPh sb="0" eb="2">
      <t>シュウリョウ</t>
    </rPh>
    <phoneticPr fontId="2"/>
  </si>
  <si>
    <t>重量</t>
    <rPh sb="0" eb="2">
      <t>ジュウリョウ</t>
    </rPh>
    <phoneticPr fontId="2"/>
  </si>
  <si>
    <t>(単位)</t>
    <rPh sb="1" eb="3">
      <t>タンイ</t>
    </rPh>
    <phoneticPr fontId="2"/>
  </si>
  <si>
    <t>項目</t>
    <rPh sb="0" eb="2">
      <t>コウモク</t>
    </rPh>
    <phoneticPr fontId="2"/>
  </si>
  <si>
    <t>償却資産修繕費</t>
    <rPh sb="0" eb="2">
      <t>ショウキャク</t>
    </rPh>
    <rPh sb="2" eb="4">
      <t>シサン</t>
    </rPh>
    <rPh sb="4" eb="6">
      <t>シュウゼン</t>
    </rPh>
    <rPh sb="6" eb="7">
      <t>ヒ</t>
    </rPh>
    <phoneticPr fontId="2"/>
  </si>
  <si>
    <t>１０㌃当たり</t>
    <rPh sb="3" eb="4">
      <t>ア</t>
    </rPh>
    <phoneticPr fontId="2"/>
  </si>
  <si>
    <t>内容及び数量</t>
    <rPh sb="0" eb="2">
      <t>ナイヨウ</t>
    </rPh>
    <rPh sb="2" eb="3">
      <t>オヨ</t>
    </rPh>
    <rPh sb="4" eb="6">
      <t>スウリョウ</t>
    </rPh>
    <phoneticPr fontId="2"/>
  </si>
  <si>
    <t>％</t>
    <phoneticPr fontId="2"/>
  </si>
  <si>
    <t>実績</t>
    <rPh sb="0" eb="2">
      <t>ジッセキ</t>
    </rPh>
    <phoneticPr fontId="2"/>
  </si>
  <si>
    <t>単価(税抜)</t>
    <rPh sb="0" eb="2">
      <t>タンカ</t>
    </rPh>
    <rPh sb="3" eb="4">
      <t>ゼイ</t>
    </rPh>
    <rPh sb="4" eb="5">
      <t>ヌ</t>
    </rPh>
    <phoneticPr fontId="2"/>
  </si>
  <si>
    <t>金額(税込)</t>
    <rPh sb="0" eb="2">
      <t>キンガク</t>
    </rPh>
    <rPh sb="3" eb="5">
      <t>ゼイコ</t>
    </rPh>
    <phoneticPr fontId="2"/>
  </si>
  <si>
    <t>【作物５】</t>
    <rPh sb="1" eb="3">
      <t>サクモツ</t>
    </rPh>
    <phoneticPr fontId="2"/>
  </si>
  <si>
    <t>【作物６】</t>
    <rPh sb="1" eb="3">
      <t>サクモツ</t>
    </rPh>
    <phoneticPr fontId="2"/>
  </si>
  <si>
    <t/>
  </si>
  <si>
    <t>＝</t>
    <phoneticPr fontId="2"/>
  </si>
  <si>
    <t>合   計</t>
    <rPh sb="0" eb="5">
      <t>ゴウケイ</t>
    </rPh>
    <phoneticPr fontId="2"/>
  </si>
  <si>
    <t>家族労働時間(日数×８h)    【B】</t>
    <rPh sb="0" eb="2">
      <t>カゾク</t>
    </rPh>
    <rPh sb="2" eb="4">
      <t>ロウドウ</t>
    </rPh>
    <rPh sb="4" eb="6">
      <t>ジカン</t>
    </rPh>
    <rPh sb="7" eb="9">
      <t>ニッスウ</t>
    </rPh>
    <phoneticPr fontId="2"/>
  </si>
  <si>
    <t>氏名：</t>
    <rPh sb="0" eb="2">
      <t>シメイ</t>
    </rPh>
    <phoneticPr fontId="2"/>
  </si>
  <si>
    <t>作成日：</t>
    <rPh sb="0" eb="3">
      <t>サクセイビ</t>
    </rPh>
    <phoneticPr fontId="2"/>
  </si>
  <si>
    <t>単位：円</t>
    <rPh sb="0" eb="2">
      <t>タンイ</t>
    </rPh>
    <rPh sb="3" eb="4">
      <t>エン</t>
    </rPh>
    <phoneticPr fontId="2"/>
  </si>
  <si>
    <t>台数・面積</t>
    <rPh sb="0" eb="1">
      <t>ダイ</t>
    </rPh>
    <rPh sb="1" eb="2">
      <t>スウ</t>
    </rPh>
    <rPh sb="3" eb="5">
      <t>メンセキ</t>
    </rPh>
    <phoneticPr fontId="2"/>
  </si>
  <si>
    <t>取得年度</t>
    <rPh sb="0" eb="2">
      <t>シュトク</t>
    </rPh>
    <rPh sb="2" eb="3">
      <t>ネン</t>
    </rPh>
    <rPh sb="3" eb="4">
      <t>ド</t>
    </rPh>
    <phoneticPr fontId="2"/>
  </si>
  <si>
    <t>償却費</t>
    <rPh sb="0" eb="3">
      <t>ショウキャクヒ</t>
    </rPh>
    <phoneticPr fontId="2"/>
  </si>
  <si>
    <t>耐用年数</t>
    <rPh sb="0" eb="2">
      <t>タイヨウ</t>
    </rPh>
    <rPh sb="2" eb="4">
      <t>ネンスウ</t>
    </rPh>
    <phoneticPr fontId="2"/>
  </si>
  <si>
    <t>年償却費</t>
    <rPh sb="0" eb="1">
      <t>ネン</t>
    </rPh>
    <rPh sb="1" eb="4">
      <t>ショウキャクヒ</t>
    </rPh>
    <phoneticPr fontId="2"/>
  </si>
  <si>
    <t>修繕費係数</t>
    <rPh sb="0" eb="3">
      <t>シュウゼンヒ</t>
    </rPh>
    <rPh sb="3" eb="5">
      <t>ケイスウ</t>
    </rPh>
    <phoneticPr fontId="2"/>
  </si>
  <si>
    <t>年間修繕費</t>
    <rPh sb="0" eb="2">
      <t>ネンカン</t>
    </rPh>
    <rPh sb="2" eb="5">
      <t>シュウゼンヒ</t>
    </rPh>
    <phoneticPr fontId="2"/>
  </si>
  <si>
    <t>備      考</t>
    <rPh sb="0" eb="8">
      <t>ビコウ</t>
    </rPh>
    <phoneticPr fontId="2"/>
  </si>
  <si>
    <t>①</t>
    <phoneticPr fontId="2"/>
  </si>
  <si>
    <t>（西暦）</t>
    <rPh sb="1" eb="3">
      <t>セイレキ</t>
    </rPh>
    <phoneticPr fontId="2"/>
  </si>
  <si>
    <t>（％）②</t>
    <phoneticPr fontId="2"/>
  </si>
  <si>
    <t>③＝①×(1-②/100)</t>
    <phoneticPr fontId="2"/>
  </si>
  <si>
    <t>④</t>
    <phoneticPr fontId="2"/>
  </si>
  <si>
    <t>⑤＝③／④</t>
    <phoneticPr fontId="2"/>
  </si>
  <si>
    <t>⑥</t>
    <phoneticPr fontId="2"/>
  </si>
  <si>
    <t>⑦＝①×⑥÷④</t>
    <phoneticPr fontId="2"/>
  </si>
  <si>
    <t>大　　農　　具</t>
    <rPh sb="0" eb="1">
      <t>ダイ</t>
    </rPh>
    <rPh sb="3" eb="7">
      <t>ノウグ</t>
    </rPh>
    <phoneticPr fontId="2"/>
  </si>
  <si>
    <t>現　　　　況</t>
    <rPh sb="0" eb="6">
      <t>ゲンキョウ</t>
    </rPh>
    <phoneticPr fontId="2"/>
  </si>
  <si>
    <t>現況償却費合計</t>
    <rPh sb="0" eb="2">
      <t>ゲンキョウ</t>
    </rPh>
    <rPh sb="2" eb="5">
      <t>ショウキャクヒ</t>
    </rPh>
    <rPh sb="5" eb="7">
      <t>ゴウケイ</t>
    </rPh>
    <phoneticPr fontId="2"/>
  </si>
  <si>
    <t>新規購入（更新）</t>
    <rPh sb="0" eb="2">
      <t>シンキ</t>
    </rPh>
    <rPh sb="2" eb="4">
      <t>コウニュウ</t>
    </rPh>
    <rPh sb="5" eb="7">
      <t>コウシン</t>
    </rPh>
    <phoneticPr fontId="2"/>
  </si>
  <si>
    <t>新　規　導　入</t>
    <rPh sb="0" eb="3">
      <t>シンキ</t>
    </rPh>
    <rPh sb="4" eb="7">
      <t>ドウニュウ</t>
    </rPh>
    <phoneticPr fontId="2"/>
  </si>
  <si>
    <t>目標償却費合計</t>
    <rPh sb="0" eb="2">
      <t>モクヒョウ</t>
    </rPh>
    <rPh sb="2" eb="4">
      <t>ショウキャク</t>
    </rPh>
    <rPh sb="4" eb="5">
      <t>ヒ</t>
    </rPh>
    <rPh sb="5" eb="7">
      <t>ゴウケイ</t>
    </rPh>
    <phoneticPr fontId="2"/>
  </si>
  <si>
    <t>小計（新規分）</t>
    <rPh sb="0" eb="2">
      <t>ショウケイ</t>
    </rPh>
    <rPh sb="3" eb="5">
      <t>シンキ</t>
    </rPh>
    <rPh sb="5" eb="6">
      <t>ブン</t>
    </rPh>
    <phoneticPr fontId="2"/>
  </si>
  <si>
    <t>合計（大農具）</t>
    <rPh sb="0" eb="2">
      <t>ゴウケイ</t>
    </rPh>
    <rPh sb="3" eb="4">
      <t>ダイ</t>
    </rPh>
    <rPh sb="4" eb="6">
      <t>ノウグ</t>
    </rPh>
    <phoneticPr fontId="2"/>
  </si>
  <si>
    <t>施　　　　設</t>
    <rPh sb="0" eb="6">
      <t>シセツ</t>
    </rPh>
    <phoneticPr fontId="2"/>
  </si>
  <si>
    <t>現　　　　況</t>
    <rPh sb="0" eb="6">
      <t>ゲンキョウ</t>
    </rPh>
    <phoneticPr fontId="2"/>
  </si>
  <si>
    <t>施　　　　　　　設</t>
    <rPh sb="0" eb="9">
      <t>シセツ</t>
    </rPh>
    <phoneticPr fontId="2"/>
  </si>
  <si>
    <t>現　　　　　況</t>
    <rPh sb="0" eb="7">
      <t>ゲンキョウ</t>
    </rPh>
    <phoneticPr fontId="2"/>
  </si>
  <si>
    <t>小計（新規分）</t>
    <rPh sb="0" eb="2">
      <t>ショウケイ</t>
    </rPh>
    <rPh sb="3" eb="5">
      <t>シンキ</t>
    </rPh>
    <rPh sb="5" eb="6">
      <t>ブン</t>
    </rPh>
    <phoneticPr fontId="2"/>
  </si>
  <si>
    <t>合計（施設）</t>
    <rPh sb="0" eb="2">
      <t>ゴウケイ</t>
    </rPh>
    <rPh sb="3" eb="5">
      <t>シセツ</t>
    </rPh>
    <phoneticPr fontId="2"/>
  </si>
  <si>
    <t>※備考欄に取得財産の経緯等（補助事業で導入・中古取得・更新・新規等）を記入する。</t>
    <rPh sb="1" eb="4">
      <t>ビコウラン</t>
    </rPh>
    <rPh sb="5" eb="7">
      <t>シュトク</t>
    </rPh>
    <rPh sb="7" eb="9">
      <t>ザイサン</t>
    </rPh>
    <rPh sb="10" eb="12">
      <t>ケイイ</t>
    </rPh>
    <rPh sb="12" eb="13">
      <t>トウ</t>
    </rPh>
    <rPh sb="14" eb="16">
      <t>ホジョ</t>
    </rPh>
    <rPh sb="16" eb="18">
      <t>ジギョウ</t>
    </rPh>
    <rPh sb="19" eb="21">
      <t>ドウニュウ</t>
    </rPh>
    <rPh sb="22" eb="24">
      <t>チュウコ</t>
    </rPh>
    <rPh sb="24" eb="26">
      <t>シュトク</t>
    </rPh>
    <rPh sb="27" eb="29">
      <t>コウシン</t>
    </rPh>
    <rPh sb="30" eb="32">
      <t>シンキ</t>
    </rPh>
    <rPh sb="32" eb="33">
      <t>トウ</t>
    </rPh>
    <rPh sb="35" eb="37">
      <t>キニュウ</t>
    </rPh>
    <phoneticPr fontId="2"/>
  </si>
  <si>
    <t>総計（大農具＋施設）</t>
    <rPh sb="0" eb="1">
      <t>ソウ</t>
    </rPh>
    <rPh sb="1" eb="2">
      <t>ケイ</t>
    </rPh>
    <rPh sb="3" eb="6">
      <t>ダイノウグ</t>
    </rPh>
    <rPh sb="7" eb="9">
      <t>シセツ</t>
    </rPh>
    <phoneticPr fontId="2"/>
  </si>
  <si>
    <t>【３】</t>
    <phoneticPr fontId="2"/>
  </si>
  <si>
    <t>【２】</t>
    <phoneticPr fontId="2"/>
  </si>
  <si>
    <t>修繕費</t>
    <rPh sb="0" eb="3">
      <t>シュウゼンヒ</t>
    </rPh>
    <phoneticPr fontId="2"/>
  </si>
  <si>
    <t>新規建設</t>
    <rPh sb="0" eb="2">
      <t>シンキ</t>
    </rPh>
    <rPh sb="2" eb="4">
      <t>ケンセツ</t>
    </rPh>
    <phoneticPr fontId="2"/>
  </si>
  <si>
    <t>農機具・施設関係投資額</t>
    <rPh sb="0" eb="3">
      <t>ノウキグ</t>
    </rPh>
    <rPh sb="4" eb="6">
      <t>シセツ</t>
    </rPh>
    <rPh sb="6" eb="8">
      <t>カンケイ</t>
    </rPh>
    <rPh sb="8" eb="10">
      <t>トウシ</t>
    </rPh>
    <rPh sb="10" eb="11">
      <t>ガク</t>
    </rPh>
    <phoneticPr fontId="2"/>
  </si>
  <si>
    <t>農地等取得投資額</t>
    <rPh sb="0" eb="2">
      <t>ノウチ</t>
    </rPh>
    <rPh sb="2" eb="5">
      <t>トウシュトク</t>
    </rPh>
    <rPh sb="5" eb="7">
      <t>トウシ</t>
    </rPh>
    <rPh sb="7" eb="8">
      <t>ガク</t>
    </rPh>
    <phoneticPr fontId="2"/>
  </si>
  <si>
    <t>その他投資額（運転資金）</t>
    <rPh sb="0" eb="3">
      <t>ソノタ</t>
    </rPh>
    <rPh sb="3" eb="5">
      <t>トウシ</t>
    </rPh>
    <rPh sb="5" eb="6">
      <t>ガク</t>
    </rPh>
    <rPh sb="7" eb="9">
      <t>ウンテン</t>
    </rPh>
    <rPh sb="9" eb="11">
      <t>シキン</t>
    </rPh>
    <phoneticPr fontId="2"/>
  </si>
  <si>
    <t>作成:</t>
  </si>
  <si>
    <t>借入者：</t>
  </si>
  <si>
    <t>借入年度(西暦)</t>
  </si>
  <si>
    <t>借入金額</t>
  </si>
  <si>
    <t>約定利率</t>
  </si>
  <si>
    <t>償還期間</t>
  </si>
  <si>
    <t>内据置期間</t>
  </si>
  <si>
    <t>制 度 資 金</t>
  </si>
  <si>
    <t>プロパ―等資金</t>
  </si>
  <si>
    <t>－</t>
  </si>
  <si>
    <t>事　業　外　負　債</t>
  </si>
  <si>
    <t>-</t>
  </si>
  <si>
    <t>月別必要労働時間と確保可能労働時間との比較(△は不足労働時間)</t>
    <rPh sb="0" eb="2">
      <t>ツキベツ</t>
    </rPh>
    <rPh sb="2" eb="4">
      <t>ヒツヨウ</t>
    </rPh>
    <rPh sb="4" eb="6">
      <t>ロウドウ</t>
    </rPh>
    <rPh sb="6" eb="8">
      <t>ジカン</t>
    </rPh>
    <rPh sb="9" eb="13">
      <t>カクホカノウ</t>
    </rPh>
    <rPh sb="13" eb="15">
      <t>ロウドウ</t>
    </rPh>
    <rPh sb="15" eb="17">
      <t>ジカン</t>
    </rPh>
    <rPh sb="19" eb="21">
      <t>ヒカク</t>
    </rPh>
    <rPh sb="24" eb="26">
      <t>フソク</t>
    </rPh>
    <rPh sb="26" eb="28">
      <t>ロウドウ</t>
    </rPh>
    <rPh sb="28" eb="30">
      <t>ジカン</t>
    </rPh>
    <phoneticPr fontId="2"/>
  </si>
  <si>
    <t>初年度(【B】/12)</t>
    <rPh sb="0" eb="3">
      <t>ショネンド</t>
    </rPh>
    <phoneticPr fontId="2"/>
  </si>
  <si>
    <t>目標年(【B】/12)</t>
    <rPh sb="0" eb="2">
      <t>モクヒョウ</t>
    </rPh>
    <rPh sb="2" eb="3">
      <t>ネンド</t>
    </rPh>
    <phoneticPr fontId="2"/>
  </si>
  <si>
    <t>①：初年度月別必要総労働時間</t>
    <rPh sb="2" eb="5">
      <t>ショネンド</t>
    </rPh>
    <rPh sb="5" eb="7">
      <t>ツキベツ</t>
    </rPh>
    <rPh sb="7" eb="9">
      <t>ヒツヨウ</t>
    </rPh>
    <rPh sb="9" eb="10">
      <t>ソウ</t>
    </rPh>
    <rPh sb="10" eb="12">
      <t>ロウドウ</t>
    </rPh>
    <rPh sb="12" eb="14">
      <t>ジカン</t>
    </rPh>
    <phoneticPr fontId="2"/>
  </si>
  <si>
    <t>（初年度過不足：確保時間(備考)-①）</t>
    <rPh sb="1" eb="4">
      <t>ショネンド</t>
    </rPh>
    <rPh sb="4" eb="7">
      <t>カブソク</t>
    </rPh>
    <rPh sb="8" eb="10">
      <t>カクホ</t>
    </rPh>
    <rPh sb="10" eb="12">
      <t>ジカン</t>
    </rPh>
    <rPh sb="13" eb="15">
      <t>ビコウ</t>
    </rPh>
    <phoneticPr fontId="2"/>
  </si>
  <si>
    <t>②：目標年度月別必要総労働時間</t>
    <rPh sb="2" eb="4">
      <t>モクヒョウ</t>
    </rPh>
    <rPh sb="4" eb="6">
      <t>ネンド</t>
    </rPh>
    <rPh sb="6" eb="8">
      <t>ツキベツ</t>
    </rPh>
    <rPh sb="8" eb="10">
      <t>ヒツヨウ</t>
    </rPh>
    <rPh sb="10" eb="11">
      <t>ソウ</t>
    </rPh>
    <rPh sb="11" eb="13">
      <t>ロウドウ</t>
    </rPh>
    <rPh sb="13" eb="15">
      <t>ジカン</t>
    </rPh>
    <phoneticPr fontId="2"/>
  </si>
  <si>
    <t>（目標年度過不足：確保時間(備考)-②）</t>
    <rPh sb="1" eb="3">
      <t>モクヒョウ</t>
    </rPh>
    <rPh sb="3" eb="5">
      <t>ネンド</t>
    </rPh>
    <rPh sb="5" eb="8">
      <t>カブソク</t>
    </rPh>
    <rPh sb="9" eb="11">
      <t>カクホ</t>
    </rPh>
    <rPh sb="11" eb="13">
      <t>ジカン</t>
    </rPh>
    <rPh sb="14" eb="16">
      <t>ビコウ</t>
    </rPh>
    <phoneticPr fontId="2"/>
  </si>
  <si>
    <t>資　　金　　名</t>
  </si>
  <si>
    <t>支払方式</t>
  </si>
  <si>
    <t>初回償還年</t>
  </si>
  <si>
    <r>
      <t>約定償還元利金</t>
    </r>
    <r>
      <rPr>
        <sz val="11"/>
        <rFont val="ＭＳ 明朝"/>
        <family val="1"/>
        <charset val="128"/>
      </rPr>
      <t>（</t>
    </r>
    <r>
      <rPr>
        <b/>
        <sz val="11"/>
        <rFont val="ＭＳ 明朝"/>
        <family val="1"/>
        <charset val="128"/>
      </rPr>
      <t>上段</t>
    </r>
    <r>
      <rPr>
        <sz val="11"/>
        <rFont val="ＭＳ 明朝"/>
        <family val="1"/>
        <charset val="128"/>
      </rPr>
      <t>：融資残高(期首)=</t>
    </r>
    <r>
      <rPr>
        <b/>
        <i/>
        <sz val="11"/>
        <rFont val="ＭＳ 明朝"/>
        <family val="1"/>
        <charset val="128"/>
      </rPr>
      <t>但し元利均等方式は"０"表示</t>
    </r>
    <r>
      <rPr>
        <sz val="11"/>
        <rFont val="ＭＳ 明朝"/>
        <family val="1"/>
        <charset val="128"/>
      </rPr>
      <t>）、</t>
    </r>
    <r>
      <rPr>
        <b/>
        <sz val="11"/>
        <rFont val="ＭＳ 明朝"/>
        <family val="1"/>
        <charset val="128"/>
      </rPr>
      <t>中段</t>
    </r>
    <r>
      <rPr>
        <sz val="11"/>
        <rFont val="ＭＳ 明朝"/>
        <family val="1"/>
        <charset val="128"/>
      </rPr>
      <t>：償還元金、</t>
    </r>
    <r>
      <rPr>
        <b/>
        <sz val="11"/>
        <rFont val="ＭＳ 明朝"/>
        <family val="1"/>
        <charset val="128"/>
      </rPr>
      <t>下段</t>
    </r>
    <r>
      <rPr>
        <sz val="11"/>
        <rFont val="ＭＳ 明朝"/>
        <family val="1"/>
        <charset val="128"/>
      </rPr>
      <t>：利息）</t>
    </r>
    <rPh sb="11" eb="13">
      <t>ユウシ</t>
    </rPh>
    <rPh sb="16" eb="18">
      <t>キシュ</t>
    </rPh>
    <rPh sb="20" eb="21">
      <t>タダ</t>
    </rPh>
    <rPh sb="22" eb="26">
      <t>ガンリキン</t>
    </rPh>
    <rPh sb="26" eb="28">
      <t>ホウシキ</t>
    </rPh>
    <rPh sb="32" eb="34">
      <t>ヒョウジ</t>
    </rPh>
    <phoneticPr fontId="2"/>
  </si>
  <si>
    <t>1.元金均等</t>
  </si>
  <si>
    <t>1.翌年度</t>
  </si>
  <si>
    <t>(初回償還額)</t>
  </si>
  <si>
    <t>2.元利均等</t>
  </si>
  <si>
    <t>2.借入年</t>
  </si>
  <si>
    <t>(２回目以降)</t>
  </si>
  <si>
    <t>元 利</t>
  </si>
  <si>
    <r>
      <t>新規投資</t>
    </r>
    <r>
      <rPr>
        <sz val="9"/>
        <rFont val="ＭＳ 明朝"/>
        <family val="1"/>
        <charset val="128"/>
      </rPr>
      <t>（補助金含）</t>
    </r>
    <rPh sb="0" eb="2">
      <t>シンキ</t>
    </rPh>
    <rPh sb="2" eb="4">
      <t>トウシ</t>
    </rPh>
    <rPh sb="5" eb="8">
      <t>ホジョキン</t>
    </rPh>
    <rPh sb="8" eb="9">
      <t>フク</t>
    </rPh>
    <phoneticPr fontId="2"/>
  </si>
  <si>
    <t>10㌃当たり</t>
    <rPh sb="3" eb="4">
      <t>ア</t>
    </rPh>
    <phoneticPr fontId="2"/>
  </si>
  <si>
    <t>その他</t>
    <rPh sb="0" eb="3">
      <t>ソノタ</t>
    </rPh>
    <phoneticPr fontId="2"/>
  </si>
  <si>
    <t>その他</t>
    <rPh sb="2" eb="3">
      <t>タ</t>
    </rPh>
    <phoneticPr fontId="2"/>
  </si>
  <si>
    <t>合  計</t>
    <rPh sb="0" eb="4">
      <t>ゴウケイ</t>
    </rPh>
    <phoneticPr fontId="2"/>
  </si>
  <si>
    <t>租税公課、一般管理費等</t>
    <rPh sb="0" eb="2">
      <t>ソゼイ</t>
    </rPh>
    <rPh sb="2" eb="4">
      <t>コウカ</t>
    </rPh>
    <rPh sb="5" eb="7">
      <t>イッパン</t>
    </rPh>
    <rPh sb="7" eb="10">
      <t>カンリヒ</t>
    </rPh>
    <rPh sb="10" eb="11">
      <t>トウ</t>
    </rPh>
    <phoneticPr fontId="2"/>
  </si>
  <si>
    <t>資産購入</t>
    <rPh sb="0" eb="2">
      <t>シサン</t>
    </rPh>
    <rPh sb="2" eb="4">
      <t>コウニュウ</t>
    </rPh>
    <phoneticPr fontId="2"/>
  </si>
  <si>
    <t>１時間当り雇用労賃：</t>
    <rPh sb="1" eb="3">
      <t>ジカン</t>
    </rPh>
    <rPh sb="3" eb="4">
      <t>ア</t>
    </rPh>
    <rPh sb="5" eb="7">
      <t>コヨウ</t>
    </rPh>
    <rPh sb="7" eb="9">
      <t>ロウチン</t>
    </rPh>
    <phoneticPr fontId="2"/>
  </si>
  <si>
    <t>雇用労賃必要額(円)（【C】×時給）</t>
    <rPh sb="0" eb="2">
      <t>コヨウ</t>
    </rPh>
    <rPh sb="2" eb="4">
      <t>ロウチン</t>
    </rPh>
    <rPh sb="4" eb="7">
      <t>ヒツヨウガク</t>
    </rPh>
    <rPh sb="8" eb="9">
      <t>エン</t>
    </rPh>
    <rPh sb="15" eb="16">
      <t>ジ</t>
    </rPh>
    <rPh sb="16" eb="17">
      <t>ジキュウ</t>
    </rPh>
    <phoneticPr fontId="2"/>
  </si>
  <si>
    <t>円/hr</t>
    <rPh sb="0" eb="1">
      <t>エン</t>
    </rPh>
    <phoneticPr fontId="2"/>
  </si>
  <si>
    <t>粗収益</t>
    <rPh sb="0" eb="1">
      <t>ソシュ</t>
    </rPh>
    <rPh sb="1" eb="3">
      <t>シュウエキ</t>
    </rPh>
    <phoneticPr fontId="2"/>
  </si>
  <si>
    <t>１．農　業　経　営　改　善　計　画　書　　（総括表）</t>
    <rPh sb="2" eb="5">
      <t>ノウギョウ</t>
    </rPh>
    <rPh sb="6" eb="9">
      <t>ケイエイ</t>
    </rPh>
    <rPh sb="10" eb="13">
      <t>カイゼン</t>
    </rPh>
    <rPh sb="14" eb="17">
      <t>ケイカク</t>
    </rPh>
    <rPh sb="18" eb="19">
      <t>ショ</t>
    </rPh>
    <rPh sb="22" eb="24">
      <t>ソウカツ</t>
    </rPh>
    <rPh sb="24" eb="25">
      <t>ヒョウ</t>
    </rPh>
    <phoneticPr fontId="2"/>
  </si>
  <si>
    <t>所 有 固 定 資 本 償 却 費 ・ 修 繕 費 整 理 表</t>
    <rPh sb="0" eb="3">
      <t>ショユウ</t>
    </rPh>
    <rPh sb="4" eb="7">
      <t>コテイ</t>
    </rPh>
    <rPh sb="8" eb="11">
      <t>シホン</t>
    </rPh>
    <rPh sb="12" eb="17">
      <t>ショウキャクヒ</t>
    </rPh>
    <rPh sb="20" eb="25">
      <t>シュウゼンヒ</t>
    </rPh>
    <rPh sb="26" eb="29">
      <t>セイリ</t>
    </rPh>
    <rPh sb="30" eb="31">
      <t>ヒョウ</t>
    </rPh>
    <phoneticPr fontId="2"/>
  </si>
  <si>
    <t xml:space="preserve">   年　度　別　減　価　償　却　費　推　移　表　</t>
    <rPh sb="3" eb="8">
      <t>ネンドベツ</t>
    </rPh>
    <rPh sb="9" eb="12">
      <t>ゲンカ</t>
    </rPh>
    <rPh sb="13" eb="18">
      <t>ショウキャクヒ</t>
    </rPh>
    <rPh sb="19" eb="22">
      <t>スイイ</t>
    </rPh>
    <rPh sb="23" eb="24">
      <t>ヒョウ</t>
    </rPh>
    <phoneticPr fontId="2"/>
  </si>
  <si>
    <t>償　　  　還　　　　計　　　　画　　　　表</t>
    <phoneticPr fontId="2"/>
  </si>
  <si>
    <t>作　目　別　の　必　要　労　働　力　（　月　単　位　）</t>
    <rPh sb="0" eb="3">
      <t>サクモク</t>
    </rPh>
    <rPh sb="4" eb="5">
      <t>ベツ</t>
    </rPh>
    <rPh sb="8" eb="11">
      <t>ヒツヨウ</t>
    </rPh>
    <rPh sb="12" eb="17">
      <t>ロウドウリョク</t>
    </rPh>
    <rPh sb="20" eb="25">
      <t>ツキタンイ</t>
    </rPh>
    <phoneticPr fontId="2"/>
  </si>
  <si>
    <t>作目毎必要労働時間と家族労働との過不足(年単位)</t>
    <rPh sb="0" eb="1">
      <t>サク</t>
    </rPh>
    <rPh sb="1" eb="2">
      <t>モク</t>
    </rPh>
    <rPh sb="2" eb="3">
      <t>ゴト</t>
    </rPh>
    <rPh sb="3" eb="5">
      <t>ヒツヨウ</t>
    </rPh>
    <rPh sb="5" eb="7">
      <t>ロウドウ</t>
    </rPh>
    <rPh sb="7" eb="9">
      <t>ジカン</t>
    </rPh>
    <rPh sb="10" eb="12">
      <t>カゾク</t>
    </rPh>
    <rPh sb="12" eb="14">
      <t>ロウドウ</t>
    </rPh>
    <rPh sb="16" eb="19">
      <t>カブソク</t>
    </rPh>
    <rPh sb="20" eb="23">
      <t>ネンタンイ</t>
    </rPh>
    <phoneticPr fontId="2"/>
  </si>
  <si>
    <t>販売単価</t>
    <rPh sb="0" eb="2">
      <t>ハンバイ</t>
    </rPh>
    <rPh sb="2" eb="4">
      <t>タンカ</t>
    </rPh>
    <phoneticPr fontId="2"/>
  </si>
  <si>
    <t>配送運賃１kg</t>
    <rPh sb="0" eb="2">
      <t>ハイソウ</t>
    </rPh>
    <rPh sb="2" eb="4">
      <t>ウンチン</t>
    </rPh>
    <phoneticPr fontId="2"/>
  </si>
  <si>
    <t>包装資材１kg</t>
    <rPh sb="0" eb="2">
      <t>ホウソウ</t>
    </rPh>
    <rPh sb="2" eb="4">
      <t>シザイ</t>
    </rPh>
    <phoneticPr fontId="2"/>
  </si>
  <si>
    <t>「労働」シート参照</t>
    <rPh sb="1" eb="3">
      <t>ロウドウ</t>
    </rPh>
    <rPh sb="7" eb="9">
      <t>サンショウ</t>
    </rPh>
    <phoneticPr fontId="2"/>
  </si>
  <si>
    <t>ファーマーズ</t>
    <phoneticPr fontId="2"/>
  </si>
  <si>
    <t>補助金等</t>
    <rPh sb="0" eb="3">
      <t>ホジョキン</t>
    </rPh>
    <rPh sb="3" eb="4">
      <t>トウ</t>
    </rPh>
    <phoneticPr fontId="2"/>
  </si>
  <si>
    <t>粗収入計（A）</t>
    <rPh sb="0" eb="3">
      <t>ソシュウニュウ</t>
    </rPh>
    <rPh sb="3" eb="4">
      <t>ケイ</t>
    </rPh>
    <phoneticPr fontId="2"/>
  </si>
  <si>
    <t>畑名・規模</t>
    <rPh sb="0" eb="1">
      <t>ハタケ</t>
    </rPh>
    <rPh sb="1" eb="2">
      <t>メイ</t>
    </rPh>
    <rPh sb="3" eb="5">
      <t>キボ</t>
    </rPh>
    <phoneticPr fontId="2"/>
  </si>
  <si>
    <t>品目名・品種名</t>
    <rPh sb="0" eb="2">
      <t>ヒンモク</t>
    </rPh>
    <rPh sb="2" eb="3">
      <t>メイ</t>
    </rPh>
    <rPh sb="4" eb="7">
      <t>ヒンシュメイ</t>
    </rPh>
    <phoneticPr fontId="2"/>
  </si>
  <si>
    <t>10月</t>
  </si>
  <si>
    <t>11月</t>
  </si>
  <si>
    <t>12月</t>
  </si>
  <si>
    <t>2月</t>
  </si>
  <si>
    <t>3月</t>
  </si>
  <si>
    <t>4月</t>
  </si>
  <si>
    <t>5月</t>
  </si>
  <si>
    <t>備考</t>
    <rPh sb="0" eb="2">
      <t>ビコウ</t>
    </rPh>
    <phoneticPr fontId="2"/>
  </si>
  <si>
    <t>作業名</t>
    <rPh sb="0" eb="2">
      <t>サギョウ</t>
    </rPh>
    <rPh sb="2" eb="3">
      <t>メイ</t>
    </rPh>
    <phoneticPr fontId="2"/>
  </si>
  <si>
    <t>○播種</t>
    <rPh sb="1" eb="3">
      <t>ハシュ</t>
    </rPh>
    <phoneticPr fontId="2"/>
  </si>
  <si>
    <t>△定植</t>
    <rPh sb="1" eb="3">
      <t>テイショク</t>
    </rPh>
    <phoneticPr fontId="2"/>
  </si>
  <si>
    <t>□収穫</t>
    <rPh sb="1" eb="3">
      <t>シュウカク</t>
    </rPh>
    <phoneticPr fontId="2"/>
  </si>
  <si>
    <t>使用回数</t>
    <rPh sb="0" eb="2">
      <t>シヨウ</t>
    </rPh>
    <rPh sb="2" eb="4">
      <t>カイスウ</t>
    </rPh>
    <phoneticPr fontId="2"/>
  </si>
  <si>
    <t>使用
回数</t>
    <rPh sb="0" eb="2">
      <t>シヨウ</t>
    </rPh>
    <rPh sb="3" eb="5">
      <t>カイスウ</t>
    </rPh>
    <phoneticPr fontId="2"/>
  </si>
  <si>
    <t>1月</t>
    <rPh sb="1" eb="2">
      <t>ガツ</t>
    </rPh>
    <phoneticPr fontId="2"/>
  </si>
  <si>
    <t>6月</t>
  </si>
  <si>
    <t>7月</t>
  </si>
  <si>
    <t>8月</t>
  </si>
  <si>
    <t>9月</t>
  </si>
  <si>
    <t>包装資材1kg</t>
    <rPh sb="0" eb="2">
      <t>ホウソウ</t>
    </rPh>
    <rPh sb="2" eb="4">
      <t>シザイ</t>
    </rPh>
    <phoneticPr fontId="2"/>
  </si>
  <si>
    <t>配送運賃1kg</t>
    <rPh sb="0" eb="2">
      <t>ハイソウ</t>
    </rPh>
    <rPh sb="2" eb="4">
      <t>ウンチン</t>
    </rPh>
    <phoneticPr fontId="2"/>
  </si>
  <si>
    <t>本人</t>
    <rPh sb="0" eb="2">
      <t>ホンニン</t>
    </rPh>
    <phoneticPr fontId="2"/>
  </si>
  <si>
    <t>沖縄県青年就農給付金事業等</t>
    <rPh sb="0" eb="3">
      <t>オキナワケン</t>
    </rPh>
    <rPh sb="3" eb="5">
      <t>セイネン</t>
    </rPh>
    <rPh sb="5" eb="7">
      <t>シュウノウ</t>
    </rPh>
    <rPh sb="7" eb="10">
      <t>キュウフキン</t>
    </rPh>
    <rPh sb="10" eb="12">
      <t>ジギョウ</t>
    </rPh>
    <rPh sb="12" eb="13">
      <t>トウ</t>
    </rPh>
    <phoneticPr fontId="2"/>
  </si>
  <si>
    <t>- 1 -</t>
    <phoneticPr fontId="2"/>
  </si>
  <si>
    <t>- 2 -</t>
    <phoneticPr fontId="2"/>
  </si>
  <si>
    <t>- 3 -</t>
    <phoneticPr fontId="2"/>
  </si>
  <si>
    <t>- 4 -</t>
    <phoneticPr fontId="2"/>
  </si>
  <si>
    <t>- 5 -</t>
    <phoneticPr fontId="2"/>
  </si>
  <si>
    <t>- 6 -</t>
    <phoneticPr fontId="2"/>
  </si>
  <si>
    <t>- 7 -</t>
    <phoneticPr fontId="2"/>
  </si>
  <si>
    <t>- 11 -</t>
    <phoneticPr fontId="2"/>
  </si>
  <si>
    <t>- 12 -</t>
    <phoneticPr fontId="2"/>
  </si>
  <si>
    <t>- 13 -</t>
    <phoneticPr fontId="2"/>
  </si>
  <si>
    <t>- 15 -</t>
    <phoneticPr fontId="2"/>
  </si>
  <si>
    <t>共済掛金</t>
    <rPh sb="0" eb="2">
      <t>キョウサイ</t>
    </rPh>
    <rPh sb="2" eb="4">
      <t>カケキン</t>
    </rPh>
    <phoneticPr fontId="2"/>
  </si>
  <si>
    <t>１０アール当たり収益性総括表</t>
    <rPh sb="5" eb="6">
      <t>ア</t>
    </rPh>
    <phoneticPr fontId="2"/>
  </si>
  <si>
    <t>項目</t>
    <rPh sb="0" eb="2">
      <t>コウモク</t>
    </rPh>
    <phoneticPr fontId="2"/>
  </si>
  <si>
    <t>主産物単位</t>
    <rPh sb="0" eb="1">
      <t>シュ</t>
    </rPh>
    <rPh sb="1" eb="3">
      <t>サンブツ</t>
    </rPh>
    <rPh sb="3" eb="5">
      <t>タンイ</t>
    </rPh>
    <phoneticPr fontId="2"/>
  </si>
  <si>
    <t>生産額</t>
    <rPh sb="0" eb="2">
      <t>セイサン</t>
    </rPh>
    <rPh sb="2" eb="3">
      <t>ガク</t>
    </rPh>
    <phoneticPr fontId="2"/>
  </si>
  <si>
    <t>区</t>
    <rPh sb="0" eb="1">
      <t>ク</t>
    </rPh>
    <phoneticPr fontId="2"/>
  </si>
  <si>
    <t>手数料料金</t>
    <rPh sb="0" eb="3">
      <t>テスウリョウ</t>
    </rPh>
    <rPh sb="3" eb="5">
      <t>リョウキン</t>
    </rPh>
    <phoneticPr fontId="2"/>
  </si>
  <si>
    <t>（１本/㎏　）</t>
    <rPh sb="2" eb="3">
      <t>ホン</t>
    </rPh>
    <phoneticPr fontId="2"/>
  </si>
  <si>
    <t>対する</t>
    <rPh sb="0" eb="1">
      <t>タイ</t>
    </rPh>
    <phoneticPr fontId="2"/>
  </si>
  <si>
    <t>収穫量(生産量)</t>
    <rPh sb="0" eb="2">
      <t>シュウカク</t>
    </rPh>
    <rPh sb="2" eb="3">
      <t>リョウ</t>
    </rPh>
    <rPh sb="4" eb="7">
      <t>セイサンリョウ</t>
    </rPh>
    <phoneticPr fontId="2"/>
  </si>
  <si>
    <t>出荷率(％)</t>
    <rPh sb="0" eb="2">
      <t>シュッカ</t>
    </rPh>
    <rPh sb="2" eb="3">
      <t>リツ</t>
    </rPh>
    <phoneticPr fontId="2"/>
  </si>
  <si>
    <t>収量(販売量)</t>
    <rPh sb="0" eb="2">
      <t>シュウリョウ</t>
    </rPh>
    <rPh sb="3" eb="6">
      <t>ハンバイリョウ</t>
    </rPh>
    <phoneticPr fontId="2"/>
  </si>
  <si>
    <t>農協</t>
    <rPh sb="0" eb="2">
      <t>ノウキョウ</t>
    </rPh>
    <phoneticPr fontId="2"/>
  </si>
  <si>
    <t>％</t>
    <phoneticPr fontId="2"/>
  </si>
  <si>
    <t>当たり</t>
    <rPh sb="0" eb="1">
      <t>ア</t>
    </rPh>
    <phoneticPr fontId="2"/>
  </si>
  <si>
    <t>割合</t>
    <rPh sb="0" eb="2">
      <t>ワリアイ</t>
    </rPh>
    <phoneticPr fontId="2"/>
  </si>
  <si>
    <t>分</t>
    <rPh sb="0" eb="1">
      <t>ブン</t>
    </rPh>
    <phoneticPr fontId="2"/>
  </si>
  <si>
    <t>×</t>
    <phoneticPr fontId="2"/>
  </si>
  <si>
    <t>＝</t>
    <phoneticPr fontId="2"/>
  </si>
  <si>
    <t>出荷期間</t>
    <rPh sb="0" eb="2">
      <t>シュッカ</t>
    </rPh>
    <rPh sb="2" eb="4">
      <t>キカン</t>
    </rPh>
    <phoneticPr fontId="2"/>
  </si>
  <si>
    <t>ケ月</t>
    <rPh sb="1" eb="2">
      <t>ツキ</t>
    </rPh>
    <phoneticPr fontId="2"/>
  </si>
  <si>
    <t>ファーマーズ</t>
    <phoneticPr fontId="2"/>
  </si>
  <si>
    <t>％</t>
    <phoneticPr fontId="2"/>
  </si>
  <si>
    <t>生産額</t>
    <rPh sb="0" eb="3">
      <t>セイサンガク</t>
    </rPh>
    <phoneticPr fontId="2"/>
  </si>
  <si>
    <t>月</t>
    <rPh sb="0" eb="1">
      <t>ツキ</t>
    </rPh>
    <phoneticPr fontId="2"/>
  </si>
  <si>
    <t>収量</t>
    <rPh sb="0" eb="2">
      <t>シュウリョウ</t>
    </rPh>
    <phoneticPr fontId="2"/>
  </si>
  <si>
    <t>単価</t>
    <rPh sb="0" eb="2">
      <t>タンカ</t>
    </rPh>
    <phoneticPr fontId="2"/>
  </si>
  <si>
    <t>市場</t>
    <rPh sb="0" eb="2">
      <t>イチバ</t>
    </rPh>
    <phoneticPr fontId="2"/>
  </si>
  <si>
    <t>％</t>
    <phoneticPr fontId="2"/>
  </si>
  <si>
    <t>種苗費</t>
    <rPh sb="0" eb="2">
      <t>シュビョウ</t>
    </rPh>
    <rPh sb="2" eb="3">
      <t>ヒ</t>
    </rPh>
    <phoneticPr fontId="2"/>
  </si>
  <si>
    <t>別</t>
    <rPh sb="0" eb="1">
      <t>ベツ</t>
    </rPh>
    <phoneticPr fontId="2"/>
  </si>
  <si>
    <t>合計</t>
    <rPh sb="0" eb="2">
      <t>ゴウケイ</t>
    </rPh>
    <phoneticPr fontId="2"/>
  </si>
  <si>
    <t>肥料費</t>
    <rPh sb="0" eb="3">
      <t>ヒリョウヒ</t>
    </rPh>
    <phoneticPr fontId="2"/>
  </si>
  <si>
    <t>右表参照</t>
    <rPh sb="0" eb="1">
      <t>ミギ</t>
    </rPh>
    <rPh sb="1" eb="2">
      <t>ヒョウ</t>
    </rPh>
    <rPh sb="2" eb="4">
      <t>サンショウ</t>
    </rPh>
    <phoneticPr fontId="2"/>
  </si>
  <si>
    <t>粗</t>
    <rPh sb="0" eb="1">
      <t>ソ</t>
    </rPh>
    <phoneticPr fontId="2"/>
  </si>
  <si>
    <t>農薬費</t>
    <rPh sb="0" eb="2">
      <t>ノウヤク</t>
    </rPh>
    <rPh sb="2" eb="3">
      <t>ヒ</t>
    </rPh>
    <phoneticPr fontId="2"/>
  </si>
  <si>
    <t>収</t>
    <rPh sb="0" eb="1">
      <t>シュウ</t>
    </rPh>
    <phoneticPr fontId="2"/>
  </si>
  <si>
    <t>光熱動力費</t>
    <rPh sb="0" eb="2">
      <t>コウネツ</t>
    </rPh>
    <rPh sb="2" eb="5">
      <t>ドウリョクヒ</t>
    </rPh>
    <phoneticPr fontId="2"/>
  </si>
  <si>
    <t>益</t>
    <rPh sb="0" eb="1">
      <t>エキ</t>
    </rPh>
    <phoneticPr fontId="2"/>
  </si>
  <si>
    <t>経</t>
    <rPh sb="0" eb="1">
      <t>ケイエイ</t>
    </rPh>
    <phoneticPr fontId="2"/>
  </si>
  <si>
    <t>諸材料費</t>
    <rPh sb="0" eb="1">
      <t>ショ</t>
    </rPh>
    <rPh sb="1" eb="4">
      <t>ザイリョウヒ</t>
    </rPh>
    <phoneticPr fontId="2"/>
  </si>
  <si>
    <t>品名</t>
    <rPh sb="0" eb="2">
      <t>ヒンメイ</t>
    </rPh>
    <phoneticPr fontId="2"/>
  </si>
  <si>
    <t>数量</t>
    <rPh sb="0" eb="2">
      <t>スウリョウ</t>
    </rPh>
    <phoneticPr fontId="2"/>
  </si>
  <si>
    <t>単価(税抜)</t>
    <rPh sb="0" eb="2">
      <t>タンカ</t>
    </rPh>
    <rPh sb="3" eb="4">
      <t>ゼイ</t>
    </rPh>
    <rPh sb="4" eb="5">
      <t>ヌ</t>
    </rPh>
    <phoneticPr fontId="2"/>
  </si>
  <si>
    <t>重量</t>
    <rPh sb="0" eb="2">
      <t>ジュウリョウ</t>
    </rPh>
    <phoneticPr fontId="2"/>
  </si>
  <si>
    <t>(単位)</t>
    <rPh sb="1" eb="3">
      <t>タンイ</t>
    </rPh>
    <phoneticPr fontId="2"/>
  </si>
  <si>
    <t>金額(税込)</t>
    <rPh sb="0" eb="2">
      <t>キンガク</t>
    </rPh>
    <rPh sb="3" eb="5">
      <t>ゼイコ</t>
    </rPh>
    <phoneticPr fontId="2"/>
  </si>
  <si>
    <t>水利費</t>
    <rPh sb="0" eb="2">
      <t>スイリ</t>
    </rPh>
    <rPh sb="2" eb="3">
      <t>ヒ</t>
    </rPh>
    <phoneticPr fontId="2"/>
  </si>
  <si>
    <t>賃借料・小作料</t>
    <rPh sb="0" eb="2">
      <t>チンシャク</t>
    </rPh>
    <rPh sb="2" eb="3">
      <t>リョウ</t>
    </rPh>
    <rPh sb="4" eb="7">
      <t>コサクリョウ</t>
    </rPh>
    <phoneticPr fontId="2"/>
  </si>
  <si>
    <t>減価償却費</t>
    <rPh sb="0" eb="2">
      <t>ゲンカ</t>
    </rPh>
    <rPh sb="2" eb="5">
      <t>ショウキャクヒ</t>
    </rPh>
    <phoneticPr fontId="2"/>
  </si>
  <si>
    <t>建物・施設</t>
    <rPh sb="0" eb="2">
      <t>タテモノ</t>
    </rPh>
    <rPh sb="3" eb="5">
      <t>シセツ</t>
    </rPh>
    <phoneticPr fontId="2"/>
  </si>
  <si>
    <t>営</t>
    <rPh sb="0" eb="1">
      <t>エイ</t>
    </rPh>
    <phoneticPr fontId="2"/>
  </si>
  <si>
    <t>大農具</t>
    <rPh sb="0" eb="1">
      <t>ダイ</t>
    </rPh>
    <rPh sb="1" eb="2">
      <t>ノウ</t>
    </rPh>
    <rPh sb="2" eb="3">
      <t>グ</t>
    </rPh>
    <phoneticPr fontId="2"/>
  </si>
  <si>
    <t>肥料合計</t>
    <rPh sb="0" eb="2">
      <t>ヒリョウ</t>
    </rPh>
    <rPh sb="2" eb="4">
      <t>ゴウケイ</t>
    </rPh>
    <phoneticPr fontId="2"/>
  </si>
  <si>
    <t>大植物</t>
    <rPh sb="0" eb="1">
      <t>ダイ</t>
    </rPh>
    <rPh sb="1" eb="3">
      <t>ショクブツ</t>
    </rPh>
    <phoneticPr fontId="2"/>
  </si>
  <si>
    <t>償却資産修繕費</t>
    <rPh sb="0" eb="2">
      <t>ショウキャク</t>
    </rPh>
    <rPh sb="2" eb="4">
      <t>シサン</t>
    </rPh>
    <rPh sb="4" eb="6">
      <t>シュウゼン</t>
    </rPh>
    <rPh sb="6" eb="7">
      <t>ヒ</t>
    </rPh>
    <phoneticPr fontId="2"/>
  </si>
  <si>
    <t>農</t>
    <rPh sb="0" eb="1">
      <t>ノウ</t>
    </rPh>
    <phoneticPr fontId="2"/>
  </si>
  <si>
    <t>畜力費</t>
    <rPh sb="0" eb="1">
      <t>チク</t>
    </rPh>
    <rPh sb="1" eb="2">
      <t>リョク</t>
    </rPh>
    <rPh sb="2" eb="3">
      <t>ヒ</t>
    </rPh>
    <phoneticPr fontId="2"/>
  </si>
  <si>
    <t>費</t>
    <rPh sb="0" eb="1">
      <t>ヒ</t>
    </rPh>
    <phoneticPr fontId="2"/>
  </si>
  <si>
    <t>雇用労賃</t>
    <rPh sb="0" eb="2">
      <t>コヨウ</t>
    </rPh>
    <rPh sb="2" eb="4">
      <t>ロウチン</t>
    </rPh>
    <phoneticPr fontId="2"/>
  </si>
  <si>
    <t>薬</t>
    <rPh sb="0" eb="1">
      <t>ヤク</t>
    </rPh>
    <phoneticPr fontId="2"/>
  </si>
  <si>
    <t>販売経費</t>
    <rPh sb="0" eb="2">
      <t>ハンバイ</t>
    </rPh>
    <rPh sb="2" eb="4">
      <t>ケイヒ</t>
    </rPh>
    <phoneticPr fontId="2"/>
  </si>
  <si>
    <t>配送運賃</t>
    <rPh sb="0" eb="2">
      <t>ハイソウ</t>
    </rPh>
    <rPh sb="2" eb="4">
      <t>ウンチン</t>
    </rPh>
    <phoneticPr fontId="2"/>
  </si>
  <si>
    <t>包装資材費</t>
    <rPh sb="0" eb="2">
      <t>ホウソウ</t>
    </rPh>
    <rPh sb="2" eb="4">
      <t>シザイ</t>
    </rPh>
    <rPh sb="4" eb="5">
      <t>ヒ</t>
    </rPh>
    <phoneticPr fontId="2"/>
  </si>
  <si>
    <t>経営費計</t>
    <rPh sb="0" eb="2">
      <t>ケイエイ</t>
    </rPh>
    <rPh sb="2" eb="3">
      <t>ヒ</t>
    </rPh>
    <rPh sb="3" eb="4">
      <t>ケイ</t>
    </rPh>
    <phoneticPr fontId="2"/>
  </si>
  <si>
    <t>所得</t>
    <rPh sb="0" eb="2">
      <t>ショトク</t>
    </rPh>
    <phoneticPr fontId="2"/>
  </si>
  <si>
    <t>所得率</t>
    <rPh sb="0" eb="3">
      <t>ショトクリツ</t>
    </rPh>
    <phoneticPr fontId="2"/>
  </si>
  <si>
    <t>％</t>
    <phoneticPr fontId="2"/>
  </si>
  <si>
    <t>自家労働評価額</t>
    <rPh sb="0" eb="2">
      <t>ジカ</t>
    </rPh>
    <rPh sb="2" eb="4">
      <t>ロウドウ</t>
    </rPh>
    <rPh sb="4" eb="6">
      <t>ヒョウカ</t>
    </rPh>
    <rPh sb="6" eb="7">
      <t>ガク</t>
    </rPh>
    <phoneticPr fontId="2"/>
  </si>
  <si>
    <t>農薬合計</t>
    <rPh sb="0" eb="2">
      <t>ノウヤク</t>
    </rPh>
    <rPh sb="2" eb="4">
      <t>ゴウケイ</t>
    </rPh>
    <phoneticPr fontId="2"/>
  </si>
  <si>
    <t>自作地地代</t>
    <rPh sb="0" eb="3">
      <t>ジサクチ</t>
    </rPh>
    <rPh sb="3" eb="5">
      <t>チダイ</t>
    </rPh>
    <phoneticPr fontId="2"/>
  </si>
  <si>
    <t>経営資本利子</t>
    <rPh sb="0" eb="2">
      <t>ケイエイ</t>
    </rPh>
    <rPh sb="2" eb="4">
      <t>シホン</t>
    </rPh>
    <rPh sb="4" eb="6">
      <t>リシ</t>
    </rPh>
    <phoneticPr fontId="2"/>
  </si>
  <si>
    <t>第１次生産費</t>
    <rPh sb="0" eb="1">
      <t>ダイ</t>
    </rPh>
    <rPh sb="2" eb="3">
      <t>ジ</t>
    </rPh>
    <rPh sb="3" eb="6">
      <t>セイサンヒ</t>
    </rPh>
    <phoneticPr fontId="2"/>
  </si>
  <si>
    <t>第２次生産費</t>
    <rPh sb="0" eb="1">
      <t>ダイ</t>
    </rPh>
    <rPh sb="2" eb="3">
      <t>ジ</t>
    </rPh>
    <rPh sb="3" eb="6">
      <t>セイサンヒ</t>
    </rPh>
    <phoneticPr fontId="2"/>
  </si>
  <si>
    <t>諸</t>
    <rPh sb="0" eb="1">
      <t>ショ</t>
    </rPh>
    <phoneticPr fontId="2"/>
  </si>
  <si>
    <t>原単位集計表の続き</t>
    <rPh sb="0" eb="1">
      <t>ゲン</t>
    </rPh>
    <rPh sb="1" eb="3">
      <t>タンイ</t>
    </rPh>
    <rPh sb="3" eb="5">
      <t>シュウケイ</t>
    </rPh>
    <rPh sb="5" eb="6">
      <t>ヒョウ</t>
    </rPh>
    <rPh sb="7" eb="8">
      <t>ツヅ</t>
    </rPh>
    <phoneticPr fontId="2"/>
  </si>
  <si>
    <t>内容及び数量</t>
    <rPh sb="0" eb="2">
      <t>ナイヨウ</t>
    </rPh>
    <rPh sb="2" eb="3">
      <t>オヨ</t>
    </rPh>
    <rPh sb="4" eb="6">
      <t>スウリョウ</t>
    </rPh>
    <phoneticPr fontId="2"/>
  </si>
  <si>
    <t>金額</t>
    <rPh sb="0" eb="2">
      <t>キンガク</t>
    </rPh>
    <phoneticPr fontId="2"/>
  </si>
  <si>
    <t>材</t>
    <rPh sb="0" eb="1">
      <t>ザイ</t>
    </rPh>
    <phoneticPr fontId="2"/>
  </si>
  <si>
    <t>修繕費</t>
    <rPh sb="0" eb="3">
      <t>シュウゼンヒ</t>
    </rPh>
    <phoneticPr fontId="2"/>
  </si>
  <si>
    <t>料</t>
    <rPh sb="0" eb="1">
      <t>リョウ</t>
    </rPh>
    <phoneticPr fontId="2"/>
  </si>
  <si>
    <t>諸材料費合計</t>
    <rPh sb="0" eb="1">
      <t>ショ</t>
    </rPh>
    <rPh sb="1" eb="3">
      <t>ザイリョウ</t>
    </rPh>
    <rPh sb="3" eb="4">
      <t>ヒ</t>
    </rPh>
    <rPh sb="4" eb="6">
      <t>ゴウケイ</t>
    </rPh>
    <phoneticPr fontId="2"/>
  </si>
  <si>
    <t>- 8 -</t>
    <phoneticPr fontId="2"/>
  </si>
  <si>
    <t>１０㌃当たり</t>
    <rPh sb="3" eb="4">
      <t>ア</t>
    </rPh>
    <phoneticPr fontId="2"/>
  </si>
  <si>
    <t>合    計</t>
    <rPh sb="0" eb="6">
      <t>ゴウケイ</t>
    </rPh>
    <phoneticPr fontId="2"/>
  </si>
  <si>
    <t>％</t>
    <phoneticPr fontId="2"/>
  </si>
  <si>
    <t>合   計</t>
    <rPh sb="0" eb="5">
      <t>ゴウケイ</t>
    </rPh>
    <phoneticPr fontId="2"/>
  </si>
  <si>
    <t>- 5 -</t>
    <phoneticPr fontId="2"/>
  </si>
  <si>
    <t>- 6 -</t>
    <phoneticPr fontId="2"/>
  </si>
  <si>
    <t>- 7 -</t>
    <phoneticPr fontId="2"/>
  </si>
  <si>
    <t>- 9 -</t>
    <phoneticPr fontId="2"/>
  </si>
  <si>
    <t>- 11 -</t>
    <phoneticPr fontId="2"/>
  </si>
  <si>
    <t>- 10 -</t>
    <phoneticPr fontId="2"/>
  </si>
  <si>
    <t>- 12 -</t>
    <phoneticPr fontId="2"/>
  </si>
  <si>
    <t>- 13 -</t>
    <phoneticPr fontId="2"/>
  </si>
  <si>
    <t>- 14 -</t>
    <phoneticPr fontId="2"/>
  </si>
  <si>
    <t>- 16 -</t>
    <phoneticPr fontId="2"/>
  </si>
  <si>
    <t>- 17 -</t>
    <phoneticPr fontId="2"/>
  </si>
  <si>
    <t>－</t>
    <phoneticPr fontId="2"/>
  </si>
  <si>
    <t>１年次</t>
    <rPh sb="1" eb="3">
      <t>ネンジ</t>
    </rPh>
    <phoneticPr fontId="2"/>
  </si>
  <si>
    <t>－</t>
    <phoneticPr fontId="2"/>
  </si>
  <si>
    <t>２年次</t>
    <phoneticPr fontId="2"/>
  </si>
  <si>
    <t>－</t>
    <phoneticPr fontId="2"/>
  </si>
  <si>
    <t>４年次</t>
    <phoneticPr fontId="2"/>
  </si>
  <si>
    <t>リース料+機械使用料</t>
    <rPh sb="3" eb="4">
      <t>リョウ</t>
    </rPh>
    <rPh sb="5" eb="7">
      <t>キカイ</t>
    </rPh>
    <rPh sb="7" eb="10">
      <t>シヨウリョウ</t>
    </rPh>
    <phoneticPr fontId="2"/>
  </si>
  <si>
    <t>買取の為計上なし</t>
    <rPh sb="0" eb="2">
      <t>カイトリ</t>
    </rPh>
    <rPh sb="3" eb="4">
      <t>タメ</t>
    </rPh>
    <rPh sb="4" eb="6">
      <t>ケイジョウ</t>
    </rPh>
    <phoneticPr fontId="2"/>
  </si>
  <si>
    <t>現況償却費合計</t>
    <rPh sb="0" eb="2">
      <t>ゲンキョウ</t>
    </rPh>
    <rPh sb="2" eb="4">
      <t>ショウキャク</t>
    </rPh>
    <rPh sb="4" eb="5">
      <t>ヒ</t>
    </rPh>
    <rPh sb="5" eb="7">
      <t>ゴウケイ</t>
    </rPh>
    <phoneticPr fontId="2"/>
  </si>
  <si>
    <t>１月当たり</t>
    <rPh sb="1" eb="2">
      <t>ツキ</t>
    </rPh>
    <rPh sb="2" eb="3">
      <t>ア</t>
    </rPh>
    <phoneticPr fontId="2"/>
  </si>
  <si>
    <t>作付計画 （氏名： ）</t>
    <rPh sb="0" eb="2">
      <t>サクツ</t>
    </rPh>
    <rPh sb="2" eb="4">
      <t>ケイカク</t>
    </rPh>
    <rPh sb="6" eb="8">
      <t>シメイ</t>
    </rPh>
    <phoneticPr fontId="2"/>
  </si>
  <si>
    <t>租税公課試算</t>
    <rPh sb="0" eb="2">
      <t>ソゼイ</t>
    </rPh>
    <rPh sb="2" eb="4">
      <t>コウカ</t>
    </rPh>
    <rPh sb="4" eb="6">
      <t>シサン</t>
    </rPh>
    <phoneticPr fontId="2"/>
  </si>
  <si>
    <t>課税所得</t>
    <rPh sb="0" eb="2">
      <t>カゼイ</t>
    </rPh>
    <rPh sb="2" eb="4">
      <t>ショトク</t>
    </rPh>
    <phoneticPr fontId="2"/>
  </si>
  <si>
    <t>所得税</t>
    <rPh sb="0" eb="3">
      <t>ショトクゼイ</t>
    </rPh>
    <phoneticPr fontId="2"/>
  </si>
  <si>
    <t>課税所得検算</t>
  </si>
  <si>
    <t>所得税</t>
  </si>
  <si>
    <t>復興所得税</t>
  </si>
  <si>
    <t>医療給付</t>
  </si>
  <si>
    <t>後期高齢者</t>
  </si>
  <si>
    <t>介護納付</t>
  </si>
  <si>
    <t>住民税</t>
  </si>
  <si>
    <t>年金</t>
  </si>
  <si>
    <t>税負担率(%)</t>
  </si>
  <si>
    <t>単式簿記</t>
  </si>
  <si>
    <t>複式簿記</t>
  </si>
  <si>
    <t>所得税/社保/住民税</t>
    <rPh sb="0" eb="3">
      <t>ショトクゼイ</t>
    </rPh>
    <rPh sb="4" eb="6">
      <t>シャホ</t>
    </rPh>
    <rPh sb="7" eb="10">
      <t>ジュウミンゼイ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</si>
</sst>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_ "/>
    <numFmt numFmtId="177" formatCode="#,##0.0_ "/>
    <numFmt numFmtId="178" formatCode="#,##0_);[Red]\(#,##0\)"/>
    <numFmt numFmtId="179" formatCode="0.00_);[Red]\(0.00\)"/>
    <numFmt numFmtId="180" formatCode="0.0_);[Red]\(0.0\)"/>
    <numFmt numFmtId="181" formatCode="0.00_ "/>
    <numFmt numFmtId="182" formatCode="#,##0;[Red]#,##0"/>
    <numFmt numFmtId="183" formatCode="[DBNum3]&quot;平成&quot;#&quot;年度&quot;"/>
    <numFmt numFmtId="184" formatCode="0.0_ "/>
    <numFmt numFmtId="185" formatCode="\(#,##0\)"/>
    <numFmt numFmtId="186" formatCode="[DBNum3]#&quot;年&quot;"/>
    <numFmt numFmtId="187" formatCode="\(#,##0\)_ "/>
    <numFmt numFmtId="188" formatCode="[DBNum3]##&quot;年&quot;"/>
    <numFmt numFmtId="189" formatCode="#,##0.0_);[Red]\(#,##0.0\)"/>
    <numFmt numFmtId="190" formatCode="[DBNum3]#&quot;年度&quot;"/>
    <numFmt numFmtId="191" formatCode="0_);[Red]\(0\)"/>
    <numFmt numFmtId="192" formatCode="#&quot;年&quot;&quot;度&quot;"/>
    <numFmt numFmtId="193" formatCode="[DBNum3]&quot;減価償却費の&quot;#&quot;％&quot;"/>
    <numFmt numFmtId="194" formatCode="#,##0_ ;[Red]\-#,##0\ "/>
    <numFmt numFmtId="195" formatCode="#,###.##&quot;(hr/月)&quot;"/>
    <numFmt numFmtId="196" formatCode="#,##0.0;&quot;△ &quot;#,##0.0"/>
    <numFmt numFmtId="197" formatCode="#,##0;&quot;▲ &quot;#,##0"/>
    <numFmt numFmtId="198" formatCode="[$-411]ggge&quot;年&quot;m&quot;月&quot;d&quot;日&quot;;@"/>
    <numFmt numFmtId="199" formatCode="#,##0.0;&quot;▲ &quot;#,##0.0"/>
    <numFmt numFmtId="200" formatCode="#,##0&quot;㎡&quot;"/>
    <numFmt numFmtId="201" formatCode="#,##0.00;&quot;▲ &quot;#,##0.00"/>
    <numFmt numFmtId="202" formatCode="[DBNum3]&quot;令和&quot;#&quot;年&quot;"/>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color indexed="10"/>
      <name val="ＭＳ Ｐゴシック"/>
      <family val="3"/>
      <charset val="128"/>
    </font>
    <font>
      <sz val="12"/>
      <color indexed="8"/>
      <name val="ＭＳ Ｐゴシック"/>
      <family val="3"/>
      <charset val="128"/>
    </font>
    <font>
      <sz val="14"/>
      <color indexed="10"/>
      <name val="ＭＳ Ｐゴシック"/>
      <family val="3"/>
      <charset val="128"/>
    </font>
    <font>
      <sz val="11"/>
      <color indexed="10"/>
      <name val="ＭＳ Ｐゴシック"/>
      <family val="3"/>
      <charset val="128"/>
    </font>
    <font>
      <sz val="9"/>
      <color indexed="10"/>
      <name val="ＭＳ Ｐゴシック"/>
      <family val="3"/>
      <charset val="128"/>
    </font>
    <font>
      <sz val="11"/>
      <color indexed="8"/>
      <name val="ＭＳ Ｐゴシック"/>
      <family val="3"/>
      <charset val="128"/>
    </font>
    <font>
      <sz val="8"/>
      <color indexed="10"/>
      <name val="ＭＳ Ｐゴシック"/>
      <family val="3"/>
      <charset val="128"/>
    </font>
    <font>
      <sz val="10"/>
      <color indexed="10"/>
      <name val="ＭＳ Ｐゴシック"/>
      <family val="3"/>
      <charset val="128"/>
    </font>
    <font>
      <sz val="10"/>
      <color indexed="8"/>
      <name val="ＭＳ Ｐゴシック"/>
      <family val="3"/>
      <charset val="128"/>
    </font>
    <font>
      <sz val="10"/>
      <name val="ＭＳ Ｐゴシック"/>
      <family val="3"/>
      <charset val="128"/>
    </font>
    <font>
      <sz val="9"/>
      <color indexed="8"/>
      <name val="ＭＳ Ｐゴシック"/>
      <family val="3"/>
      <charset val="128"/>
    </font>
    <font>
      <sz val="6"/>
      <color indexed="8"/>
      <name val="ＭＳ Ｐゴシック"/>
      <family val="3"/>
      <charset val="128"/>
    </font>
    <font>
      <sz val="8"/>
      <color indexed="8"/>
      <name val="ＭＳ Ｐゴシック"/>
      <family val="3"/>
      <charset val="128"/>
    </font>
    <font>
      <sz val="12"/>
      <name val="ＭＳ 明朝"/>
      <family val="1"/>
      <charset val="128"/>
    </font>
    <font>
      <sz val="11"/>
      <name val="ＭＳ 明朝"/>
      <family val="1"/>
      <charset val="128"/>
    </font>
    <font>
      <b/>
      <sz val="18"/>
      <name val="ＭＳ 明朝"/>
      <family val="1"/>
      <charset val="128"/>
    </font>
    <font>
      <sz val="12"/>
      <color indexed="10"/>
      <name val="ＭＳ 明朝"/>
      <family val="1"/>
      <charset val="128"/>
    </font>
    <font>
      <sz val="12"/>
      <color indexed="8"/>
      <name val="ＭＳ 明朝"/>
      <family val="1"/>
      <charset val="128"/>
    </font>
    <font>
      <sz val="11"/>
      <color indexed="8"/>
      <name val="ＭＳ 明朝"/>
      <family val="1"/>
      <charset val="128"/>
    </font>
    <font>
      <sz val="14"/>
      <name val="ＭＳ 明朝"/>
      <family val="1"/>
      <charset val="128"/>
    </font>
    <font>
      <b/>
      <sz val="14"/>
      <name val="ＭＳ 明朝"/>
      <family val="1"/>
      <charset val="128"/>
    </font>
    <font>
      <b/>
      <sz val="22"/>
      <color indexed="8"/>
      <name val="ＭＳ 明朝"/>
      <family val="1"/>
      <charset val="128"/>
    </font>
    <font>
      <sz val="22"/>
      <name val="ＭＳ 明朝"/>
      <family val="1"/>
      <charset val="128"/>
    </font>
    <font>
      <sz val="16"/>
      <name val="ＭＳ 明朝"/>
      <family val="1"/>
      <charset val="128"/>
    </font>
    <font>
      <sz val="8"/>
      <name val="ＭＳ 明朝"/>
      <family val="1"/>
      <charset val="128"/>
    </font>
    <font>
      <b/>
      <sz val="11"/>
      <name val="ＭＳ 明朝"/>
      <family val="1"/>
      <charset val="128"/>
    </font>
    <font>
      <sz val="11"/>
      <color indexed="10"/>
      <name val="ＭＳ 明朝"/>
      <family val="1"/>
      <charset val="128"/>
    </font>
    <font>
      <sz val="14"/>
      <color indexed="8"/>
      <name val="ＭＳ 明朝"/>
      <family val="1"/>
      <charset val="128"/>
    </font>
    <font>
      <sz val="14"/>
      <color indexed="10"/>
      <name val="ＭＳ 明朝"/>
      <family val="1"/>
      <charset val="128"/>
    </font>
    <font>
      <b/>
      <sz val="16"/>
      <name val="ＭＳ 明朝"/>
      <family val="1"/>
      <charset val="128"/>
    </font>
    <font>
      <sz val="16"/>
      <name val="ＭＳ Ｐゴシック"/>
      <family val="3"/>
      <charset val="128"/>
    </font>
    <font>
      <b/>
      <sz val="14"/>
      <name val="ＭＳ Ｐゴシック"/>
      <family val="3"/>
      <charset val="128"/>
    </font>
    <font>
      <b/>
      <sz val="20"/>
      <name val="ＭＳ 明朝"/>
      <family val="1"/>
      <charset val="128"/>
    </font>
    <font>
      <sz val="14"/>
      <color indexed="8"/>
      <name val="ＭＳ Ｐゴシック"/>
      <family val="3"/>
      <charset val="128"/>
    </font>
    <font>
      <sz val="10"/>
      <name val="ＭＳ 明朝"/>
      <family val="1"/>
      <charset val="128"/>
    </font>
    <font>
      <sz val="10"/>
      <color indexed="10"/>
      <name val="ＭＳ 明朝"/>
      <family val="1"/>
      <charset val="128"/>
    </font>
    <font>
      <sz val="12"/>
      <color indexed="81"/>
      <name val="ＭＳ 明朝"/>
      <family val="1"/>
      <charset val="128"/>
    </font>
    <font>
      <sz val="11"/>
      <color indexed="81"/>
      <name val="ＭＳ 明朝"/>
      <family val="1"/>
      <charset val="128"/>
    </font>
    <font>
      <b/>
      <sz val="12"/>
      <name val="ＭＳ 明朝"/>
      <family val="1"/>
      <charset val="128"/>
    </font>
    <font>
      <sz val="12"/>
      <color indexed="43"/>
      <name val="ＭＳ Ｐゴシック"/>
      <family val="3"/>
      <charset val="128"/>
    </font>
    <font>
      <sz val="11"/>
      <name val="ＭＳ Ｐゴシック"/>
      <family val="3"/>
      <charset val="128"/>
    </font>
    <font>
      <b/>
      <sz val="11"/>
      <color indexed="10"/>
      <name val="ＭＳ 明朝"/>
      <family val="1"/>
      <charset val="128"/>
    </font>
    <font>
      <sz val="16"/>
      <color indexed="43"/>
      <name val="ＭＳ Ｐゴシック"/>
      <family val="3"/>
      <charset val="128"/>
    </font>
    <font>
      <sz val="13"/>
      <name val="ＭＳ 明朝"/>
      <family val="1"/>
      <charset val="128"/>
    </font>
    <font>
      <b/>
      <i/>
      <sz val="11"/>
      <name val="ＭＳ 明朝"/>
      <family val="1"/>
      <charset val="128"/>
    </font>
    <font>
      <sz val="14"/>
      <color indexed="43"/>
      <name val="ＭＳ 明朝"/>
      <family val="1"/>
      <charset val="128"/>
    </font>
    <font>
      <sz val="18"/>
      <color indexed="10"/>
      <name val="ＭＳ Ｐゴシック"/>
      <family val="3"/>
      <charset val="128"/>
    </font>
    <font>
      <sz val="9"/>
      <name val="ＭＳ 明朝"/>
      <family val="1"/>
      <charset val="128"/>
    </font>
    <font>
      <b/>
      <sz val="9"/>
      <color indexed="81"/>
      <name val="ＭＳ Ｐゴシック"/>
      <family val="3"/>
      <charset val="128"/>
    </font>
    <font>
      <sz val="10"/>
      <name val="Arial"/>
      <family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明朝"/>
      <family val="1"/>
      <charset val="128"/>
    </font>
    <font>
      <sz val="12"/>
      <color rgb="FFFF0000"/>
      <name val="ＭＳ 明朝"/>
      <family val="1"/>
      <charset val="128"/>
    </font>
    <font>
      <sz val="11"/>
      <color rgb="FFFF0000"/>
      <name val="ＭＳ Ｐゴシック"/>
      <family val="3"/>
      <charset val="128"/>
    </font>
    <font>
      <sz val="11"/>
      <color rgb="FF00B0F0"/>
      <name val="ＭＳ Ｐゴシック"/>
      <family val="3"/>
      <charset val="128"/>
    </font>
    <font>
      <b/>
      <sz val="12"/>
      <color rgb="FFFF0000"/>
      <name val="ＭＳ Ｐゴシック"/>
      <family val="3"/>
      <charset val="128"/>
    </font>
  </fonts>
  <fills count="4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43"/>
        <bgColor indexed="41"/>
      </patternFill>
    </fill>
    <fill>
      <patternFill patternType="solid">
        <fgColor indexed="9"/>
        <bgColor indexed="41"/>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rgb="FFFFFF99"/>
        <bgColor indexed="41"/>
      </patternFill>
    </fill>
    <fill>
      <patternFill patternType="solid">
        <fgColor theme="0"/>
        <bgColor indexed="64"/>
      </patternFill>
    </fill>
    <fill>
      <patternFill patternType="solid">
        <fgColor rgb="FFFFFFCC"/>
        <bgColor indexed="64"/>
      </patternFill>
    </fill>
  </fills>
  <borders count="20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dotted">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bottom style="medium">
        <color indexed="64"/>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uble">
        <color indexed="64"/>
      </bottom>
      <diagonal/>
    </border>
    <border>
      <left style="medium">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diagonal/>
    </border>
    <border>
      <left style="medium">
        <color indexed="64"/>
      </left>
      <right/>
      <top style="dotted">
        <color indexed="64"/>
      </top>
      <bottom style="dotted">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hair">
        <color indexed="64"/>
      </top>
      <bottom style="double">
        <color indexed="64"/>
      </bottom>
      <diagonal/>
    </border>
    <border>
      <left/>
      <right style="medium">
        <color indexed="64"/>
      </right>
      <top style="dotted">
        <color indexed="64"/>
      </top>
      <bottom style="double">
        <color indexed="64"/>
      </bottom>
      <diagonal/>
    </border>
    <border>
      <left/>
      <right style="medium">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double">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otted">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dotted">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dotted">
        <color indexed="64"/>
      </left>
      <right style="medium">
        <color indexed="64"/>
      </right>
      <top/>
      <bottom style="thin">
        <color indexed="64"/>
      </bottom>
      <diagonal/>
    </border>
    <border diagonalUp="1">
      <left style="dotted">
        <color indexed="64"/>
      </left>
      <right style="medium">
        <color indexed="64"/>
      </right>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55" fillId="8"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0" borderId="0" applyNumberFormat="0" applyFill="0" applyBorder="0" applyAlignment="0" applyProtection="0">
      <alignment vertical="center"/>
    </xf>
    <xf numFmtId="0" fontId="58" fillId="32" borderId="200" applyNumberFormat="0" applyAlignment="0" applyProtection="0">
      <alignment vertical="center"/>
    </xf>
    <xf numFmtId="0" fontId="59" fillId="33" borderId="0" applyNumberFormat="0" applyBorder="0" applyAlignment="0" applyProtection="0">
      <alignment vertical="center"/>
    </xf>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0" fontId="45" fillId="4" borderId="201" applyNumberFormat="0" applyFont="0" applyAlignment="0" applyProtection="0">
      <alignment vertical="center"/>
    </xf>
    <xf numFmtId="0" fontId="60" fillId="0" borderId="202" applyNumberFormat="0" applyFill="0" applyAlignment="0" applyProtection="0">
      <alignment vertical="center"/>
    </xf>
    <xf numFmtId="0" fontId="61" fillId="34" borderId="0" applyNumberFormat="0" applyBorder="0" applyAlignment="0" applyProtection="0">
      <alignment vertical="center"/>
    </xf>
    <xf numFmtId="0" fontId="62" fillId="35" borderId="203" applyNumberFormat="0" applyAlignment="0" applyProtection="0">
      <alignment vertical="center"/>
    </xf>
    <xf numFmtId="0" fontId="63"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xf numFmtId="38" fontId="45" fillId="0" borderId="0" applyFont="0" applyFill="0" applyBorder="0" applyAlignment="0" applyProtection="0"/>
    <xf numFmtId="38" fontId="45" fillId="0" borderId="0" applyFont="0" applyFill="0" applyBorder="0" applyAlignment="0" applyProtection="0"/>
    <xf numFmtId="38" fontId="45" fillId="0" borderId="0" applyFont="0" applyFill="0" applyBorder="0" applyAlignment="0" applyProtection="0"/>
    <xf numFmtId="38" fontId="45" fillId="0" borderId="0" applyFont="0" applyFill="0" applyBorder="0" applyAlignment="0" applyProtection="0"/>
    <xf numFmtId="0" fontId="64" fillId="0" borderId="204" applyNumberFormat="0" applyFill="0" applyAlignment="0" applyProtection="0">
      <alignment vertical="center"/>
    </xf>
    <xf numFmtId="0" fontId="65" fillId="0" borderId="205" applyNumberFormat="0" applyFill="0" applyAlignment="0" applyProtection="0">
      <alignment vertical="center"/>
    </xf>
    <xf numFmtId="0" fontId="66" fillId="0" borderId="206" applyNumberFormat="0" applyFill="0" applyAlignment="0" applyProtection="0">
      <alignment vertical="center"/>
    </xf>
    <xf numFmtId="0" fontId="66" fillId="0" borderId="0" applyNumberFormat="0" applyFill="0" applyBorder="0" applyAlignment="0" applyProtection="0">
      <alignment vertical="center"/>
    </xf>
    <xf numFmtId="0" fontId="67" fillId="0" borderId="207" applyNumberFormat="0" applyFill="0" applyAlignment="0" applyProtection="0">
      <alignment vertical="center"/>
    </xf>
    <xf numFmtId="0" fontId="68" fillId="35" borderId="208" applyNumberFormat="0" applyAlignment="0" applyProtection="0">
      <alignment vertical="center"/>
    </xf>
    <xf numFmtId="0" fontId="69" fillId="0" borderId="0" applyNumberFormat="0" applyFill="0" applyBorder="0" applyAlignment="0" applyProtection="0">
      <alignment vertical="center"/>
    </xf>
    <xf numFmtId="0" fontId="70" fillId="2" borderId="203" applyNumberFormat="0" applyAlignment="0" applyProtection="0">
      <alignment vertical="center"/>
    </xf>
    <xf numFmtId="0" fontId="45" fillId="0" borderId="0">
      <alignment vertical="center"/>
    </xf>
    <xf numFmtId="0" fontId="54" fillId="0" borderId="0"/>
    <xf numFmtId="0" fontId="71" fillId="36" borderId="0" applyNumberFormat="0" applyBorder="0" applyAlignment="0" applyProtection="0">
      <alignment vertical="center"/>
    </xf>
  </cellStyleXfs>
  <cellXfs count="1686">
    <xf numFmtId="0" fontId="0" fillId="0" borderId="0" xfId="0"/>
    <xf numFmtId="0" fontId="4" fillId="0" borderId="0" xfId="0" applyFont="1"/>
    <xf numFmtId="0" fontId="0" fillId="0" borderId="0" xfId="0" applyBorder="1"/>
    <xf numFmtId="0" fontId="8" fillId="0" borderId="0" xfId="0" applyFont="1" applyBorder="1" applyAlignment="1">
      <alignment horizontal="distributed" vertical="center"/>
    </xf>
    <xf numFmtId="179" fontId="8" fillId="0" borderId="0" xfId="0" applyNumberFormat="1" applyFont="1" applyBorder="1" applyAlignment="1">
      <alignment vertical="center"/>
    </xf>
    <xf numFmtId="180" fontId="8" fillId="0" borderId="0" xfId="0" applyNumberFormat="1" applyFont="1" applyBorder="1" applyAlignment="1">
      <alignment vertical="center"/>
    </xf>
    <xf numFmtId="0" fontId="10" fillId="0" borderId="0" xfId="0" applyFont="1" applyBorder="1" applyAlignment="1" applyProtection="1">
      <alignment horizontal="center" vertical="center"/>
      <protection locked="0"/>
    </xf>
    <xf numFmtId="3" fontId="10" fillId="0" borderId="0" xfId="0" applyNumberFormat="1" applyFont="1" applyBorder="1" applyAlignment="1" applyProtection="1">
      <alignment horizontal="center"/>
      <protection locked="0"/>
    </xf>
    <xf numFmtId="178" fontId="10" fillId="0" borderId="0" xfId="0" applyNumberFormat="1" applyFont="1" applyBorder="1" applyAlignment="1" applyProtection="1">
      <protection locked="0"/>
    </xf>
    <xf numFmtId="178" fontId="0" fillId="0" borderId="0" xfId="0" applyNumberFormat="1" applyBorder="1" applyAlignment="1" applyProtection="1">
      <protection locked="0"/>
    </xf>
    <xf numFmtId="178" fontId="8" fillId="0" borderId="0" xfId="0" applyNumberFormat="1" applyFont="1" applyBorder="1" applyAlignment="1">
      <alignment vertical="center"/>
    </xf>
    <xf numFmtId="178" fontId="8" fillId="0" borderId="0" xfId="0" applyNumberFormat="1" applyFont="1" applyBorder="1" applyAlignment="1"/>
    <xf numFmtId="178" fontId="0" fillId="0" borderId="0" xfId="0" applyNumberFormat="1" applyBorder="1" applyAlignment="1"/>
    <xf numFmtId="0" fontId="8" fillId="0" borderId="0" xfId="0" applyFont="1" applyBorder="1" applyAlignment="1">
      <alignment vertical="top"/>
    </xf>
    <xf numFmtId="0" fontId="8" fillId="0" borderId="0" xfId="0" applyFont="1" applyBorder="1" applyAlignment="1">
      <alignment vertical="center"/>
    </xf>
    <xf numFmtId="176" fontId="8" fillId="0" borderId="0" xfId="0" applyNumberFormat="1" applyFont="1" applyBorder="1" applyAlignment="1">
      <alignment vertical="center"/>
    </xf>
    <xf numFmtId="0" fontId="10" fillId="0" borderId="0" xfId="0" applyFont="1" applyBorder="1" applyAlignment="1" applyProtection="1">
      <alignment horizontal="distributed" vertical="center"/>
      <protection locked="0"/>
    </xf>
    <xf numFmtId="3" fontId="10" fillId="0" borderId="0" xfId="0" applyNumberFormat="1" applyFont="1" applyBorder="1" applyAlignment="1" applyProtection="1">
      <alignment vertical="center"/>
      <protection locked="0"/>
    </xf>
    <xf numFmtId="0" fontId="12" fillId="0" borderId="0" xfId="0" applyFont="1" applyBorder="1" applyAlignment="1">
      <alignment horizontal="distributed" vertical="center"/>
    </xf>
    <xf numFmtId="0" fontId="0" fillId="0" borderId="0" xfId="0" applyBorder="1" applyAlignment="1" applyProtection="1">
      <alignment horizontal="distributed" vertical="center"/>
      <protection locked="0"/>
    </xf>
    <xf numFmtId="0" fontId="7" fillId="0" borderId="0" xfId="0" applyFont="1" applyBorder="1" applyAlignment="1">
      <alignment horizontal="distributed" vertical="center"/>
    </xf>
    <xf numFmtId="0" fontId="0" fillId="0" borderId="0" xfId="0" applyBorder="1" applyAlignment="1">
      <alignment horizontal="distributed" vertical="center"/>
    </xf>
    <xf numFmtId="176" fontId="8"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0" fontId="10" fillId="0" borderId="0" xfId="0" applyFont="1" applyBorder="1" applyAlignment="1">
      <alignment horizontal="distributed" vertical="center"/>
    </xf>
    <xf numFmtId="0" fontId="9" fillId="0" borderId="0" xfId="0" applyFont="1" applyBorder="1" applyAlignment="1">
      <alignment horizontal="distributed"/>
    </xf>
    <xf numFmtId="0" fontId="8" fillId="0" borderId="0" xfId="0" applyFont="1" applyBorder="1" applyAlignment="1">
      <alignment horizontal="distributed"/>
    </xf>
    <xf numFmtId="0" fontId="13" fillId="0" borderId="0" xfId="0" applyFont="1" applyBorder="1" applyAlignment="1" applyProtection="1">
      <alignment horizontal="distributed" vertical="center"/>
      <protection locked="0"/>
    </xf>
    <xf numFmtId="0" fontId="14" fillId="0" borderId="0" xfId="0" applyFont="1" applyBorder="1" applyAlignment="1">
      <alignment horizontal="distributed" vertical="center"/>
    </xf>
    <xf numFmtId="0" fontId="10" fillId="0" borderId="0" xfId="0" applyFont="1" applyBorder="1" applyAlignment="1" applyProtection="1">
      <alignment horizontal="distributed"/>
      <protection locked="0"/>
    </xf>
    <xf numFmtId="0" fontId="0" fillId="0" borderId="0" xfId="0" applyBorder="1" applyAlignment="1">
      <alignment horizontal="distributed"/>
    </xf>
    <xf numFmtId="0" fontId="15" fillId="0" borderId="0" xfId="0" applyFont="1" applyBorder="1" applyAlignment="1" applyProtection="1">
      <alignment horizontal="distributed" vertical="center"/>
      <protection locked="0"/>
    </xf>
    <xf numFmtId="0" fontId="16" fillId="0" borderId="0" xfId="0" applyFont="1" applyBorder="1" applyAlignment="1" applyProtection="1">
      <alignment horizontal="distributed" vertical="center"/>
      <protection locked="0"/>
    </xf>
    <xf numFmtId="0" fontId="17" fillId="0" borderId="0" xfId="0" applyFont="1" applyBorder="1" applyAlignment="1" applyProtection="1">
      <alignment horizontal="distributed" vertical="center"/>
      <protection locked="0"/>
    </xf>
    <xf numFmtId="0" fontId="8" fillId="0" borderId="0" xfId="0" applyFont="1" applyBorder="1" applyAlignment="1">
      <alignment horizontal="distributed" vertical="distributed"/>
    </xf>
    <xf numFmtId="0" fontId="7" fillId="0" borderId="0" xfId="0" applyFont="1" applyBorder="1" applyAlignment="1">
      <alignment horizontal="distributed"/>
    </xf>
    <xf numFmtId="0" fontId="8" fillId="0" borderId="0" xfId="0" applyFont="1" applyBorder="1" applyAlignment="1"/>
    <xf numFmtId="0" fontId="9" fillId="0" borderId="0" xfId="0" applyFont="1" applyBorder="1" applyAlignment="1"/>
    <xf numFmtId="0" fontId="0" fillId="0" borderId="0" xfId="0" applyBorder="1" applyAlignment="1"/>
    <xf numFmtId="0" fontId="10" fillId="0" borderId="0" xfId="0" applyFont="1" applyBorder="1" applyAlignment="1"/>
    <xf numFmtId="0" fontId="11" fillId="0" borderId="0" xfId="0" applyFont="1" applyBorder="1" applyAlignment="1"/>
    <xf numFmtId="0" fontId="10" fillId="0" borderId="0" xfId="0" applyFont="1" applyBorder="1" applyAlignment="1" applyProtection="1">
      <protection locked="0"/>
    </xf>
    <xf numFmtId="176" fontId="8" fillId="0" borderId="0" xfId="0" applyNumberFormat="1" applyFont="1" applyBorder="1" applyAlignment="1"/>
    <xf numFmtId="0" fontId="0" fillId="0" borderId="0" xfId="0" applyBorder="1" applyAlignment="1" applyProtection="1">
      <protection locked="0"/>
    </xf>
    <xf numFmtId="3" fontId="10" fillId="0" borderId="0" xfId="0" applyNumberFormat="1" applyFont="1" applyBorder="1" applyAlignment="1"/>
    <xf numFmtId="176" fontId="10" fillId="0" borderId="0" xfId="0" applyNumberFormat="1" applyFont="1" applyBorder="1" applyAlignment="1" applyProtection="1">
      <protection locked="0"/>
    </xf>
    <xf numFmtId="3" fontId="10" fillId="0" borderId="0" xfId="0" applyNumberFormat="1" applyFont="1" applyBorder="1" applyAlignment="1" applyProtection="1">
      <protection locked="0"/>
    </xf>
    <xf numFmtId="3" fontId="8" fillId="0" borderId="0" xfId="0" applyNumberFormat="1" applyFont="1" applyBorder="1" applyAlignment="1"/>
    <xf numFmtId="181" fontId="0" fillId="0" borderId="0" xfId="0" applyNumberFormat="1" applyBorder="1" applyAlignment="1" applyProtection="1">
      <protection locked="0"/>
    </xf>
    <xf numFmtId="3" fontId="15" fillId="0" borderId="0" xfId="0" applyNumberFormat="1" applyFont="1" applyBorder="1" applyAlignment="1" applyProtection="1">
      <protection locked="0"/>
    </xf>
    <xf numFmtId="3" fontId="12" fillId="0" borderId="0" xfId="0" applyNumberFormat="1" applyFont="1" applyBorder="1" applyAlignment="1"/>
    <xf numFmtId="3" fontId="13" fillId="0" borderId="0" xfId="0" applyNumberFormat="1" applyFont="1" applyBorder="1" applyAlignment="1"/>
    <xf numFmtId="0" fontId="18" fillId="0" borderId="1" xfId="0" applyFont="1" applyBorder="1" applyAlignment="1">
      <alignment vertical="center" shrinkToFit="1"/>
    </xf>
    <xf numFmtId="0" fontId="18" fillId="0" borderId="2"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18" fillId="0" borderId="5" xfId="0" applyFont="1" applyBorder="1" applyAlignment="1">
      <alignment horizontal="distributed" vertical="center" shrinkToFit="1"/>
    </xf>
    <xf numFmtId="0" fontId="18" fillId="0" borderId="6" xfId="0" applyFont="1" applyBorder="1" applyAlignment="1">
      <alignment vertical="center" shrinkToFit="1"/>
    </xf>
    <xf numFmtId="0" fontId="18" fillId="0" borderId="7" xfId="0" applyFont="1" applyBorder="1" applyAlignment="1">
      <alignment vertical="center" shrinkToFit="1"/>
    </xf>
    <xf numFmtId="0" fontId="18" fillId="0" borderId="0" xfId="0" applyFont="1" applyAlignment="1">
      <alignment shrinkToFit="1"/>
    </xf>
    <xf numFmtId="0" fontId="18" fillId="0" borderId="8" xfId="0" applyFont="1" applyBorder="1" applyAlignment="1">
      <alignment horizontal="distributed" vertical="center" shrinkToFit="1"/>
    </xf>
    <xf numFmtId="0" fontId="18" fillId="0" borderId="9" xfId="0" applyFont="1" applyBorder="1" applyAlignment="1">
      <alignment horizontal="distributed" vertical="center" shrinkToFit="1"/>
    </xf>
    <xf numFmtId="0" fontId="18" fillId="0" borderId="0" xfId="0" applyFont="1" applyAlignment="1">
      <alignment vertical="center"/>
    </xf>
    <xf numFmtId="0" fontId="22" fillId="0" borderId="0" xfId="0" applyFont="1" applyBorder="1" applyAlignment="1">
      <alignment horizontal="distributed" vertical="center"/>
    </xf>
    <xf numFmtId="0" fontId="23" fillId="0" borderId="0" xfId="0" applyFont="1" applyBorder="1" applyAlignment="1">
      <alignment horizontal="distributed" vertical="center"/>
    </xf>
    <xf numFmtId="176" fontId="22" fillId="0" borderId="0" xfId="0" applyNumberFormat="1" applyFont="1" applyBorder="1" applyAlignment="1">
      <alignment vertical="center" shrinkToFit="1"/>
    </xf>
    <xf numFmtId="0" fontId="22" fillId="0" borderId="0" xfId="0" applyFont="1" applyAlignment="1">
      <alignment vertical="center"/>
    </xf>
    <xf numFmtId="0" fontId="22" fillId="0" borderId="0" xfId="0" applyFont="1" applyAlignment="1">
      <alignment vertical="center" shrinkToFit="1"/>
    </xf>
    <xf numFmtId="0" fontId="22" fillId="0" borderId="6" xfId="0" applyFont="1" applyBorder="1" applyAlignment="1">
      <alignment vertical="center" shrinkToFit="1"/>
    </xf>
    <xf numFmtId="0" fontId="22" fillId="0" borderId="10" xfId="0" applyFont="1" applyBorder="1" applyAlignment="1">
      <alignment vertical="center" textRotation="255"/>
    </xf>
    <xf numFmtId="0" fontId="22" fillId="0" borderId="11" xfId="0" applyFont="1" applyBorder="1" applyAlignment="1">
      <alignment horizontal="distributed" vertical="center" shrinkToFit="1"/>
    </xf>
    <xf numFmtId="0" fontId="22" fillId="0" borderId="12" xfId="0" applyFont="1" applyBorder="1" applyAlignment="1">
      <alignment horizontal="distributed" vertical="center" shrinkToFit="1"/>
    </xf>
    <xf numFmtId="0" fontId="22" fillId="0" borderId="13" xfId="0" applyFont="1" applyBorder="1" applyAlignment="1">
      <alignment horizontal="distributed" vertical="center" shrinkToFit="1"/>
    </xf>
    <xf numFmtId="0" fontId="25" fillId="0" borderId="0" xfId="0" applyFont="1" applyAlignment="1">
      <alignment vertical="center"/>
    </xf>
    <xf numFmtId="176" fontId="23" fillId="0" borderId="0" xfId="0" applyNumberFormat="1" applyFont="1" applyBorder="1" applyAlignment="1">
      <alignment vertical="center" shrinkToFit="1"/>
    </xf>
    <xf numFmtId="0" fontId="23" fillId="0" borderId="0" xfId="0" applyFont="1" applyAlignment="1">
      <alignment vertical="center" shrinkToFit="1"/>
    </xf>
    <xf numFmtId="0" fontId="22" fillId="0" borderId="4" xfId="0" applyFont="1" applyBorder="1" applyAlignment="1">
      <alignment vertical="center" shrinkToFit="1"/>
    </xf>
    <xf numFmtId="0" fontId="22" fillId="0" borderId="5" xfId="0" applyFont="1" applyBorder="1" applyAlignment="1">
      <alignment vertical="center" shrinkToFit="1"/>
    </xf>
    <xf numFmtId="0" fontId="22" fillId="0" borderId="5" xfId="0" applyFont="1" applyBorder="1" applyAlignment="1">
      <alignment horizontal="distributed" vertical="center" shrinkToFit="1"/>
    </xf>
    <xf numFmtId="0" fontId="22" fillId="0" borderId="7" xfId="0" applyFont="1" applyBorder="1" applyAlignment="1">
      <alignment vertical="center" shrinkToFit="1"/>
    </xf>
    <xf numFmtId="0" fontId="23" fillId="0" borderId="14" xfId="0" applyFont="1" applyBorder="1" applyAlignment="1">
      <alignment vertical="center" shrinkToFit="1"/>
    </xf>
    <xf numFmtId="0" fontId="23" fillId="0" borderId="15" xfId="0" applyFont="1" applyBorder="1" applyAlignment="1">
      <alignment vertical="center" shrinkToFit="1"/>
    </xf>
    <xf numFmtId="0" fontId="22" fillId="0" borderId="10" xfId="0" applyFont="1" applyBorder="1" applyAlignment="1">
      <alignment vertical="center"/>
    </xf>
    <xf numFmtId="0" fontId="23" fillId="0" borderId="16" xfId="0" applyFont="1" applyBorder="1" applyAlignment="1">
      <alignment vertical="center" shrinkToFit="1"/>
    </xf>
    <xf numFmtId="0" fontId="23" fillId="0" borderId="17" xfId="0" applyFont="1" applyBorder="1" applyAlignment="1">
      <alignment vertical="center" shrinkToFit="1"/>
    </xf>
    <xf numFmtId="0" fontId="22" fillId="0" borderId="16" xfId="0" applyFont="1" applyBorder="1" applyAlignment="1">
      <alignment vertical="center"/>
    </xf>
    <xf numFmtId="0" fontId="22" fillId="0" borderId="16" xfId="0" applyFont="1" applyBorder="1" applyAlignment="1">
      <alignment vertical="center" shrinkToFit="1"/>
    </xf>
    <xf numFmtId="0" fontId="0" fillId="0" borderId="0" xfId="0" applyAlignment="1">
      <alignment vertical="center"/>
    </xf>
    <xf numFmtId="0" fontId="19" fillId="0" borderId="0" xfId="0" applyFont="1"/>
    <xf numFmtId="0" fontId="19" fillId="0" borderId="0" xfId="0" applyFont="1" applyAlignment="1">
      <alignment shrinkToFit="1"/>
    </xf>
    <xf numFmtId="0" fontId="24" fillId="0" borderId="0" xfId="0" applyFont="1" applyAlignment="1">
      <alignment shrinkToFit="1"/>
    </xf>
    <xf numFmtId="0" fontId="19" fillId="0" borderId="0" xfId="0" applyFont="1" applyAlignment="1">
      <alignment vertical="center" shrinkToFit="1"/>
    </xf>
    <xf numFmtId="0" fontId="18" fillId="0" borderId="0" xfId="0" applyFont="1" applyAlignment="1">
      <alignment vertical="center" shrinkToFit="1"/>
    </xf>
    <xf numFmtId="0" fontId="18" fillId="0" borderId="18" xfId="0" applyFont="1" applyBorder="1" applyAlignment="1">
      <alignment vertical="center" shrinkToFit="1"/>
    </xf>
    <xf numFmtId="0" fontId="18" fillId="0" borderId="19" xfId="0" applyFont="1" applyBorder="1" applyAlignment="1">
      <alignment horizontal="distributed" vertical="center"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8" fillId="0" borderId="22" xfId="0" applyFont="1" applyBorder="1" applyAlignment="1">
      <alignment horizontal="distributed" vertical="center" shrinkToFit="1"/>
    </xf>
    <xf numFmtId="0" fontId="19" fillId="0" borderId="10" xfId="0" applyFont="1" applyBorder="1" applyAlignment="1">
      <alignment horizontal="distributed" vertical="center" shrinkToFit="1"/>
    </xf>
    <xf numFmtId="0" fontId="19" fillId="0" borderId="11" xfId="0" applyFont="1" applyBorder="1" applyAlignment="1">
      <alignment horizontal="distributed" vertical="center" shrinkToFit="1"/>
    </xf>
    <xf numFmtId="0" fontId="19" fillId="0" borderId="23" xfId="0" applyFont="1" applyBorder="1" applyAlignment="1">
      <alignment horizontal="distributed" vertical="center" shrinkToFit="1"/>
    </xf>
    <xf numFmtId="0" fontId="24" fillId="0" borderId="0" xfId="0" applyFont="1" applyAlignment="1">
      <alignment horizontal="right" shrinkToFit="1"/>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25" fillId="0" borderId="0" xfId="0" applyFont="1"/>
    <xf numFmtId="0" fontId="30" fillId="0" borderId="0" xfId="0" applyFont="1"/>
    <xf numFmtId="0" fontId="19" fillId="0" borderId="26" xfId="0" applyFont="1" applyBorder="1" applyAlignment="1">
      <alignment horizontal="center" vertical="center"/>
    </xf>
    <xf numFmtId="0" fontId="32" fillId="0" borderId="0" xfId="0" applyFont="1" applyAlignment="1">
      <alignment vertical="center"/>
    </xf>
    <xf numFmtId="0" fontId="34" fillId="0" borderId="0" xfId="0" applyFont="1" applyAlignment="1"/>
    <xf numFmtId="0" fontId="34" fillId="0" borderId="0" xfId="0" applyFont="1" applyAlignment="1">
      <alignment vertical="center"/>
    </xf>
    <xf numFmtId="0" fontId="18" fillId="0" borderId="21" xfId="0" applyFont="1" applyBorder="1" applyAlignment="1">
      <alignment horizontal="center" vertical="center" shrinkToFit="1"/>
    </xf>
    <xf numFmtId="0" fontId="18" fillId="0" borderId="27" xfId="0" applyFont="1" applyBorder="1" applyAlignment="1">
      <alignment horizontal="distributed" vertical="center" shrinkToFit="1"/>
    </xf>
    <xf numFmtId="0" fontId="18" fillId="0" borderId="28" xfId="0" applyFont="1" applyBorder="1" applyAlignment="1">
      <alignment horizontal="center" vertical="center" shrinkToFit="1"/>
    </xf>
    <xf numFmtId="0" fontId="18" fillId="0" borderId="0" xfId="0" applyFont="1"/>
    <xf numFmtId="0" fontId="18" fillId="0" borderId="29" xfId="0" applyFont="1" applyBorder="1" applyAlignment="1">
      <alignment horizontal="center" vertical="center" shrinkToFit="1"/>
    </xf>
    <xf numFmtId="0" fontId="36" fillId="0" borderId="0" xfId="0" applyFont="1"/>
    <xf numFmtId="0" fontId="10" fillId="3" borderId="26" xfId="0" applyFont="1" applyFill="1" applyBorder="1" applyAlignment="1" applyProtection="1">
      <alignment vertical="center" shrinkToFit="1"/>
      <protection locked="0"/>
    </xf>
    <xf numFmtId="0" fontId="10" fillId="3" borderId="0"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178" fontId="10" fillId="3" borderId="30" xfId="0" applyNumberFormat="1" applyFont="1" applyFill="1" applyBorder="1" applyAlignment="1" applyProtection="1">
      <alignment vertical="center" shrinkToFit="1"/>
      <protection locked="0"/>
    </xf>
    <xf numFmtId="178" fontId="10" fillId="3" borderId="26" xfId="0" applyNumberFormat="1" applyFont="1" applyFill="1" applyBorder="1" applyAlignment="1" applyProtection="1">
      <alignment vertical="center" shrinkToFit="1"/>
      <protection locked="0"/>
    </xf>
    <xf numFmtId="178" fontId="0" fillId="3" borderId="26" xfId="0" applyNumberFormat="1" applyFill="1" applyBorder="1" applyAlignment="1" applyProtection="1">
      <alignment vertical="center" shrinkToFit="1"/>
      <protection locked="0"/>
    </xf>
    <xf numFmtId="0" fontId="10" fillId="3" borderId="31" xfId="0" applyFont="1" applyFill="1" applyBorder="1" applyAlignment="1" applyProtection="1">
      <alignment horizontal="center" vertical="center" shrinkToFit="1"/>
      <protection locked="0"/>
    </xf>
    <xf numFmtId="0" fontId="10" fillId="3" borderId="4" xfId="0" applyFont="1" applyFill="1" applyBorder="1" applyAlignment="1" applyProtection="1">
      <alignment vertical="center" shrinkToFit="1"/>
      <protection locked="0"/>
    </xf>
    <xf numFmtId="0" fontId="10" fillId="3" borderId="11" xfId="0" applyFont="1" applyFill="1" applyBorder="1" applyAlignment="1" applyProtection="1">
      <alignment vertical="center" shrinkToFit="1"/>
      <protection locked="0"/>
    </xf>
    <xf numFmtId="0" fontId="10" fillId="3" borderId="32" xfId="0" applyFont="1" applyFill="1" applyBorder="1" applyAlignment="1" applyProtection="1">
      <alignment horizontal="center" vertical="center" shrinkToFit="1"/>
      <protection locked="0"/>
    </xf>
    <xf numFmtId="176" fontId="10" fillId="3" borderId="30" xfId="0" applyNumberFormat="1" applyFont="1" applyFill="1" applyBorder="1" applyAlignment="1" applyProtection="1">
      <alignment vertical="center" shrinkToFit="1"/>
      <protection locked="0"/>
    </xf>
    <xf numFmtId="176" fontId="10" fillId="3" borderId="33" xfId="0" applyNumberFormat="1" applyFont="1" applyFill="1" applyBorder="1" applyAlignment="1" applyProtection="1">
      <alignment vertical="center" shrinkToFit="1"/>
      <protection locked="0"/>
    </xf>
    <xf numFmtId="176" fontId="10" fillId="3" borderId="34" xfId="0" applyNumberFormat="1" applyFont="1" applyFill="1" applyBorder="1" applyAlignment="1" applyProtection="1">
      <alignment vertical="center" shrinkToFit="1"/>
      <protection locked="0"/>
    </xf>
    <xf numFmtId="178" fontId="10" fillId="3" borderId="34" xfId="0" applyNumberFormat="1" applyFont="1" applyFill="1" applyBorder="1" applyAlignment="1" applyProtection="1">
      <alignment vertical="center" shrinkToFit="1"/>
      <protection locked="0"/>
    </xf>
    <xf numFmtId="0" fontId="37" fillId="0" borderId="0" xfId="0" applyFont="1"/>
    <xf numFmtId="0" fontId="0" fillId="0" borderId="0" xfId="0" applyBorder="1" applyAlignment="1">
      <alignment shrinkToFit="1"/>
    </xf>
    <xf numFmtId="179" fontId="8" fillId="0" borderId="0" xfId="0" applyNumberFormat="1" applyFont="1" applyBorder="1"/>
    <xf numFmtId="0" fontId="0" fillId="5" borderId="0" xfId="0" applyFill="1" applyBorder="1" applyAlignment="1">
      <alignment vertical="center" textRotation="255" shrinkToFit="1"/>
    </xf>
    <xf numFmtId="0" fontId="35" fillId="0" borderId="0" xfId="0" applyFont="1" applyAlignment="1">
      <alignment horizontal="center"/>
    </xf>
    <xf numFmtId="0" fontId="19" fillId="5" borderId="0" xfId="0" applyFont="1" applyFill="1" applyBorder="1" applyAlignment="1">
      <alignment vertical="center" textRotation="255" shrinkToFit="1"/>
    </xf>
    <xf numFmtId="0" fontId="19" fillId="0" borderId="0" xfId="0" applyFont="1" applyAlignment="1">
      <alignment vertical="center"/>
    </xf>
    <xf numFmtId="0" fontId="19" fillId="0" borderId="10" xfId="0" applyFont="1" applyBorder="1" applyAlignment="1">
      <alignment vertical="center"/>
    </xf>
    <xf numFmtId="0" fontId="19" fillId="0" borderId="23" xfId="0" applyFont="1" applyBorder="1" applyAlignment="1">
      <alignment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9"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vertical="center" shrinkToFit="1"/>
    </xf>
    <xf numFmtId="0" fontId="19" fillId="0" borderId="38" xfId="0" applyFont="1" applyBorder="1" applyAlignment="1">
      <alignment vertical="center" shrinkToFit="1"/>
    </xf>
    <xf numFmtId="0" fontId="19" fillId="0" borderId="39" xfId="0" applyFont="1" applyBorder="1" applyAlignment="1">
      <alignment vertical="center" shrinkToFit="1"/>
    </xf>
    <xf numFmtId="0" fontId="19" fillId="0" borderId="0" xfId="0" applyFont="1" applyBorder="1" applyAlignment="1">
      <alignment vertical="center" shrinkToFit="1"/>
    </xf>
    <xf numFmtId="179" fontId="31" fillId="0" borderId="0" xfId="0" applyNumberFormat="1"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vertical="center"/>
    </xf>
    <xf numFmtId="0" fontId="19" fillId="0" borderId="40" xfId="0" applyFont="1" applyBorder="1" applyAlignment="1">
      <alignment vertical="center" shrinkToFit="1"/>
    </xf>
    <xf numFmtId="0" fontId="19" fillId="0" borderId="41" xfId="0" applyFont="1" applyBorder="1" applyAlignment="1">
      <alignment vertical="center" shrinkToFit="1"/>
    </xf>
    <xf numFmtId="0" fontId="19" fillId="0" borderId="0" xfId="0" applyFont="1" applyAlignment="1">
      <alignment horizontal="distributed"/>
    </xf>
    <xf numFmtId="0" fontId="24" fillId="0" borderId="0" xfId="0" applyFont="1" applyAlignment="1">
      <alignment horizontal="right" vertical="center"/>
    </xf>
    <xf numFmtId="0" fontId="24" fillId="0" borderId="0" xfId="0" applyFont="1" applyBorder="1" applyAlignment="1">
      <alignment horizontal="right" vertical="center"/>
    </xf>
    <xf numFmtId="0" fontId="24" fillId="0" borderId="0" xfId="0" applyFont="1" applyAlignment="1">
      <alignment vertical="center"/>
    </xf>
    <xf numFmtId="176" fontId="10" fillId="3" borderId="42" xfId="0" applyNumberFormat="1" applyFont="1" applyFill="1" applyBorder="1" applyAlignment="1" applyProtection="1">
      <alignment vertical="center" shrinkToFit="1"/>
      <protection locked="0"/>
    </xf>
    <xf numFmtId="176" fontId="10" fillId="3" borderId="43" xfId="0" applyNumberFormat="1" applyFont="1" applyFill="1" applyBorder="1" applyAlignment="1" applyProtection="1">
      <alignment vertical="center" shrinkToFit="1"/>
      <protection locked="0"/>
    </xf>
    <xf numFmtId="178" fontId="10" fillId="3" borderId="44" xfId="0" applyNumberFormat="1" applyFont="1" applyFill="1" applyBorder="1" applyAlignment="1" applyProtection="1">
      <alignment vertical="center" shrinkToFit="1"/>
      <protection locked="0"/>
    </xf>
    <xf numFmtId="178" fontId="10" fillId="3" borderId="42" xfId="0" applyNumberFormat="1" applyFont="1" applyFill="1" applyBorder="1" applyAlignment="1" applyProtection="1">
      <alignment vertical="center" shrinkToFit="1"/>
      <protection locked="0"/>
    </xf>
    <xf numFmtId="178" fontId="10" fillId="3" borderId="45" xfId="0" applyNumberFormat="1" applyFont="1" applyFill="1" applyBorder="1" applyAlignment="1" applyProtection="1">
      <alignment vertical="center" shrinkToFit="1"/>
      <protection locked="0"/>
    </xf>
    <xf numFmtId="178" fontId="10" fillId="3" borderId="46" xfId="0" applyNumberFormat="1" applyFont="1" applyFill="1" applyBorder="1" applyAlignment="1" applyProtection="1">
      <alignment vertical="center" shrinkToFit="1"/>
      <protection locked="0"/>
    </xf>
    <xf numFmtId="178" fontId="10" fillId="3" borderId="47" xfId="0" applyNumberFormat="1" applyFont="1" applyFill="1" applyBorder="1" applyAlignment="1" applyProtection="1">
      <alignment vertical="center" shrinkToFit="1"/>
      <protection locked="0"/>
    </xf>
    <xf numFmtId="0" fontId="28" fillId="0" borderId="0" xfId="0" applyFont="1" applyAlignment="1">
      <alignment horizontal="center"/>
    </xf>
    <xf numFmtId="0" fontId="19" fillId="0" borderId="0" xfId="0" applyFont="1" applyBorder="1" applyAlignment="1">
      <alignment horizontal="center" vertical="center"/>
    </xf>
    <xf numFmtId="38" fontId="19" fillId="0" borderId="0" xfId="38" applyFont="1" applyBorder="1" applyAlignment="1">
      <alignment vertical="center" shrinkToFit="1"/>
    </xf>
    <xf numFmtId="0" fontId="34" fillId="0" borderId="0" xfId="0" applyFont="1"/>
    <xf numFmtId="0" fontId="18" fillId="0" borderId="0" xfId="0" applyFont="1" applyBorder="1"/>
    <xf numFmtId="0" fontId="18" fillId="0" borderId="48" xfId="0" applyFont="1" applyBorder="1" applyAlignment="1">
      <alignment horizontal="distributed" vertical="center"/>
    </xf>
    <xf numFmtId="0" fontId="18" fillId="0" borderId="48" xfId="0" applyFont="1" applyBorder="1" applyAlignment="1">
      <alignment vertical="center" shrinkToFit="1"/>
    </xf>
    <xf numFmtId="0" fontId="18" fillId="0" borderId="49" xfId="0" applyFont="1" applyBorder="1" applyAlignment="1">
      <alignment horizontal="distributed" vertical="center"/>
    </xf>
    <xf numFmtId="0" fontId="18" fillId="0" borderId="29" xfId="0" applyFont="1" applyBorder="1" applyAlignment="1">
      <alignment vertical="center" shrinkToFit="1"/>
    </xf>
    <xf numFmtId="0" fontId="18" fillId="0" borderId="0" xfId="0" applyFont="1" applyBorder="1" applyAlignment="1">
      <alignment vertical="center"/>
    </xf>
    <xf numFmtId="0" fontId="18" fillId="0" borderId="0" xfId="0" applyFont="1" applyBorder="1" applyAlignment="1">
      <alignment horizontal="distributed" vertical="center"/>
    </xf>
    <xf numFmtId="0" fontId="18" fillId="0" borderId="11"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38" fontId="21" fillId="0" borderId="50" xfId="38" applyFont="1" applyBorder="1" applyAlignment="1">
      <alignment horizontal="center" vertical="center" shrinkToFit="1"/>
    </xf>
    <xf numFmtId="38" fontId="21" fillId="0" borderId="51" xfId="38" applyFont="1" applyBorder="1" applyAlignment="1">
      <alignment horizontal="center" vertical="center" shrinkToFit="1"/>
    </xf>
    <xf numFmtId="38" fontId="21" fillId="0" borderId="52" xfId="38" applyFont="1" applyBorder="1" applyAlignment="1">
      <alignment vertical="center" shrinkToFit="1"/>
    </xf>
    <xf numFmtId="38" fontId="21" fillId="0" borderId="16" xfId="38" applyFont="1" applyBorder="1" applyAlignment="1">
      <alignment vertical="center" shrinkToFit="1"/>
    </xf>
    <xf numFmtId="38" fontId="21" fillId="0" borderId="53" xfId="38" applyFont="1" applyBorder="1" applyAlignment="1">
      <alignment vertical="center" shrinkToFit="1"/>
    </xf>
    <xf numFmtId="38" fontId="21" fillId="0" borderId="0" xfId="38" applyFont="1" applyBorder="1" applyAlignment="1">
      <alignment vertical="center" shrinkToFit="1"/>
    </xf>
    <xf numFmtId="0" fontId="18" fillId="0" borderId="11" xfId="0" applyFont="1" applyBorder="1" applyAlignment="1">
      <alignment vertical="center" shrinkToFit="1"/>
    </xf>
    <xf numFmtId="176" fontId="18" fillId="0" borderId="11" xfId="0" applyNumberFormat="1" applyFont="1" applyBorder="1" applyAlignment="1">
      <alignment horizontal="center" vertical="center" shrinkToFit="1"/>
    </xf>
    <xf numFmtId="0" fontId="18" fillId="0" borderId="23" xfId="0" applyFont="1" applyBorder="1" applyAlignment="1">
      <alignment vertical="center" shrinkToFit="1"/>
    </xf>
    <xf numFmtId="176" fontId="18" fillId="0" borderId="0" xfId="0" applyNumberFormat="1" applyFont="1" applyAlignment="1">
      <alignment vertical="center" shrinkToFit="1"/>
    </xf>
    <xf numFmtId="176" fontId="18" fillId="0" borderId="0" xfId="0" applyNumberFormat="1" applyFont="1" applyAlignment="1">
      <alignment horizontal="center" vertical="center" shrinkToFit="1"/>
    </xf>
    <xf numFmtId="176" fontId="18" fillId="0" borderId="11" xfId="0" applyNumberFormat="1" applyFont="1" applyBorder="1" applyAlignment="1">
      <alignment vertical="center" shrinkToFit="1"/>
    </xf>
    <xf numFmtId="176" fontId="21" fillId="0" borderId="11" xfId="0" applyNumberFormat="1" applyFont="1" applyBorder="1" applyAlignment="1">
      <alignment horizontal="center" vertical="center" shrinkToFit="1"/>
    </xf>
    <xf numFmtId="0" fontId="18" fillId="0" borderId="54" xfId="0" applyFont="1" applyBorder="1" applyAlignment="1">
      <alignment horizontal="center" vertical="center"/>
    </xf>
    <xf numFmtId="38" fontId="21" fillId="0" borderId="52" xfId="38" applyFont="1" applyBorder="1" applyAlignment="1">
      <alignment horizontal="right" vertical="center" shrinkToFit="1"/>
    </xf>
    <xf numFmtId="38" fontId="21" fillId="0" borderId="16" xfId="38" applyFont="1" applyBorder="1" applyAlignment="1">
      <alignment horizontal="right" vertical="center" shrinkToFit="1"/>
    </xf>
    <xf numFmtId="0" fontId="18" fillId="5" borderId="16" xfId="0" applyFont="1" applyFill="1" applyBorder="1" applyAlignment="1">
      <alignment horizontal="left" vertical="center"/>
    </xf>
    <xf numFmtId="0" fontId="18" fillId="5" borderId="0" xfId="0" applyFont="1" applyFill="1" applyBorder="1" applyAlignment="1">
      <alignment vertical="center"/>
    </xf>
    <xf numFmtId="0" fontId="18" fillId="0" borderId="0" xfId="0" applyFont="1" applyAlignment="1">
      <alignment horizontal="right" vertical="center"/>
    </xf>
    <xf numFmtId="0" fontId="23" fillId="0" borderId="12" xfId="0" applyFont="1" applyBorder="1" applyAlignment="1">
      <alignment horizontal="distributed" vertical="center" shrinkToFit="1"/>
    </xf>
    <xf numFmtId="0" fontId="23" fillId="0" borderId="11" xfId="0" applyFont="1" applyBorder="1" applyAlignment="1">
      <alignment horizontal="distributed" vertical="center" shrinkToFit="1"/>
    </xf>
    <xf numFmtId="0" fontId="23" fillId="0" borderId="13" xfId="0" applyFont="1" applyBorder="1" applyAlignment="1">
      <alignment horizontal="distributed" vertical="center" shrinkToFit="1"/>
    </xf>
    <xf numFmtId="0" fontId="19" fillId="0" borderId="37" xfId="0" applyFont="1" applyBorder="1" applyAlignment="1">
      <alignment horizontal="distributed" vertical="center"/>
    </xf>
    <xf numFmtId="0" fontId="19" fillId="0" borderId="55" xfId="0" applyFont="1" applyBorder="1" applyAlignment="1">
      <alignment horizontal="distributed" vertical="center"/>
    </xf>
    <xf numFmtId="176" fontId="18" fillId="0" borderId="0" xfId="0" applyNumberFormat="1" applyFont="1" applyBorder="1" applyAlignment="1">
      <alignment vertical="center" shrinkToFit="1"/>
    </xf>
    <xf numFmtId="176" fontId="18" fillId="0" borderId="0" xfId="0" applyNumberFormat="1" applyFont="1" applyBorder="1" applyAlignment="1">
      <alignment horizontal="center" vertical="center" shrinkToFit="1"/>
    </xf>
    <xf numFmtId="176" fontId="21" fillId="0" borderId="0" xfId="0" applyNumberFormat="1" applyFont="1" applyBorder="1" applyAlignment="1">
      <alignment vertical="center" shrinkToFit="1"/>
    </xf>
    <xf numFmtId="0" fontId="18" fillId="0" borderId="0" xfId="0" applyFont="1" applyBorder="1" applyAlignment="1">
      <alignment vertical="center" shrinkToFit="1"/>
    </xf>
    <xf numFmtId="0" fontId="19" fillId="0" borderId="16" xfId="0" applyFont="1" applyBorder="1" applyAlignment="1">
      <alignment vertical="center"/>
    </xf>
    <xf numFmtId="176" fontId="21" fillId="0" borderId="0" xfId="0" applyNumberFormat="1" applyFont="1" applyBorder="1" applyAlignment="1">
      <alignment horizontal="center" vertical="center" shrinkToFit="1"/>
    </xf>
    <xf numFmtId="0" fontId="18" fillId="0" borderId="56" xfId="0" applyFont="1" applyBorder="1" applyAlignment="1">
      <alignment horizontal="center" vertical="center"/>
    </xf>
    <xf numFmtId="38" fontId="21" fillId="0" borderId="12" xfId="38" applyFont="1" applyBorder="1" applyAlignment="1">
      <alignment vertical="center" shrinkToFit="1"/>
    </xf>
    <xf numFmtId="38" fontId="21" fillId="0" borderId="57" xfId="38" applyFont="1" applyBorder="1" applyAlignment="1">
      <alignment vertical="center" shrinkToFit="1"/>
    </xf>
    <xf numFmtId="38" fontId="21" fillId="0" borderId="10" xfId="38" applyFont="1" applyBorder="1" applyAlignment="1">
      <alignment vertical="center" shrinkToFit="1"/>
    </xf>
    <xf numFmtId="38" fontId="21" fillId="0" borderId="58" xfId="38" applyFont="1" applyBorder="1" applyAlignment="1">
      <alignment horizontal="center" vertical="center" shrinkToFit="1"/>
    </xf>
    <xf numFmtId="38" fontId="21" fillId="0" borderId="59" xfId="38" applyFont="1" applyBorder="1" applyAlignment="1">
      <alignment horizontal="center" vertical="center" shrinkToFit="1"/>
    </xf>
    <xf numFmtId="38" fontId="18" fillId="0" borderId="57" xfId="38" applyFont="1" applyBorder="1" applyAlignment="1">
      <alignment vertical="center" shrinkToFit="1"/>
    </xf>
    <xf numFmtId="38" fontId="21" fillId="0" borderId="60" xfId="38" applyFont="1" applyBorder="1" applyAlignment="1">
      <alignment horizontal="center" vertical="center" shrinkToFit="1"/>
    </xf>
    <xf numFmtId="38" fontId="21" fillId="0" borderId="34" xfId="38" applyFont="1" applyBorder="1" applyAlignment="1">
      <alignment horizontal="center" vertical="center" shrinkToFit="1"/>
    </xf>
    <xf numFmtId="38" fontId="21" fillId="0" borderId="61" xfId="38" applyFont="1" applyBorder="1" applyAlignment="1">
      <alignment horizontal="center" vertical="center" shrinkToFit="1"/>
    </xf>
    <xf numFmtId="38" fontId="21" fillId="0" borderId="44" xfId="38" applyFont="1" applyBorder="1" applyAlignment="1">
      <alignment horizontal="center" vertical="center" shrinkToFit="1"/>
    </xf>
    <xf numFmtId="0" fontId="18" fillId="0" borderId="21" xfId="0" applyFont="1" applyBorder="1" applyAlignment="1">
      <alignment horizontal="center" vertical="center"/>
    </xf>
    <xf numFmtId="176" fontId="21" fillId="0" borderId="6" xfId="0" applyNumberFormat="1" applyFont="1" applyBorder="1" applyAlignment="1">
      <alignment horizontal="center" vertical="center" shrinkToFit="1"/>
    </xf>
    <xf numFmtId="176" fontId="21" fillId="0" borderId="2" xfId="0" applyNumberFormat="1" applyFont="1" applyBorder="1" applyAlignment="1">
      <alignment horizontal="center" vertical="center" shrinkToFit="1"/>
    </xf>
    <xf numFmtId="176" fontId="18" fillId="0" borderId="16" xfId="0" applyNumberFormat="1" applyFont="1" applyBorder="1" applyAlignment="1">
      <alignment horizontal="center" vertical="center" shrinkToFit="1"/>
    </xf>
    <xf numFmtId="0" fontId="21" fillId="5" borderId="16" xfId="0" applyFont="1" applyFill="1" applyBorder="1" applyAlignment="1">
      <alignment horizontal="left" vertical="center"/>
    </xf>
    <xf numFmtId="0" fontId="24" fillId="0" borderId="0" xfId="0" applyFont="1"/>
    <xf numFmtId="0" fontId="18" fillId="0" borderId="62" xfId="0" applyFont="1" applyBorder="1" applyAlignment="1">
      <alignment horizontal="distributed" vertical="center" shrinkToFit="1"/>
    </xf>
    <xf numFmtId="176" fontId="31" fillId="0" borderId="53" xfId="0" applyNumberFormat="1" applyFont="1" applyBorder="1" applyAlignment="1">
      <alignment vertical="center" shrinkToFit="1"/>
    </xf>
    <xf numFmtId="176" fontId="31" fillId="0" borderId="4" xfId="0" applyNumberFormat="1" applyFont="1" applyBorder="1" applyAlignment="1">
      <alignment vertical="center" shrinkToFit="1"/>
    </xf>
    <xf numFmtId="176" fontId="31" fillId="0" borderId="25" xfId="0" applyNumberFormat="1" applyFont="1" applyBorder="1" applyAlignment="1">
      <alignment vertical="center" shrinkToFit="1"/>
    </xf>
    <xf numFmtId="0" fontId="18" fillId="0" borderId="0" xfId="0" applyFont="1" applyBorder="1" applyAlignment="1">
      <alignment shrinkToFit="1"/>
    </xf>
    <xf numFmtId="0" fontId="18" fillId="0" borderId="48" xfId="0" applyFont="1" applyBorder="1" applyAlignment="1">
      <alignment horizontal="center" vertical="center" shrinkToFit="1"/>
    </xf>
    <xf numFmtId="179" fontId="40" fillId="0" borderId="63" xfId="0" applyNumberFormat="1" applyFont="1" applyBorder="1" applyAlignment="1">
      <alignment vertical="center" shrinkToFit="1"/>
    </xf>
    <xf numFmtId="179" fontId="40" fillId="0" borderId="50" xfId="0" applyNumberFormat="1" applyFont="1" applyBorder="1" applyAlignment="1">
      <alignment vertical="center" shrinkToFit="1"/>
    </xf>
    <xf numFmtId="179" fontId="40" fillId="0" borderId="6" xfId="0" applyNumberFormat="1" applyFont="1" applyBorder="1" applyAlignment="1">
      <alignment vertical="center" shrinkToFit="1"/>
    </xf>
    <xf numFmtId="179" fontId="40" fillId="0" borderId="24" xfId="0" applyNumberFormat="1" applyFont="1" applyBorder="1" applyAlignment="1">
      <alignment vertical="center" shrinkToFit="1"/>
    </xf>
    <xf numFmtId="179" fontId="40" fillId="0" borderId="19" xfId="0" applyNumberFormat="1" applyFont="1" applyBorder="1" applyAlignment="1">
      <alignment horizontal="center" vertical="center" shrinkToFit="1"/>
    </xf>
    <xf numFmtId="179" fontId="40" fillId="0" borderId="51" xfId="0" applyNumberFormat="1" applyFont="1" applyBorder="1" applyAlignment="1">
      <alignment vertical="center" shrinkToFit="1"/>
    </xf>
    <xf numFmtId="179" fontId="40" fillId="0" borderId="22" xfId="0" applyNumberFormat="1" applyFont="1" applyBorder="1" applyAlignment="1">
      <alignment vertical="center" shrinkToFit="1"/>
    </xf>
    <xf numFmtId="179" fontId="40" fillId="0" borderId="64" xfId="0" applyNumberFormat="1" applyFont="1" applyBorder="1" applyAlignment="1">
      <alignment vertical="center" shrinkToFit="1"/>
    </xf>
    <xf numFmtId="179" fontId="40" fillId="0" borderId="65" xfId="0" applyNumberFormat="1" applyFont="1" applyBorder="1" applyAlignment="1">
      <alignment vertical="center" shrinkToFit="1"/>
    </xf>
    <xf numFmtId="179" fontId="31" fillId="0" borderId="63" xfId="0" applyNumberFormat="1" applyFont="1" applyBorder="1" applyAlignment="1">
      <alignment vertical="center" shrinkToFit="1"/>
    </xf>
    <xf numFmtId="179" fontId="31" fillId="0" borderId="19" xfId="0" applyNumberFormat="1" applyFont="1" applyBorder="1" applyAlignment="1">
      <alignment horizontal="center" vertical="center" shrinkToFit="1"/>
    </xf>
    <xf numFmtId="179" fontId="31" fillId="0" borderId="22" xfId="0" applyNumberFormat="1" applyFont="1" applyBorder="1" applyAlignment="1">
      <alignment vertical="center" shrinkToFit="1"/>
    </xf>
    <xf numFmtId="179" fontId="31" fillId="0" borderId="65" xfId="0" applyNumberFormat="1" applyFont="1" applyBorder="1" applyAlignment="1">
      <alignment vertical="center" shrinkToFit="1"/>
    </xf>
    <xf numFmtId="184" fontId="40" fillId="0" borderId="66" xfId="0" applyNumberFormat="1" applyFont="1" applyBorder="1" applyAlignment="1">
      <alignment vertical="center" shrinkToFit="1"/>
    </xf>
    <xf numFmtId="184" fontId="40" fillId="0" borderId="67" xfId="0" applyNumberFormat="1" applyFont="1" applyBorder="1" applyAlignment="1">
      <alignment vertical="center" shrinkToFit="1"/>
    </xf>
    <xf numFmtId="184" fontId="40" fillId="0" borderId="40" xfId="0" applyNumberFormat="1" applyFont="1" applyBorder="1" applyAlignment="1">
      <alignment vertical="center" shrinkToFit="1"/>
    </xf>
    <xf numFmtId="181" fontId="40" fillId="0" borderId="68" xfId="0" applyNumberFormat="1" applyFont="1" applyBorder="1" applyAlignment="1">
      <alignment vertical="center" shrinkToFit="1"/>
    </xf>
    <xf numFmtId="181" fontId="40" fillId="0" borderId="60" xfId="0" applyNumberFormat="1" applyFont="1" applyBorder="1" applyAlignment="1">
      <alignment vertical="center" shrinkToFit="1"/>
    </xf>
    <xf numFmtId="181" fontId="40" fillId="0" borderId="59" xfId="0" applyNumberFormat="1" applyFont="1" applyBorder="1" applyAlignment="1">
      <alignment vertical="center" shrinkToFit="1"/>
    </xf>
    <xf numFmtId="184" fontId="40" fillId="0" borderId="69" xfId="0" applyNumberFormat="1" applyFont="1" applyBorder="1" applyAlignment="1">
      <alignment vertical="center" shrinkToFit="1"/>
    </xf>
    <xf numFmtId="184" fontId="40" fillId="0" borderId="70" xfId="0" applyNumberFormat="1" applyFont="1" applyBorder="1" applyAlignment="1">
      <alignment vertical="center" shrinkToFit="1"/>
    </xf>
    <xf numFmtId="184" fontId="40" fillId="0" borderId="71" xfId="0" applyNumberFormat="1" applyFont="1" applyBorder="1" applyAlignment="1">
      <alignment vertical="center" shrinkToFit="1"/>
    </xf>
    <xf numFmtId="181" fontId="40" fillId="0" borderId="72" xfId="0" applyNumberFormat="1" applyFont="1" applyBorder="1" applyAlignment="1">
      <alignment vertical="center" shrinkToFit="1"/>
    </xf>
    <xf numFmtId="181" fontId="40" fillId="0" borderId="73" xfId="0" applyNumberFormat="1" applyFont="1" applyBorder="1" applyAlignment="1">
      <alignment vertical="center" shrinkToFit="1"/>
    </xf>
    <xf numFmtId="38" fontId="40" fillId="0" borderId="74" xfId="38" applyFont="1" applyBorder="1" applyAlignment="1">
      <alignment vertical="center" shrinkToFit="1"/>
    </xf>
    <xf numFmtId="38" fontId="40" fillId="0" borderId="26" xfId="38" applyFont="1" applyBorder="1" applyAlignment="1">
      <alignment vertical="center" shrinkToFit="1"/>
    </xf>
    <xf numFmtId="38" fontId="40" fillId="0" borderId="5" xfId="38" applyFont="1" applyBorder="1" applyAlignment="1">
      <alignment vertical="center" shrinkToFit="1"/>
    </xf>
    <xf numFmtId="0" fontId="18" fillId="0" borderId="75" xfId="0" applyFont="1" applyBorder="1" applyAlignment="1">
      <alignment horizontal="distributed" vertical="center" shrinkToFit="1"/>
    </xf>
    <xf numFmtId="185" fontId="21" fillId="5" borderId="0" xfId="28" applyNumberFormat="1" applyFont="1" applyFill="1" applyBorder="1" applyAlignment="1">
      <alignment vertical="center" shrinkToFit="1"/>
    </xf>
    <xf numFmtId="0" fontId="25" fillId="0" borderId="0" xfId="0" applyFont="1" applyAlignment="1">
      <alignment horizontal="left"/>
    </xf>
    <xf numFmtId="0" fontId="18" fillId="0" borderId="4" xfId="0" applyFont="1" applyBorder="1" applyAlignment="1">
      <alignment horizontal="center" vertical="center" shrinkToFit="1"/>
    </xf>
    <xf numFmtId="0" fontId="24" fillId="0" borderId="0" xfId="0" applyFont="1" applyAlignment="1">
      <alignment horizontal="right" vertical="center" shrinkToFit="1"/>
    </xf>
    <xf numFmtId="0" fontId="43" fillId="0" borderId="65" xfId="0" applyFont="1" applyBorder="1" applyAlignment="1">
      <alignment horizontal="distributed" vertical="center" shrinkToFit="1"/>
    </xf>
    <xf numFmtId="176" fontId="31" fillId="0" borderId="75" xfId="0" applyNumberFormat="1" applyFont="1" applyBorder="1" applyAlignment="1">
      <alignment vertical="center" shrinkToFit="1"/>
    </xf>
    <xf numFmtId="176" fontId="31" fillId="0" borderId="65" xfId="0" applyNumberFormat="1" applyFont="1" applyBorder="1" applyAlignment="1">
      <alignment vertical="center" shrinkToFit="1"/>
    </xf>
    <xf numFmtId="0" fontId="34" fillId="5" borderId="0" xfId="0" applyFont="1" applyFill="1" applyBorder="1" applyAlignment="1">
      <alignment vertical="center" shrinkToFit="1"/>
    </xf>
    <xf numFmtId="176" fontId="31" fillId="0" borderId="21" xfId="0" applyNumberFormat="1" applyFont="1" applyBorder="1" applyAlignment="1">
      <alignment vertical="center" shrinkToFit="1"/>
    </xf>
    <xf numFmtId="0" fontId="18" fillId="0" borderId="52" xfId="0" applyFont="1" applyBorder="1" applyAlignment="1">
      <alignment horizontal="center" vertical="center" shrinkToFit="1"/>
    </xf>
    <xf numFmtId="176" fontId="18" fillId="3" borderId="50" xfId="0" applyNumberFormat="1" applyFont="1" applyFill="1" applyBorder="1" applyAlignment="1" applyProtection="1">
      <alignment vertical="center" shrinkToFit="1"/>
      <protection locked="0"/>
    </xf>
    <xf numFmtId="176" fontId="18" fillId="3" borderId="74" xfId="0" applyNumberFormat="1" applyFont="1" applyFill="1" applyBorder="1" applyAlignment="1" applyProtection="1">
      <alignment vertical="center" shrinkToFit="1"/>
      <protection locked="0"/>
    </xf>
    <xf numFmtId="176" fontId="22" fillId="3" borderId="50" xfId="0" applyNumberFormat="1" applyFont="1" applyFill="1" applyBorder="1" applyAlignment="1" applyProtection="1">
      <alignment vertical="center" shrinkToFit="1"/>
      <protection locked="0"/>
    </xf>
    <xf numFmtId="176" fontId="22" fillId="3" borderId="6" xfId="0" applyNumberFormat="1" applyFont="1" applyFill="1" applyBorder="1" applyAlignment="1" applyProtection="1">
      <alignment horizontal="center" vertical="center" shrinkToFit="1"/>
      <protection locked="0"/>
    </xf>
    <xf numFmtId="176" fontId="18" fillId="3" borderId="26" xfId="0" applyNumberFormat="1" applyFont="1" applyFill="1" applyBorder="1" applyAlignment="1" applyProtection="1">
      <alignment horizontal="center" vertical="center" shrinkToFit="1"/>
      <protection locked="0"/>
    </xf>
    <xf numFmtId="176" fontId="18" fillId="3" borderId="6" xfId="0" applyNumberFormat="1" applyFont="1" applyFill="1" applyBorder="1" applyAlignment="1" applyProtection="1">
      <alignment horizontal="center" vertical="center" shrinkToFit="1"/>
      <protection locked="0"/>
    </xf>
    <xf numFmtId="176" fontId="18" fillId="3" borderId="76" xfId="0" applyNumberFormat="1" applyFont="1" applyFill="1" applyBorder="1" applyAlignment="1" applyProtection="1">
      <alignment vertical="center" shrinkToFit="1"/>
      <protection locked="0"/>
    </xf>
    <xf numFmtId="176" fontId="18" fillId="3" borderId="4" xfId="0" applyNumberFormat="1" applyFont="1" applyFill="1" applyBorder="1" applyAlignment="1" applyProtection="1">
      <alignment horizontal="center" vertical="center" shrinkToFit="1"/>
      <protection locked="0"/>
    </xf>
    <xf numFmtId="176" fontId="18" fillId="3" borderId="77" xfId="0" applyNumberFormat="1" applyFont="1" applyFill="1" applyBorder="1" applyAlignment="1" applyProtection="1">
      <alignment vertical="center" shrinkToFit="1"/>
      <protection locked="0"/>
    </xf>
    <xf numFmtId="176" fontId="18" fillId="3" borderId="67" xfId="0" applyNumberFormat="1" applyFont="1" applyFill="1" applyBorder="1" applyAlignment="1" applyProtection="1">
      <alignment horizontal="center" vertical="center" shrinkToFit="1"/>
      <protection locked="0"/>
    </xf>
    <xf numFmtId="0" fontId="18" fillId="3" borderId="26" xfId="0" applyFont="1" applyFill="1" applyBorder="1" applyAlignment="1" applyProtection="1">
      <alignment vertical="center" shrinkToFit="1"/>
      <protection locked="0"/>
    </xf>
    <xf numFmtId="0" fontId="18" fillId="3" borderId="67" xfId="0" applyFont="1" applyFill="1" applyBorder="1" applyAlignment="1" applyProtection="1">
      <alignment vertical="center" shrinkToFit="1"/>
      <protection locked="0"/>
    </xf>
    <xf numFmtId="0" fontId="18" fillId="3" borderId="40" xfId="0" applyFont="1" applyFill="1" applyBorder="1" applyAlignment="1" applyProtection="1">
      <alignment vertical="center" shrinkToFit="1"/>
      <protection locked="0"/>
    </xf>
    <xf numFmtId="0" fontId="18" fillId="3" borderId="5" xfId="0" applyFont="1" applyFill="1" applyBorder="1" applyAlignment="1" applyProtection="1">
      <alignment vertical="center" shrinkToFit="1"/>
      <protection locked="0"/>
    </xf>
    <xf numFmtId="0" fontId="18" fillId="3" borderId="78" xfId="0" applyFont="1" applyFill="1" applyBorder="1" applyAlignment="1" applyProtection="1">
      <alignment vertical="center" shrinkToFit="1"/>
      <protection locked="0"/>
    </xf>
    <xf numFmtId="0" fontId="18" fillId="3" borderId="37" xfId="0" applyFont="1" applyFill="1" applyBorder="1" applyAlignment="1" applyProtection="1">
      <alignment vertical="center" shrinkToFit="1"/>
      <protection locked="0"/>
    </xf>
    <xf numFmtId="0" fontId="18" fillId="3" borderId="6" xfId="0" applyFont="1" applyFill="1" applyBorder="1" applyAlignment="1" applyProtection="1">
      <alignment vertical="center" shrinkToFit="1"/>
      <protection locked="0"/>
    </xf>
    <xf numFmtId="0" fontId="18" fillId="3" borderId="7" xfId="0" applyFont="1" applyFill="1" applyBorder="1" applyAlignment="1" applyProtection="1">
      <alignment vertical="center" shrinkToFit="1"/>
      <protection locked="0"/>
    </xf>
    <xf numFmtId="176" fontId="33" fillId="3" borderId="77" xfId="0" applyNumberFormat="1" applyFont="1" applyFill="1" applyBorder="1" applyAlignment="1" applyProtection="1">
      <alignment horizontal="center" vertical="center" shrinkToFit="1"/>
      <protection locked="0"/>
    </xf>
    <xf numFmtId="176" fontId="33" fillId="3" borderId="67" xfId="0" applyNumberFormat="1" applyFont="1" applyFill="1" applyBorder="1" applyAlignment="1" applyProtection="1">
      <alignment horizontal="center" vertical="center" shrinkToFit="1"/>
      <protection locked="0"/>
    </xf>
    <xf numFmtId="187" fontId="33" fillId="3" borderId="73" xfId="0" applyNumberFormat="1" applyFont="1" applyFill="1" applyBorder="1" applyAlignment="1" applyProtection="1">
      <alignment horizontal="center" vertical="center" shrinkToFit="1"/>
      <protection locked="0"/>
    </xf>
    <xf numFmtId="176" fontId="19" fillId="3" borderId="19" xfId="0" applyNumberFormat="1" applyFont="1" applyFill="1" applyBorder="1" applyAlignment="1" applyProtection="1">
      <alignment vertical="center" shrinkToFit="1"/>
      <protection locked="0"/>
    </xf>
    <xf numFmtId="0" fontId="19" fillId="3" borderId="67" xfId="0" applyFont="1" applyFill="1" applyBorder="1" applyAlignment="1" applyProtection="1">
      <alignment horizontal="distributed" vertical="center" shrinkToFit="1"/>
      <protection locked="0"/>
    </xf>
    <xf numFmtId="0" fontId="19" fillId="3" borderId="67" xfId="0" applyFont="1" applyFill="1" applyBorder="1" applyAlignment="1" applyProtection="1">
      <alignment horizontal="center" vertical="center" shrinkToFit="1"/>
      <protection locked="0"/>
    </xf>
    <xf numFmtId="0" fontId="19" fillId="3" borderId="40" xfId="0" applyFont="1" applyFill="1" applyBorder="1" applyAlignment="1" applyProtection="1">
      <alignment horizontal="distributed" vertical="center" shrinkToFit="1"/>
      <protection locked="0"/>
    </xf>
    <xf numFmtId="0" fontId="19" fillId="3" borderId="26" xfId="0" applyFont="1" applyFill="1" applyBorder="1" applyAlignment="1" applyProtection="1">
      <alignment horizontal="distributed" vertical="center" shrinkToFit="1"/>
      <protection locked="0"/>
    </xf>
    <xf numFmtId="0" fontId="19" fillId="3" borderId="26" xfId="0"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distributed" vertical="center" shrinkToFit="1"/>
      <protection locked="0"/>
    </xf>
    <xf numFmtId="0" fontId="19" fillId="3" borderId="7" xfId="0" applyFont="1" applyFill="1" applyBorder="1" applyAlignment="1" applyProtection="1">
      <alignment horizontal="distributed" vertical="center" shrinkToFit="1"/>
      <protection locked="0"/>
    </xf>
    <xf numFmtId="0" fontId="19" fillId="3" borderId="7" xfId="0" applyFont="1" applyFill="1" applyBorder="1" applyAlignment="1" applyProtection="1">
      <alignment horizontal="center" vertical="center" shrinkToFit="1"/>
      <protection locked="0"/>
    </xf>
    <xf numFmtId="0" fontId="19" fillId="3" borderId="78" xfId="0" applyFont="1" applyFill="1" applyBorder="1" applyAlignment="1" applyProtection="1">
      <alignment horizontal="distributed" vertical="center" shrinkToFit="1"/>
      <protection locked="0"/>
    </xf>
    <xf numFmtId="0" fontId="0" fillId="3" borderId="73" xfId="0" applyFill="1" applyBorder="1" applyProtection="1">
      <protection locked="0"/>
    </xf>
    <xf numFmtId="0" fontId="0" fillId="3" borderId="73" xfId="0" applyFill="1" applyBorder="1" applyAlignment="1" applyProtection="1">
      <alignment horizontal="center"/>
      <protection locked="0"/>
    </xf>
    <xf numFmtId="0" fontId="0" fillId="3" borderId="39" xfId="0" applyFill="1" applyBorder="1" applyProtection="1">
      <protection locked="0"/>
    </xf>
    <xf numFmtId="179" fontId="39" fillId="3" borderId="79" xfId="0" applyNumberFormat="1" applyFont="1" applyFill="1" applyBorder="1" applyAlignment="1" applyProtection="1">
      <alignment vertical="center" shrinkToFit="1"/>
      <protection locked="0"/>
    </xf>
    <xf numFmtId="179" fontId="39" fillId="3" borderId="80" xfId="0" applyNumberFormat="1" applyFont="1" applyFill="1" applyBorder="1" applyAlignment="1" applyProtection="1">
      <alignment vertical="center" shrinkToFit="1"/>
      <protection locked="0"/>
    </xf>
    <xf numFmtId="179" fontId="39" fillId="3" borderId="81" xfId="0" applyNumberFormat="1" applyFont="1" applyFill="1" applyBorder="1" applyAlignment="1" applyProtection="1">
      <alignment vertical="center" shrinkToFit="1"/>
      <protection locked="0"/>
    </xf>
    <xf numFmtId="0" fontId="19" fillId="3" borderId="0" xfId="0" applyFont="1" applyFill="1" applyAlignment="1" applyProtection="1">
      <alignment horizontal="right" vertical="center"/>
      <protection locked="0"/>
    </xf>
    <xf numFmtId="0" fontId="39" fillId="3" borderId="74" xfId="0" applyFont="1" applyFill="1" applyBorder="1" applyAlignment="1" applyProtection="1">
      <alignment vertical="center" shrinkToFit="1"/>
      <protection locked="0"/>
    </xf>
    <xf numFmtId="0" fontId="36" fillId="0" borderId="0" xfId="0" applyFont="1" applyProtection="1"/>
    <xf numFmtId="0" fontId="0" fillId="0" borderId="0" xfId="0" applyAlignment="1" applyProtection="1">
      <alignment horizontal="distributed"/>
    </xf>
    <xf numFmtId="0" fontId="0" fillId="0" borderId="0" xfId="0" applyProtection="1"/>
    <xf numFmtId="0" fontId="8" fillId="0" borderId="0" xfId="0" applyFont="1" applyProtection="1"/>
    <xf numFmtId="0" fontId="0" fillId="0" borderId="0" xfId="0" applyBorder="1" applyProtection="1"/>
    <xf numFmtId="0" fontId="10" fillId="0" borderId="18" xfId="0" applyFont="1" applyBorder="1" applyProtection="1"/>
    <xf numFmtId="0" fontId="0" fillId="0" borderId="2" xfId="0" applyBorder="1" applyAlignment="1" applyProtection="1">
      <alignment vertical="center" shrinkToFit="1"/>
    </xf>
    <xf numFmtId="0" fontId="10" fillId="0" borderId="4" xfId="0" applyFont="1" applyBorder="1" applyProtection="1"/>
    <xf numFmtId="0" fontId="17" fillId="0" borderId="25" xfId="0" applyFont="1" applyBorder="1" applyProtection="1"/>
    <xf numFmtId="0" fontId="17" fillId="0" borderId="62" xfId="0" applyFont="1" applyBorder="1" applyProtection="1"/>
    <xf numFmtId="0" fontId="10" fillId="0" borderId="62" xfId="0" applyFont="1" applyBorder="1" applyProtection="1"/>
    <xf numFmtId="0" fontId="8" fillId="0" borderId="0" xfId="0" applyFont="1" applyBorder="1" applyAlignment="1" applyProtection="1">
      <alignment vertical="center" shrinkToFit="1"/>
    </xf>
    <xf numFmtId="0" fontId="0" fillId="0" borderId="0" xfId="0" applyBorder="1" applyAlignment="1" applyProtection="1">
      <alignment vertical="center" shrinkToFit="1"/>
    </xf>
    <xf numFmtId="0" fontId="10" fillId="0" borderId="31" xfId="0" applyFont="1" applyBorder="1" applyAlignment="1" applyProtection="1">
      <alignment vertical="center" shrinkToFit="1"/>
    </xf>
    <xf numFmtId="0" fontId="8" fillId="0" borderId="26" xfId="0" applyFont="1" applyBorder="1" applyAlignment="1" applyProtection="1">
      <alignment vertical="center" shrinkToFit="1"/>
    </xf>
    <xf numFmtId="176" fontId="8" fillId="0" borderId="5" xfId="0" applyNumberFormat="1" applyFont="1" applyBorder="1" applyAlignment="1" applyProtection="1">
      <alignment vertical="center" shrinkToFit="1"/>
    </xf>
    <xf numFmtId="0" fontId="10" fillId="0" borderId="21" xfId="0" applyFont="1" applyBorder="1" applyProtection="1"/>
    <xf numFmtId="0" fontId="10" fillId="0" borderId="0" xfId="0" applyFont="1" applyBorder="1" applyAlignment="1" applyProtection="1">
      <alignment horizontal="center" vertical="center" shrinkToFit="1"/>
    </xf>
    <xf numFmtId="0" fontId="10" fillId="0" borderId="82" xfId="0" applyFont="1" applyBorder="1" applyAlignment="1" applyProtection="1">
      <alignment vertical="center" shrinkToFit="1"/>
    </xf>
    <xf numFmtId="0" fontId="10" fillId="0" borderId="0" xfId="0" applyFont="1" applyBorder="1" applyAlignment="1" applyProtection="1">
      <alignment vertical="center" shrinkToFit="1"/>
    </xf>
    <xf numFmtId="178" fontId="8" fillId="0" borderId="26" xfId="0" applyNumberFormat="1" applyFont="1" applyBorder="1" applyAlignment="1" applyProtection="1">
      <alignment vertical="center" shrinkToFit="1"/>
    </xf>
    <xf numFmtId="179" fontId="8" fillId="0" borderId="37" xfId="0" applyNumberFormat="1" applyFont="1" applyBorder="1" applyAlignment="1" applyProtection="1">
      <alignment vertical="center" shrinkToFit="1"/>
    </xf>
    <xf numFmtId="179" fontId="8" fillId="0" borderId="24" xfId="0" applyNumberFormat="1" applyFont="1" applyBorder="1" applyAlignment="1" applyProtection="1">
      <alignment vertical="center" shrinkToFit="1"/>
    </xf>
    <xf numFmtId="0" fontId="0" fillId="0" borderId="24" xfId="0" applyBorder="1" applyAlignment="1" applyProtection="1">
      <alignment vertical="center"/>
    </xf>
    <xf numFmtId="0" fontId="0" fillId="0" borderId="34" xfId="0" applyBorder="1" applyAlignment="1" applyProtection="1">
      <alignment vertical="center"/>
    </xf>
    <xf numFmtId="0" fontId="10" fillId="0" borderId="83" xfId="0" applyFont="1" applyBorder="1" applyAlignment="1" applyProtection="1">
      <alignment vertical="center" shrinkToFit="1"/>
    </xf>
    <xf numFmtId="0" fontId="8" fillId="0" borderId="7" xfId="0" applyFont="1" applyBorder="1" applyAlignment="1" applyProtection="1">
      <alignment vertical="center" shrinkToFit="1"/>
    </xf>
    <xf numFmtId="0" fontId="10" fillId="0" borderId="84" xfId="0" applyFont="1" applyBorder="1" applyProtection="1"/>
    <xf numFmtId="179" fontId="8" fillId="0" borderId="5" xfId="0" applyNumberFormat="1" applyFont="1" applyBorder="1" applyAlignment="1" applyProtection="1">
      <alignment vertical="center" shrinkToFit="1"/>
    </xf>
    <xf numFmtId="180" fontId="8" fillId="0" borderId="85" xfId="0" applyNumberFormat="1" applyFont="1" applyBorder="1" applyAlignment="1" applyProtection="1">
      <alignment vertical="center" shrinkToFit="1"/>
    </xf>
    <xf numFmtId="176" fontId="8" fillId="0" borderId="86" xfId="0" applyNumberFormat="1" applyFont="1" applyBorder="1" applyAlignment="1" applyProtection="1">
      <alignment vertical="center" shrinkToFit="1"/>
    </xf>
    <xf numFmtId="0" fontId="0" fillId="0" borderId="30" xfId="0" applyBorder="1" applyAlignment="1" applyProtection="1">
      <alignment vertical="center"/>
    </xf>
    <xf numFmtId="176" fontId="8" fillId="0" borderId="87" xfId="0" applyNumberFormat="1" applyFont="1" applyBorder="1" applyAlignment="1" applyProtection="1">
      <alignment vertical="center" shrinkToFit="1"/>
    </xf>
    <xf numFmtId="178" fontId="8" fillId="0" borderId="23" xfId="0" applyNumberFormat="1" applyFont="1" applyBorder="1" applyAlignment="1" applyProtection="1">
      <alignment vertical="center" shrinkToFit="1"/>
    </xf>
    <xf numFmtId="178" fontId="8" fillId="0" borderId="56" xfId="0" applyNumberFormat="1" applyFont="1" applyBorder="1" applyAlignment="1" applyProtection="1">
      <alignment vertical="center" shrinkToFit="1"/>
    </xf>
    <xf numFmtId="0" fontId="10" fillId="0" borderId="84" xfId="0" applyFont="1" applyBorder="1" applyAlignment="1" applyProtection="1">
      <alignment horizontal="center"/>
    </xf>
    <xf numFmtId="178" fontId="8" fillId="0" borderId="5" xfId="0" applyNumberFormat="1" applyFont="1" applyBorder="1" applyAlignment="1" applyProtection="1">
      <alignment vertical="center" shrinkToFit="1"/>
    </xf>
    <xf numFmtId="0" fontId="10" fillId="0" borderId="26" xfId="0" applyFont="1" applyBorder="1" applyAlignment="1" applyProtection="1">
      <alignment horizontal="distributed" vertical="center"/>
    </xf>
    <xf numFmtId="178" fontId="0" fillId="0" borderId="26" xfId="0" applyNumberFormat="1" applyBorder="1" applyAlignment="1" applyProtection="1">
      <alignment vertical="center" shrinkToFit="1"/>
    </xf>
    <xf numFmtId="178" fontId="8" fillId="0" borderId="38" xfId="0" applyNumberFormat="1" applyFont="1" applyBorder="1" applyAlignment="1" applyProtection="1">
      <alignment vertical="center" shrinkToFit="1"/>
    </xf>
    <xf numFmtId="178" fontId="8" fillId="0" borderId="87" xfId="0" applyNumberFormat="1" applyFont="1" applyBorder="1" applyAlignment="1" applyProtection="1">
      <alignment vertical="center" shrinkToFit="1"/>
    </xf>
    <xf numFmtId="0" fontId="10" fillId="0" borderId="7" xfId="0" applyFont="1" applyBorder="1" applyAlignment="1" applyProtection="1">
      <alignment horizontal="distributed" vertical="center"/>
    </xf>
    <xf numFmtId="0" fontId="13" fillId="0" borderId="26" xfId="0" applyFont="1" applyBorder="1" applyAlignment="1" applyProtection="1">
      <alignment horizontal="distributed" vertical="center"/>
    </xf>
    <xf numFmtId="0" fontId="13" fillId="0" borderId="7" xfId="0" applyFont="1" applyBorder="1" applyAlignment="1" applyProtection="1">
      <alignment horizontal="distributed" vertical="center"/>
    </xf>
    <xf numFmtId="178" fontId="8" fillId="0" borderId="54" xfId="0" applyNumberFormat="1" applyFont="1" applyBorder="1" applyAlignment="1" applyProtection="1">
      <alignment vertical="center" shrinkToFit="1"/>
    </xf>
    <xf numFmtId="179" fontId="8" fillId="0" borderId="85" xfId="0" applyNumberFormat="1" applyFont="1" applyBorder="1" applyAlignment="1" applyProtection="1">
      <alignment vertical="center" shrinkToFit="1"/>
    </xf>
    <xf numFmtId="0" fontId="10" fillId="0" borderId="7" xfId="0" applyFont="1" applyBorder="1" applyProtection="1"/>
    <xf numFmtId="0" fontId="0" fillId="0" borderId="88" xfId="0" applyBorder="1" applyAlignment="1" applyProtection="1">
      <alignment vertical="center"/>
    </xf>
    <xf numFmtId="0" fontId="0" fillId="0" borderId="89" xfId="0" applyBorder="1" applyAlignment="1" applyProtection="1">
      <alignment vertical="center"/>
    </xf>
    <xf numFmtId="0" fontId="0" fillId="0" borderId="76" xfId="0" applyBorder="1" applyAlignment="1" applyProtection="1">
      <alignment vertical="center"/>
    </xf>
    <xf numFmtId="0" fontId="0" fillId="0" borderId="7" xfId="0" applyBorder="1" applyAlignment="1" applyProtection="1">
      <alignment vertical="center"/>
    </xf>
    <xf numFmtId="0" fontId="10" fillId="0" borderId="6" xfId="0" applyFont="1" applyBorder="1" applyProtection="1"/>
    <xf numFmtId="0" fontId="0" fillId="0" borderId="50" xfId="0" applyBorder="1" applyAlignment="1" applyProtection="1">
      <alignment vertical="center"/>
    </xf>
    <xf numFmtId="0" fontId="0" fillId="0" borderId="6" xfId="0" applyBorder="1" applyAlignment="1" applyProtection="1">
      <alignment vertical="center"/>
    </xf>
    <xf numFmtId="0" fontId="8" fillId="0" borderId="62" xfId="0" applyFont="1" applyBorder="1" applyProtection="1"/>
    <xf numFmtId="0" fontId="10" fillId="0" borderId="29" xfId="0" applyFont="1" applyBorder="1" applyProtection="1"/>
    <xf numFmtId="0" fontId="0" fillId="0" borderId="90" xfId="0" applyBorder="1" applyAlignment="1" applyProtection="1">
      <alignment vertical="center"/>
    </xf>
    <xf numFmtId="0" fontId="0" fillId="0" borderId="16" xfId="0" applyBorder="1" applyAlignment="1" applyProtection="1">
      <alignment vertical="center"/>
    </xf>
    <xf numFmtId="0" fontId="0" fillId="0" borderId="52" xfId="0" applyBorder="1" applyAlignment="1" applyProtection="1">
      <alignment vertical="center"/>
    </xf>
    <xf numFmtId="0" fontId="0" fillId="0" borderId="29" xfId="0" applyBorder="1" applyAlignment="1" applyProtection="1">
      <alignment vertical="center"/>
    </xf>
    <xf numFmtId="0" fontId="8" fillId="0" borderId="21" xfId="0" applyFont="1" applyBorder="1" applyProtection="1"/>
    <xf numFmtId="178" fontId="8" fillId="0" borderId="91" xfId="0" applyNumberFormat="1" applyFont="1" applyBorder="1" applyAlignment="1" applyProtection="1">
      <alignment vertical="center" shrinkToFit="1"/>
    </xf>
    <xf numFmtId="0" fontId="10" fillId="0" borderId="48" xfId="0" applyFont="1" applyBorder="1" applyAlignment="1" applyProtection="1">
      <alignment vertical="center"/>
    </xf>
    <xf numFmtId="0" fontId="15" fillId="0" borderId="92" xfId="0" applyFont="1" applyBorder="1" applyAlignment="1" applyProtection="1">
      <alignment vertical="center"/>
    </xf>
    <xf numFmtId="0" fontId="15" fillId="0" borderId="18" xfId="0" applyFont="1" applyBorder="1" applyAlignment="1" applyProtection="1">
      <alignment vertical="center"/>
    </xf>
    <xf numFmtId="0" fontId="10" fillId="0" borderId="18" xfId="0" applyFont="1" applyBorder="1" applyAlignment="1" applyProtection="1">
      <alignment vertical="center"/>
    </xf>
    <xf numFmtId="0" fontId="10" fillId="0" borderId="4" xfId="0" applyFont="1" applyBorder="1" applyAlignment="1" applyProtection="1">
      <alignment vertical="center"/>
    </xf>
    <xf numFmtId="0" fontId="17" fillId="0" borderId="25" xfId="0" applyFont="1" applyBorder="1" applyAlignment="1" applyProtection="1">
      <alignment vertical="center"/>
    </xf>
    <xf numFmtId="0" fontId="17" fillId="0" borderId="62" xfId="0" applyFont="1" applyBorder="1" applyAlignment="1" applyProtection="1">
      <alignment vertical="center"/>
    </xf>
    <xf numFmtId="0" fontId="10" fillId="0" borderId="62" xfId="0" applyFont="1" applyBorder="1" applyAlignment="1" applyProtection="1">
      <alignment vertical="center"/>
    </xf>
    <xf numFmtId="0" fontId="10" fillId="0" borderId="21" xfId="0" applyFont="1" applyBorder="1" applyAlignment="1" applyProtection="1">
      <alignment vertical="center"/>
    </xf>
    <xf numFmtId="0" fontId="10" fillId="0" borderId="84" xfId="0" applyFont="1" applyBorder="1" applyAlignment="1" applyProtection="1">
      <alignment vertical="center"/>
    </xf>
    <xf numFmtId="0" fontId="10" fillId="0" borderId="84" xfId="0" applyFont="1" applyBorder="1" applyAlignment="1" applyProtection="1">
      <alignment horizontal="center" vertical="center"/>
    </xf>
    <xf numFmtId="0" fontId="10" fillId="0" borderId="7" xfId="0" applyFont="1" applyBorder="1" applyAlignment="1" applyProtection="1">
      <alignment vertical="center"/>
    </xf>
    <xf numFmtId="0" fontId="10" fillId="0" borderId="6" xfId="0" applyFont="1" applyBorder="1" applyAlignment="1" applyProtection="1">
      <alignment vertical="center"/>
    </xf>
    <xf numFmtId="0" fontId="10" fillId="0" borderId="29" xfId="0" applyFont="1" applyBorder="1" applyAlignment="1" applyProtection="1">
      <alignment vertical="center"/>
    </xf>
    <xf numFmtId="0" fontId="0" fillId="0" borderId="0" xfId="0" applyBorder="1" applyAlignment="1" applyProtection="1"/>
    <xf numFmtId="0" fontId="36" fillId="0" borderId="0" xfId="0" applyFont="1" applyAlignment="1" applyProtection="1">
      <alignment vertical="center"/>
    </xf>
    <xf numFmtId="0" fontId="0" fillId="0" borderId="0" xfId="0" applyAlignment="1" applyProtection="1">
      <alignment horizontal="distributed" vertical="center"/>
    </xf>
    <xf numFmtId="0" fontId="0" fillId="0" borderId="0" xfId="0" applyAlignment="1" applyProtection="1">
      <alignment vertical="center"/>
    </xf>
    <xf numFmtId="0" fontId="8" fillId="0" borderId="0" xfId="0" applyFont="1" applyAlignment="1" applyProtection="1">
      <alignment vertical="center"/>
    </xf>
    <xf numFmtId="0" fontId="0" fillId="0" borderId="0" xfId="0" applyBorder="1" applyAlignment="1" applyProtection="1">
      <alignment vertical="center"/>
    </xf>
    <xf numFmtId="176" fontId="8" fillId="0" borderId="56" xfId="0" applyNumberFormat="1" applyFont="1" applyBorder="1" applyAlignment="1" applyProtection="1">
      <alignment vertical="center" shrinkToFit="1"/>
    </xf>
    <xf numFmtId="178" fontId="8" fillId="0" borderId="93" xfId="0" applyNumberFormat="1" applyFont="1" applyBorder="1" applyAlignment="1" applyProtection="1">
      <alignment vertical="center" shrinkToFit="1"/>
    </xf>
    <xf numFmtId="178" fontId="8" fillId="0" borderId="94" xfId="0" applyNumberFormat="1" applyFont="1" applyBorder="1" applyAlignment="1" applyProtection="1">
      <alignment vertical="center" shrinkToFit="1"/>
    </xf>
    <xf numFmtId="0" fontId="15" fillId="0" borderId="25" xfId="0" applyFont="1" applyBorder="1" applyProtection="1"/>
    <xf numFmtId="0" fontId="36" fillId="0" borderId="0" xfId="0" applyFont="1" applyBorder="1" applyProtection="1"/>
    <xf numFmtId="0" fontId="0" fillId="0" borderId="0" xfId="0" applyBorder="1" applyAlignment="1" applyProtection="1">
      <alignment horizontal="distributed"/>
    </xf>
    <xf numFmtId="0" fontId="8" fillId="0" borderId="0" xfId="0" applyFont="1" applyBorder="1" applyProtection="1"/>
    <xf numFmtId="0" fontId="0" fillId="0" borderId="16" xfId="0" applyBorder="1" applyProtection="1"/>
    <xf numFmtId="3" fontId="10" fillId="0" borderId="95" xfId="0" quotePrefix="1" applyNumberFormat="1" applyFont="1" applyBorder="1" applyAlignment="1" applyProtection="1">
      <alignment vertical="center" shrinkToFit="1"/>
      <protection locked="0"/>
    </xf>
    <xf numFmtId="189" fontId="10" fillId="3" borderId="96" xfId="0" applyNumberFormat="1" applyFont="1" applyFill="1" applyBorder="1" applyAlignment="1" applyProtection="1">
      <alignment vertical="center" shrinkToFit="1"/>
      <protection locked="0"/>
    </xf>
    <xf numFmtId="189" fontId="10" fillId="3" borderId="97" xfId="0" applyNumberFormat="1" applyFont="1" applyFill="1" applyBorder="1" applyAlignment="1" applyProtection="1">
      <alignment vertical="center" shrinkToFit="1"/>
      <protection locked="0"/>
    </xf>
    <xf numFmtId="3" fontId="10" fillId="0" borderId="98" xfId="0" quotePrefix="1" applyNumberFormat="1" applyFont="1" applyBorder="1" applyAlignment="1" applyProtection="1">
      <alignment vertical="center" shrinkToFit="1"/>
      <protection locked="0"/>
    </xf>
    <xf numFmtId="3" fontId="10" fillId="0" borderId="99" xfId="0" quotePrefix="1" applyNumberFormat="1" applyFont="1" applyBorder="1" applyAlignment="1" applyProtection="1">
      <alignment vertical="center" shrinkToFit="1"/>
      <protection locked="0"/>
    </xf>
    <xf numFmtId="177" fontId="10" fillId="3" borderId="96" xfId="0" applyNumberFormat="1" applyFont="1" applyFill="1" applyBorder="1" applyAlignment="1" applyProtection="1">
      <alignment vertical="center" shrinkToFit="1"/>
      <protection locked="0"/>
    </xf>
    <xf numFmtId="3" fontId="10" fillId="0" borderId="100" xfId="0" quotePrefix="1" applyNumberFormat="1" applyFont="1" applyBorder="1" applyAlignment="1" applyProtection="1">
      <alignment vertical="center" shrinkToFit="1"/>
      <protection locked="0"/>
    </xf>
    <xf numFmtId="189" fontId="10" fillId="3" borderId="101" xfId="0" applyNumberFormat="1" applyFont="1" applyFill="1" applyBorder="1" applyAlignment="1" applyProtection="1">
      <alignment vertical="center" shrinkToFit="1"/>
      <protection locked="0"/>
    </xf>
    <xf numFmtId="177" fontId="10" fillId="3" borderId="102" xfId="0" applyNumberFormat="1" applyFont="1" applyFill="1" applyBorder="1" applyAlignment="1" applyProtection="1">
      <alignment vertical="center" shrinkToFit="1"/>
      <protection locked="0"/>
    </xf>
    <xf numFmtId="177" fontId="10" fillId="3" borderId="101" xfId="0" applyNumberFormat="1" applyFont="1" applyFill="1" applyBorder="1" applyAlignment="1" applyProtection="1">
      <alignment vertical="center" shrinkToFit="1"/>
      <protection locked="0"/>
    </xf>
    <xf numFmtId="177" fontId="10" fillId="3" borderId="97" xfId="0" applyNumberFormat="1" applyFont="1" applyFill="1" applyBorder="1" applyAlignment="1" applyProtection="1">
      <alignment vertical="center" shrinkToFit="1"/>
      <protection locked="0"/>
    </xf>
    <xf numFmtId="181" fontId="40" fillId="0" borderId="103" xfId="0" applyNumberFormat="1" applyFont="1" applyBorder="1" applyAlignment="1">
      <alignment vertical="center" shrinkToFit="1"/>
    </xf>
    <xf numFmtId="181" fontId="40" fillId="0" borderId="104" xfId="0" applyNumberFormat="1" applyFont="1" applyBorder="1" applyAlignment="1">
      <alignment vertical="center" shrinkToFit="1"/>
    </xf>
    <xf numFmtId="181" fontId="40" fillId="0" borderId="69" xfId="0" applyNumberFormat="1" applyFont="1" applyBorder="1" applyAlignment="1">
      <alignment vertical="center" shrinkToFit="1"/>
    </xf>
    <xf numFmtId="181" fontId="40" fillId="0" borderId="70" xfId="0" applyNumberFormat="1" applyFont="1" applyBorder="1" applyAlignment="1">
      <alignment vertical="center" shrinkToFit="1"/>
    </xf>
    <xf numFmtId="181" fontId="40" fillId="0" borderId="105" xfId="0" applyNumberFormat="1" applyFont="1" applyBorder="1" applyAlignment="1">
      <alignment vertical="center" shrinkToFit="1"/>
    </xf>
    <xf numFmtId="181" fontId="40" fillId="0" borderId="29" xfId="0" applyNumberFormat="1" applyFont="1" applyBorder="1" applyAlignment="1">
      <alignment vertical="center" shrinkToFit="1"/>
    </xf>
    <xf numFmtId="181" fontId="40" fillId="0" borderId="106" xfId="0" applyNumberFormat="1" applyFont="1" applyBorder="1" applyAlignment="1">
      <alignment vertical="center" shrinkToFit="1"/>
    </xf>
    <xf numFmtId="181" fontId="40" fillId="0" borderId="38" xfId="0" applyNumberFormat="1" applyFont="1" applyBorder="1" applyAlignment="1">
      <alignment vertical="center" shrinkToFit="1"/>
    </xf>
    <xf numFmtId="181" fontId="40" fillId="0" borderId="41" xfId="0" applyNumberFormat="1" applyFont="1" applyBorder="1" applyAlignment="1">
      <alignment vertical="center" shrinkToFit="1"/>
    </xf>
    <xf numFmtId="181" fontId="40" fillId="0" borderId="91" xfId="0" applyNumberFormat="1" applyFont="1" applyBorder="1" applyAlignment="1">
      <alignment vertical="center" shrinkToFit="1"/>
    </xf>
    <xf numFmtId="184" fontId="40" fillId="0" borderId="107" xfId="0" applyNumberFormat="1" applyFont="1" applyBorder="1" applyAlignment="1">
      <alignment vertical="center" shrinkToFit="1"/>
    </xf>
    <xf numFmtId="181" fontId="40" fillId="0" borderId="39" xfId="0" applyNumberFormat="1" applyFont="1" applyBorder="1" applyAlignment="1">
      <alignment vertical="center" shrinkToFit="1"/>
    </xf>
    <xf numFmtId="178" fontId="10" fillId="3" borderId="96" xfId="0" applyNumberFormat="1" applyFont="1" applyFill="1" applyBorder="1" applyAlignment="1" applyProtection="1">
      <alignment vertical="center" shrinkToFit="1"/>
      <protection locked="0"/>
    </xf>
    <xf numFmtId="189" fontId="10" fillId="3" borderId="30" xfId="0" applyNumberFormat="1" applyFont="1" applyFill="1" applyBorder="1" applyAlignment="1" applyProtection="1">
      <alignment vertical="center" shrinkToFit="1"/>
      <protection locked="0"/>
    </xf>
    <xf numFmtId="189" fontId="10" fillId="3" borderId="33" xfId="0" applyNumberFormat="1" applyFont="1" applyFill="1" applyBorder="1" applyAlignment="1" applyProtection="1">
      <alignment vertical="center" shrinkToFit="1"/>
      <protection locked="0"/>
    </xf>
    <xf numFmtId="189" fontId="10" fillId="3" borderId="26" xfId="0" applyNumberFormat="1" applyFont="1" applyFill="1" applyBorder="1" applyAlignment="1" applyProtection="1">
      <alignment vertical="center" shrinkToFit="1"/>
      <protection locked="0"/>
    </xf>
    <xf numFmtId="189" fontId="0" fillId="3" borderId="26" xfId="0" applyNumberFormat="1" applyFill="1" applyBorder="1" applyAlignment="1" applyProtection="1">
      <alignment vertical="center" shrinkToFit="1"/>
      <protection locked="0"/>
    </xf>
    <xf numFmtId="176" fontId="8" fillId="0" borderId="38" xfId="0" applyNumberFormat="1" applyFont="1" applyBorder="1" applyAlignment="1" applyProtection="1">
      <alignment vertical="center" shrinkToFit="1"/>
    </xf>
    <xf numFmtId="176" fontId="8" fillId="0" borderId="37" xfId="0" applyNumberFormat="1" applyFont="1" applyBorder="1" applyAlignment="1" applyProtection="1">
      <alignment vertical="center" shrinkToFit="1"/>
    </xf>
    <xf numFmtId="0" fontId="10" fillId="0" borderId="14" xfId="0" applyFont="1" applyBorder="1" applyAlignment="1" applyProtection="1">
      <alignment horizontal="distributed" vertical="center" shrinkToFit="1"/>
    </xf>
    <xf numFmtId="3" fontId="8" fillId="5" borderId="98" xfId="0" quotePrefix="1" applyNumberFormat="1" applyFont="1" applyFill="1" applyBorder="1" applyAlignment="1" applyProtection="1">
      <alignment vertical="center" shrinkToFit="1"/>
    </xf>
    <xf numFmtId="3" fontId="8" fillId="5" borderId="95" xfId="0" quotePrefix="1" applyNumberFormat="1" applyFont="1" applyFill="1" applyBorder="1" applyAlignment="1" applyProtection="1">
      <alignment vertical="center" shrinkToFit="1"/>
    </xf>
    <xf numFmtId="3" fontId="8" fillId="5" borderId="100" xfId="0" quotePrefix="1" applyNumberFormat="1" applyFont="1" applyFill="1" applyBorder="1" applyAlignment="1" applyProtection="1">
      <alignment vertical="center" shrinkToFit="1"/>
    </xf>
    <xf numFmtId="3" fontId="8" fillId="0" borderId="74" xfId="0" quotePrefix="1" applyNumberFormat="1" applyFont="1" applyBorder="1" applyAlignment="1" applyProtection="1">
      <alignment vertical="center" shrinkToFit="1"/>
    </xf>
    <xf numFmtId="3" fontId="8" fillId="0" borderId="51" xfId="0" quotePrefix="1" applyNumberFormat="1" applyFont="1" applyBorder="1" applyAlignment="1" applyProtection="1">
      <alignment vertical="center" shrinkToFit="1"/>
    </xf>
    <xf numFmtId="3" fontId="8" fillId="0" borderId="100" xfId="0" quotePrefix="1" applyNumberFormat="1" applyFont="1" applyBorder="1" applyAlignment="1" applyProtection="1">
      <alignment vertical="center" shrinkToFit="1"/>
    </xf>
    <xf numFmtId="0" fontId="10" fillId="0" borderId="25" xfId="0" applyFont="1" applyBorder="1" applyProtection="1"/>
    <xf numFmtId="178" fontId="0" fillId="3" borderId="6" xfId="0" applyNumberFormat="1" applyFill="1" applyBorder="1" applyAlignment="1" applyProtection="1">
      <alignment vertical="center" shrinkToFit="1"/>
      <protection locked="0"/>
    </xf>
    <xf numFmtId="180" fontId="8" fillId="0" borderId="24" xfId="0" applyNumberFormat="1" applyFont="1" applyBorder="1" applyAlignment="1" applyProtection="1">
      <alignment vertical="center" shrinkToFit="1"/>
    </xf>
    <xf numFmtId="178" fontId="8" fillId="0" borderId="11" xfId="0" applyNumberFormat="1" applyFont="1" applyBorder="1" applyAlignment="1" applyProtection="1">
      <alignment vertical="center" shrinkToFit="1"/>
    </xf>
    <xf numFmtId="179" fontId="8" fillId="0" borderId="23" xfId="0" applyNumberFormat="1" applyFont="1" applyBorder="1" applyAlignment="1" applyProtection="1">
      <alignment vertical="center" shrinkToFit="1"/>
    </xf>
    <xf numFmtId="0" fontId="0" fillId="0" borderId="57" xfId="0" applyBorder="1" applyAlignment="1" applyProtection="1">
      <alignment vertical="center"/>
    </xf>
    <xf numFmtId="0" fontId="0" fillId="0" borderId="82" xfId="0" applyBorder="1" applyAlignment="1" applyProtection="1">
      <alignment vertical="center"/>
    </xf>
    <xf numFmtId="178" fontId="0" fillId="0" borderId="6" xfId="0" applyNumberFormat="1" applyBorder="1" applyAlignment="1" applyProtection="1">
      <alignment vertical="center" shrinkToFit="1"/>
    </xf>
    <xf numFmtId="178" fontId="8" fillId="0" borderId="29" xfId="0" applyNumberFormat="1" applyFont="1" applyBorder="1" applyAlignment="1" applyProtection="1">
      <alignment vertical="center" shrinkToFit="1"/>
    </xf>
    <xf numFmtId="179" fontId="8" fillId="0" borderId="91" xfId="0" applyNumberFormat="1" applyFont="1" applyBorder="1" applyAlignment="1" applyProtection="1">
      <alignment vertical="center" shrinkToFit="1"/>
    </xf>
    <xf numFmtId="180" fontId="8" fillId="0" borderId="90" xfId="0" applyNumberFormat="1" applyFont="1" applyBorder="1" applyAlignment="1" applyProtection="1">
      <alignment vertical="center" shrinkToFit="1"/>
    </xf>
    <xf numFmtId="181" fontId="8" fillId="0" borderId="16" xfId="0" applyNumberFormat="1" applyFont="1" applyBorder="1" applyAlignment="1" applyProtection="1">
      <alignment vertical="center"/>
    </xf>
    <xf numFmtId="0" fontId="10" fillId="0" borderId="16" xfId="0" applyFont="1" applyBorder="1" applyAlignment="1" applyProtection="1">
      <alignment vertical="center"/>
    </xf>
    <xf numFmtId="0" fontId="0" fillId="0" borderId="54" xfId="0" applyBorder="1" applyAlignment="1" applyProtection="1">
      <alignment vertical="center"/>
    </xf>
    <xf numFmtId="0" fontId="10" fillId="0" borderId="108" xfId="0" applyFont="1" applyBorder="1" applyProtection="1"/>
    <xf numFmtId="178" fontId="8" fillId="0" borderId="60" xfId="0" applyNumberFormat="1" applyFont="1" applyBorder="1" applyAlignment="1" applyProtection="1">
      <alignment vertical="center" shrinkToFit="1"/>
    </xf>
    <xf numFmtId="179" fontId="8" fillId="0" borderId="38" xfId="0" applyNumberFormat="1" applyFont="1" applyBorder="1" applyAlignment="1" applyProtection="1">
      <alignment vertical="center" shrinkToFit="1"/>
    </xf>
    <xf numFmtId="180" fontId="8" fillId="0" borderId="61" xfId="0" applyNumberFormat="1" applyFont="1" applyBorder="1" applyAlignment="1" applyProtection="1">
      <alignment vertical="center" shrinkToFit="1"/>
    </xf>
    <xf numFmtId="0" fontId="0" fillId="0" borderId="44" xfId="0" applyBorder="1" applyAlignment="1" applyProtection="1">
      <alignment vertical="center"/>
    </xf>
    <xf numFmtId="0" fontId="0" fillId="0" borderId="59" xfId="0" applyBorder="1" applyAlignment="1" applyProtection="1">
      <alignment vertical="center"/>
    </xf>
    <xf numFmtId="178" fontId="8" fillId="5" borderId="57" xfId="0" applyNumberFormat="1" applyFont="1" applyFill="1" applyBorder="1" applyAlignment="1" applyProtection="1">
      <alignment vertical="center" shrinkToFit="1"/>
      <protection hidden="1"/>
    </xf>
    <xf numFmtId="0" fontId="10" fillId="0" borderId="25" xfId="0" applyFont="1" applyBorder="1" applyAlignment="1" applyProtection="1">
      <alignment vertical="center"/>
    </xf>
    <xf numFmtId="0" fontId="10" fillId="0" borderId="108" xfId="0" applyFont="1" applyBorder="1" applyAlignment="1" applyProtection="1">
      <alignment vertical="center"/>
    </xf>
    <xf numFmtId="0" fontId="10" fillId="3" borderId="107" xfId="0" applyFont="1" applyFill="1" applyBorder="1" applyAlignment="1" applyProtection="1">
      <alignment horizontal="center" vertical="center" shrinkToFit="1"/>
      <protection locked="0"/>
    </xf>
    <xf numFmtId="189" fontId="10" fillId="3" borderId="34" xfId="0" applyNumberFormat="1" applyFont="1" applyFill="1" applyBorder="1" applyAlignment="1" applyProtection="1">
      <alignment vertical="center" shrinkToFit="1"/>
      <protection locked="0"/>
    </xf>
    <xf numFmtId="189" fontId="10" fillId="3" borderId="6" xfId="0" applyNumberFormat="1" applyFont="1" applyFill="1" applyBorder="1" applyAlignment="1" applyProtection="1">
      <alignment vertical="center" shrinkToFit="1"/>
      <protection locked="0"/>
    </xf>
    <xf numFmtId="189" fontId="0" fillId="3" borderId="6" xfId="0" applyNumberFormat="1" applyFill="1" applyBorder="1" applyAlignment="1" applyProtection="1">
      <alignment vertical="center" shrinkToFit="1"/>
      <protection locked="0"/>
    </xf>
    <xf numFmtId="0" fontId="10" fillId="0" borderId="13" xfId="0" applyFont="1" applyBorder="1" applyAlignment="1" applyProtection="1">
      <alignment horizontal="distributed" vertical="center" shrinkToFit="1"/>
    </xf>
    <xf numFmtId="0" fontId="10" fillId="0" borderId="12" xfId="0" applyFont="1" applyBorder="1" applyAlignment="1" applyProtection="1">
      <alignment horizontal="distributed" vertical="center" shrinkToFit="1"/>
    </xf>
    <xf numFmtId="0" fontId="10" fillId="0" borderId="57" xfId="0" applyFont="1" applyBorder="1" applyAlignment="1" applyProtection="1">
      <alignment horizontal="distributed" vertical="center" shrinkToFit="1"/>
    </xf>
    <xf numFmtId="0" fontId="10" fillId="0" borderId="11" xfId="0" applyFont="1" applyBorder="1" applyAlignment="1" applyProtection="1">
      <alignment horizontal="distributed" vertical="center" shrinkToFit="1"/>
    </xf>
    <xf numFmtId="0" fontId="10" fillId="0" borderId="10" xfId="0" applyFont="1" applyBorder="1" applyAlignment="1" applyProtection="1">
      <alignment horizontal="distributed" vertical="center" shrinkToFit="1"/>
    </xf>
    <xf numFmtId="3" fontId="10" fillId="3" borderId="109" xfId="0" applyNumberFormat="1" applyFont="1" applyFill="1" applyBorder="1" applyAlignment="1" applyProtection="1">
      <alignment horizontal="center" vertical="center" shrinkToFit="1"/>
      <protection locked="0"/>
    </xf>
    <xf numFmtId="3" fontId="10" fillId="3" borderId="31" xfId="0" applyNumberFormat="1" applyFont="1" applyFill="1" applyBorder="1" applyAlignment="1" applyProtection="1">
      <alignment horizontal="center" vertical="center" shrinkToFit="1"/>
      <protection locked="0"/>
    </xf>
    <xf numFmtId="3" fontId="10" fillId="0" borderId="110" xfId="0" applyNumberFormat="1" applyFont="1" applyBorder="1" applyAlignment="1" applyProtection="1">
      <alignment vertical="center" shrinkToFit="1"/>
    </xf>
    <xf numFmtId="189" fontId="8" fillId="0" borderId="29" xfId="0" applyNumberFormat="1" applyFont="1" applyBorder="1" applyAlignment="1" applyProtection="1">
      <alignment vertical="center" shrinkToFit="1"/>
    </xf>
    <xf numFmtId="189" fontId="8" fillId="0" borderId="52" xfId="0" applyNumberFormat="1" applyFont="1" applyBorder="1" applyAlignment="1" applyProtection="1">
      <alignment vertical="center" shrinkToFit="1"/>
    </xf>
    <xf numFmtId="3" fontId="10" fillId="3" borderId="58" xfId="0" applyNumberFormat="1" applyFont="1" applyFill="1" applyBorder="1" applyAlignment="1" applyProtection="1">
      <alignment horizontal="center" vertical="center" shrinkToFit="1"/>
      <protection locked="0"/>
    </xf>
    <xf numFmtId="189" fontId="10" fillId="3" borderId="60" xfId="0" applyNumberFormat="1" applyFont="1" applyFill="1" applyBorder="1" applyAlignment="1" applyProtection="1">
      <alignment vertical="center" shrinkToFit="1"/>
      <protection locked="0"/>
    </xf>
    <xf numFmtId="189" fontId="0" fillId="3" borderId="60" xfId="0" applyNumberFormat="1" applyFill="1" applyBorder="1" applyAlignment="1" applyProtection="1">
      <alignment vertical="center" shrinkToFit="1"/>
      <protection locked="0"/>
    </xf>
    <xf numFmtId="176" fontId="8" fillId="0" borderId="85" xfId="0" applyNumberFormat="1" applyFont="1" applyBorder="1" applyAlignment="1" applyProtection="1">
      <alignment vertical="center" shrinkToFit="1"/>
    </xf>
    <xf numFmtId="176" fontId="8" fillId="0" borderId="111" xfId="0" applyNumberFormat="1" applyFont="1" applyBorder="1" applyAlignment="1" applyProtection="1">
      <alignment vertical="center" shrinkToFit="1"/>
    </xf>
    <xf numFmtId="176" fontId="8" fillId="0" borderId="24" xfId="0" applyNumberFormat="1" applyFont="1" applyBorder="1" applyAlignment="1" applyProtection="1">
      <alignment vertical="center" shrinkToFit="1"/>
    </xf>
    <xf numFmtId="3" fontId="8" fillId="0" borderId="50" xfId="0" quotePrefix="1" applyNumberFormat="1" applyFont="1" applyBorder="1" applyAlignment="1" applyProtection="1">
      <alignment vertical="center" shrinkToFit="1"/>
    </xf>
    <xf numFmtId="0" fontId="10" fillId="0" borderId="112" xfId="0" applyFont="1" applyBorder="1" applyAlignment="1" applyProtection="1">
      <alignment vertical="center" shrinkToFit="1"/>
    </xf>
    <xf numFmtId="0" fontId="10" fillId="0" borderId="13" xfId="0" applyFont="1" applyBorder="1" applyAlignment="1" applyProtection="1">
      <alignment vertical="center" shrinkToFit="1"/>
    </xf>
    <xf numFmtId="0" fontId="10" fillId="0" borderId="12" xfId="0" applyFont="1" applyBorder="1" applyAlignment="1" applyProtection="1">
      <alignment vertical="center" shrinkToFit="1"/>
    </xf>
    <xf numFmtId="0" fontId="10" fillId="0" borderId="23" xfId="0" applyFont="1" applyBorder="1" applyAlignment="1" applyProtection="1">
      <alignment vertical="center" shrinkToFit="1"/>
    </xf>
    <xf numFmtId="178" fontId="8" fillId="0" borderId="37" xfId="0" applyNumberFormat="1" applyFont="1" applyBorder="1" applyAlignment="1" applyProtection="1">
      <alignment vertical="center" shrinkToFit="1"/>
    </xf>
    <xf numFmtId="191" fontId="22" fillId="3" borderId="6" xfId="38" applyNumberFormat="1" applyFont="1" applyFill="1" applyBorder="1" applyAlignment="1" applyProtection="1">
      <alignment horizontal="center" vertical="center" shrinkToFit="1"/>
      <protection locked="0"/>
    </xf>
    <xf numFmtId="191" fontId="18" fillId="3" borderId="26" xfId="0" applyNumberFormat="1" applyFont="1" applyFill="1" applyBorder="1" applyAlignment="1" applyProtection="1">
      <alignment horizontal="center" vertical="center" shrinkToFit="1"/>
      <protection locked="0"/>
    </xf>
    <xf numFmtId="191" fontId="18" fillId="3" borderId="7" xfId="0" applyNumberFormat="1" applyFont="1" applyFill="1" applyBorder="1" applyAlignment="1" applyProtection="1">
      <alignment horizontal="center" vertical="center" shrinkToFit="1"/>
      <protection locked="0"/>
    </xf>
    <xf numFmtId="191" fontId="18" fillId="0" borderId="11" xfId="0" applyNumberFormat="1" applyFont="1" applyBorder="1" applyAlignment="1">
      <alignment horizontal="center" vertical="center" shrinkToFit="1"/>
    </xf>
    <xf numFmtId="191" fontId="18" fillId="3" borderId="6" xfId="0" applyNumberFormat="1" applyFont="1" applyFill="1" applyBorder="1" applyAlignment="1" applyProtection="1">
      <alignment horizontal="center" vertical="center" shrinkToFit="1"/>
      <protection locked="0"/>
    </xf>
    <xf numFmtId="191" fontId="18" fillId="0" borderId="0" xfId="0" applyNumberFormat="1" applyFont="1" applyBorder="1" applyAlignment="1">
      <alignment horizontal="center" vertical="center" shrinkToFit="1"/>
    </xf>
    <xf numFmtId="191" fontId="18" fillId="0" borderId="0" xfId="0" applyNumberFormat="1" applyFont="1" applyAlignment="1">
      <alignment horizontal="center" vertical="center" shrinkToFit="1"/>
    </xf>
    <xf numFmtId="191" fontId="18" fillId="3" borderId="67" xfId="0" applyNumberFormat="1" applyFont="1" applyFill="1" applyBorder="1" applyAlignment="1" applyProtection="1">
      <alignment horizontal="center" vertical="center" shrinkToFit="1"/>
      <protection locked="0"/>
    </xf>
    <xf numFmtId="191" fontId="18" fillId="0" borderId="11" xfId="0" applyNumberFormat="1" applyFont="1" applyBorder="1" applyAlignment="1">
      <alignment vertical="center" shrinkToFit="1"/>
    </xf>
    <xf numFmtId="0" fontId="10" fillId="0" borderId="105" xfId="0" applyFont="1" applyBorder="1" applyAlignment="1" applyProtection="1">
      <alignment vertical="center"/>
    </xf>
    <xf numFmtId="0" fontId="46" fillId="0" borderId="0" xfId="0" applyFont="1" applyAlignment="1">
      <alignment vertical="center"/>
    </xf>
    <xf numFmtId="0" fontId="10" fillId="0" borderId="24" xfId="0" applyFont="1" applyBorder="1" applyAlignment="1" applyProtection="1">
      <alignment vertical="center"/>
    </xf>
    <xf numFmtId="178" fontId="0" fillId="0" borderId="73" xfId="0" applyNumberFormat="1" applyBorder="1" applyAlignment="1" applyProtection="1">
      <alignment vertical="center" shrinkToFit="1"/>
    </xf>
    <xf numFmtId="179" fontId="8" fillId="0" borderId="39" xfId="0" applyNumberFormat="1" applyFont="1" applyBorder="1" applyAlignment="1" applyProtection="1">
      <alignment vertical="center" shrinkToFit="1"/>
    </xf>
    <xf numFmtId="179" fontId="8" fillId="0" borderId="111" xfId="0" applyNumberFormat="1" applyFont="1" applyBorder="1" applyAlignment="1" applyProtection="1">
      <alignment vertical="center" shrinkToFit="1"/>
    </xf>
    <xf numFmtId="0" fontId="0" fillId="0" borderId="33" xfId="0" applyBorder="1" applyAlignment="1" applyProtection="1">
      <alignment vertical="center"/>
    </xf>
    <xf numFmtId="0" fontId="0" fillId="0" borderId="86" xfId="0" applyBorder="1" applyAlignment="1" applyProtection="1">
      <alignment vertical="center"/>
    </xf>
    <xf numFmtId="0" fontId="10" fillId="0" borderId="105" xfId="0" applyFont="1" applyBorder="1" applyProtection="1"/>
    <xf numFmtId="192" fontId="18" fillId="6" borderId="53" xfId="0" applyNumberFormat="1" applyFont="1" applyFill="1" applyBorder="1" applyAlignment="1" applyProtection="1">
      <alignment horizontal="center" vertical="center" shrinkToFit="1"/>
      <protection locked="0"/>
    </xf>
    <xf numFmtId="38" fontId="18" fillId="3" borderId="67" xfId="38" applyFont="1" applyFill="1" applyBorder="1" applyAlignment="1" applyProtection="1">
      <alignment vertical="center" shrinkToFit="1"/>
      <protection locked="0"/>
    </xf>
    <xf numFmtId="0" fontId="31" fillId="5" borderId="0" xfId="0" applyFont="1" applyFill="1" applyBorder="1" applyAlignment="1">
      <alignment vertical="center" textRotation="255" shrinkToFit="1"/>
    </xf>
    <xf numFmtId="179" fontId="40" fillId="0" borderId="0" xfId="0" applyNumberFormat="1" applyFont="1" applyBorder="1" applyAlignment="1">
      <alignment vertical="center" shrinkToFit="1"/>
    </xf>
    <xf numFmtId="193" fontId="23" fillId="6" borderId="5" xfId="0" applyNumberFormat="1" applyFont="1" applyFill="1" applyBorder="1" applyAlignment="1" applyProtection="1">
      <alignment horizontal="center" vertical="center" shrinkToFit="1"/>
      <protection locked="0"/>
    </xf>
    <xf numFmtId="0" fontId="19" fillId="3" borderId="0" xfId="0" applyFont="1" applyFill="1" applyBorder="1" applyAlignment="1" applyProtection="1">
      <alignment vertical="center"/>
      <protection locked="0"/>
    </xf>
    <xf numFmtId="38" fontId="18" fillId="3" borderId="77" xfId="38" applyFont="1" applyFill="1" applyBorder="1" applyAlignment="1" applyProtection="1">
      <alignment vertical="center" shrinkToFit="1"/>
      <protection locked="0"/>
    </xf>
    <xf numFmtId="38" fontId="18" fillId="3" borderId="113" xfId="38" applyFont="1" applyFill="1" applyBorder="1" applyAlignment="1" applyProtection="1">
      <alignment vertical="center" shrinkToFit="1"/>
      <protection locked="0"/>
    </xf>
    <xf numFmtId="38" fontId="18" fillId="3" borderId="74" xfId="38" applyFont="1" applyFill="1" applyBorder="1" applyAlignment="1" applyProtection="1">
      <alignment shrinkToFit="1"/>
      <protection locked="0"/>
    </xf>
    <xf numFmtId="38" fontId="18" fillId="3" borderId="26" xfId="38" applyFont="1" applyFill="1" applyBorder="1" applyAlignment="1" applyProtection="1">
      <alignment shrinkToFit="1"/>
      <protection locked="0"/>
    </xf>
    <xf numFmtId="38" fontId="18" fillId="3" borderId="85" xfId="38" applyFont="1" applyFill="1" applyBorder="1" applyAlignment="1" applyProtection="1">
      <alignment shrinkToFit="1"/>
      <protection locked="0"/>
    </xf>
    <xf numFmtId="38" fontId="18" fillId="3" borderId="64" xfId="38" applyFont="1" applyFill="1" applyBorder="1" applyAlignment="1" applyProtection="1">
      <alignment shrinkToFit="1"/>
      <protection locked="0"/>
    </xf>
    <xf numFmtId="38" fontId="18" fillId="3" borderId="73" xfId="38" applyFont="1" applyFill="1" applyBorder="1" applyAlignment="1" applyProtection="1">
      <alignment shrinkToFit="1"/>
      <protection locked="0"/>
    </xf>
    <xf numFmtId="38" fontId="18" fillId="3" borderId="111" xfId="38" applyFont="1" applyFill="1" applyBorder="1" applyAlignment="1" applyProtection="1">
      <alignment shrinkToFit="1"/>
      <protection locked="0"/>
    </xf>
    <xf numFmtId="0" fontId="18" fillId="0" borderId="75"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65" xfId="0" applyFont="1" applyBorder="1" applyAlignment="1">
      <alignment horizontal="center" vertical="center" shrinkToFit="1"/>
    </xf>
    <xf numFmtId="0" fontId="44" fillId="0" borderId="0" xfId="0" applyFont="1" applyBorder="1"/>
    <xf numFmtId="183" fontId="21" fillId="0" borderId="0" xfId="0" applyNumberFormat="1" applyFont="1" applyBorder="1" applyAlignment="1">
      <alignment horizontal="center" vertical="center" shrinkToFit="1"/>
    </xf>
    <xf numFmtId="190" fontId="21" fillId="0" borderId="0" xfId="0" applyNumberFormat="1" applyFont="1" applyBorder="1" applyAlignment="1">
      <alignment vertical="center" shrinkToFit="1"/>
    </xf>
    <xf numFmtId="38" fontId="18" fillId="3" borderId="9" xfId="38" applyFont="1" applyFill="1" applyBorder="1" applyAlignment="1" applyProtection="1">
      <alignment horizontal="center" vertical="center" shrinkToFit="1"/>
      <protection locked="0"/>
    </xf>
    <xf numFmtId="38" fontId="21" fillId="0" borderId="0" xfId="38" applyFont="1" applyBorder="1" applyAlignment="1" applyProtection="1">
      <alignment vertical="center" shrinkToFit="1"/>
      <protection hidden="1"/>
    </xf>
    <xf numFmtId="186" fontId="19" fillId="6" borderId="114" xfId="0" applyNumberFormat="1" applyFont="1" applyFill="1" applyBorder="1" applyAlignment="1" applyProtection="1">
      <alignment horizontal="center" vertical="center" shrinkToFit="1"/>
      <protection locked="0"/>
    </xf>
    <xf numFmtId="185" fontId="21" fillId="5" borderId="4" xfId="28" applyNumberFormat="1" applyFont="1" applyFill="1" applyBorder="1" applyAlignment="1" applyProtection="1">
      <alignment horizontal="center" vertical="center" shrinkToFit="1"/>
      <protection hidden="1"/>
    </xf>
    <xf numFmtId="38" fontId="21" fillId="5" borderId="115" xfId="38" applyFont="1" applyFill="1" applyBorder="1" applyAlignment="1" applyProtection="1">
      <alignment vertical="center" shrinkToFit="1"/>
      <protection hidden="1"/>
    </xf>
    <xf numFmtId="38" fontId="21" fillId="5" borderId="116" xfId="38" applyFont="1" applyFill="1" applyBorder="1" applyAlignment="1" applyProtection="1">
      <alignment vertical="center" shrinkToFit="1"/>
      <protection hidden="1"/>
    </xf>
    <xf numFmtId="38" fontId="21" fillId="5" borderId="117" xfId="38" applyFont="1" applyFill="1" applyBorder="1" applyAlignment="1" applyProtection="1">
      <alignment vertical="center" shrinkToFit="1"/>
      <protection hidden="1"/>
    </xf>
    <xf numFmtId="38" fontId="50" fillId="5" borderId="0" xfId="38" applyFont="1" applyFill="1" applyBorder="1" applyAlignment="1" applyProtection="1">
      <alignment vertical="center" shrinkToFit="1"/>
      <protection hidden="1"/>
    </xf>
    <xf numFmtId="38" fontId="21" fillId="5" borderId="0" xfId="38" applyFont="1" applyFill="1" applyBorder="1" applyAlignment="1" applyProtection="1">
      <alignment vertical="center" shrinkToFit="1"/>
      <protection hidden="1"/>
    </xf>
    <xf numFmtId="38" fontId="3" fillId="0" borderId="0" xfId="0" applyNumberFormat="1" applyFont="1" applyBorder="1"/>
    <xf numFmtId="188" fontId="19" fillId="6" borderId="118" xfId="0" applyNumberFormat="1" applyFont="1" applyFill="1" applyBorder="1" applyAlignment="1" applyProtection="1">
      <alignment horizontal="center" vertical="center" shrinkToFit="1"/>
      <protection locked="0"/>
    </xf>
    <xf numFmtId="185" fontId="21" fillId="5" borderId="4" xfId="38" applyNumberFormat="1" applyFont="1" applyFill="1" applyBorder="1" applyAlignment="1" applyProtection="1">
      <alignment horizontal="center" vertical="center" shrinkToFit="1"/>
      <protection hidden="1"/>
    </xf>
    <xf numFmtId="38" fontId="21" fillId="0" borderId="119" xfId="38" applyFont="1" applyBorder="1" applyAlignment="1" applyProtection="1">
      <alignment vertical="center" shrinkToFit="1"/>
      <protection hidden="1"/>
    </xf>
    <xf numFmtId="38" fontId="21" fillId="0" borderId="120" xfId="38" applyFont="1" applyBorder="1" applyAlignment="1" applyProtection="1">
      <alignment vertical="center" shrinkToFit="1"/>
      <protection hidden="1"/>
    </xf>
    <xf numFmtId="38" fontId="21" fillId="0" borderId="121" xfId="38" applyFont="1" applyBorder="1" applyAlignment="1" applyProtection="1">
      <alignment vertical="center" shrinkToFit="1"/>
      <protection hidden="1"/>
    </xf>
    <xf numFmtId="38" fontId="21" fillId="0" borderId="122" xfId="38" applyFont="1" applyBorder="1" applyAlignment="1" applyProtection="1">
      <alignment vertical="center" shrinkToFit="1"/>
      <protection hidden="1"/>
    </xf>
    <xf numFmtId="38" fontId="18" fillId="3" borderId="123" xfId="38" applyFont="1" applyFill="1" applyBorder="1" applyAlignment="1" applyProtection="1">
      <alignment horizontal="center" vertical="center" shrinkToFit="1"/>
      <protection locked="0"/>
    </xf>
    <xf numFmtId="38" fontId="21" fillId="0" borderId="124" xfId="38" applyFont="1" applyBorder="1" applyAlignment="1" applyProtection="1">
      <alignment vertical="center" shrinkToFit="1"/>
      <protection hidden="1"/>
    </xf>
    <xf numFmtId="38" fontId="21" fillId="0" borderId="0" xfId="0" applyNumberFormat="1" applyFont="1" applyBorder="1"/>
    <xf numFmtId="186" fontId="19" fillId="6" borderId="125" xfId="0" applyNumberFormat="1" applyFont="1" applyFill="1" applyBorder="1" applyAlignment="1" applyProtection="1">
      <alignment horizontal="center" vertical="center" shrinkToFit="1"/>
      <protection locked="0"/>
    </xf>
    <xf numFmtId="0" fontId="51" fillId="0" borderId="0" xfId="0" applyFont="1" applyBorder="1"/>
    <xf numFmtId="38" fontId="21" fillId="0" borderId="126" xfId="38" applyFont="1" applyBorder="1" applyAlignment="1" applyProtection="1">
      <alignment vertical="center" shrinkToFit="1"/>
      <protection hidden="1"/>
    </xf>
    <xf numFmtId="182" fontId="33" fillId="5" borderId="0" xfId="38" applyNumberFormat="1" applyFont="1" applyFill="1" applyBorder="1"/>
    <xf numFmtId="182" fontId="33" fillId="0" borderId="0" xfId="38" applyNumberFormat="1" applyFont="1" applyBorder="1"/>
    <xf numFmtId="186" fontId="19" fillId="6" borderId="118" xfId="0" applyNumberFormat="1" applyFont="1" applyFill="1" applyBorder="1" applyAlignment="1" applyProtection="1">
      <alignment horizontal="center" vertical="center" shrinkToFit="1"/>
      <protection locked="0"/>
    </xf>
    <xf numFmtId="0" fontId="3" fillId="0" borderId="0" xfId="0" applyFont="1" applyBorder="1"/>
    <xf numFmtId="194" fontId="3" fillId="0" borderId="0" xfId="0" applyNumberFormat="1" applyFont="1" applyBorder="1"/>
    <xf numFmtId="182" fontId="24" fillId="0" borderId="0" xfId="0" applyNumberFormat="1" applyFont="1" applyBorder="1"/>
    <xf numFmtId="185" fontId="21" fillId="5" borderId="127" xfId="38" applyNumberFormat="1" applyFont="1" applyFill="1" applyBorder="1" applyAlignment="1" applyProtection="1">
      <alignment horizontal="center" vertical="center" shrinkToFit="1"/>
      <protection hidden="1"/>
    </xf>
    <xf numFmtId="38" fontId="21" fillId="0" borderId="128" xfId="38" applyFont="1" applyBorder="1" applyAlignment="1" applyProtection="1">
      <alignment vertical="center" shrinkToFit="1"/>
      <protection hidden="1"/>
    </xf>
    <xf numFmtId="38" fontId="21" fillId="0" borderId="129" xfId="38" applyFont="1" applyBorder="1" applyAlignment="1" applyProtection="1">
      <alignment vertical="center" shrinkToFit="1"/>
      <protection hidden="1"/>
    </xf>
    <xf numFmtId="38" fontId="21" fillId="0" borderId="130" xfId="38" applyFont="1" applyBorder="1" applyAlignment="1" applyProtection="1">
      <alignment vertical="center" shrinkToFit="1"/>
      <protection hidden="1"/>
    </xf>
    <xf numFmtId="38" fontId="21" fillId="0" borderId="131" xfId="38" applyFont="1" applyBorder="1" applyAlignment="1" applyProtection="1">
      <alignment vertical="center" shrinkToFit="1"/>
      <protection hidden="1"/>
    </xf>
    <xf numFmtId="38" fontId="7" fillId="0" borderId="0" xfId="0" applyNumberFormat="1" applyFont="1" applyBorder="1"/>
    <xf numFmtId="38" fontId="18" fillId="3" borderId="132" xfId="38" applyFont="1" applyFill="1" applyBorder="1" applyAlignment="1" applyProtection="1">
      <alignment horizontal="center" vertical="center" shrinkToFit="1"/>
      <protection locked="0"/>
    </xf>
    <xf numFmtId="0" fontId="0" fillId="0" borderId="0" xfId="0" quotePrefix="1" applyBorder="1"/>
    <xf numFmtId="38" fontId="21" fillId="5" borderId="133" xfId="38" applyFont="1" applyFill="1" applyBorder="1" applyAlignment="1" applyProtection="1">
      <alignment vertical="center" shrinkToFit="1"/>
      <protection hidden="1"/>
    </xf>
    <xf numFmtId="38" fontId="21" fillId="5" borderId="134" xfId="38" applyFont="1" applyFill="1" applyBorder="1" applyAlignment="1" applyProtection="1">
      <alignment vertical="center" shrinkToFit="1"/>
      <protection hidden="1"/>
    </xf>
    <xf numFmtId="38" fontId="21" fillId="5" borderId="135" xfId="38" applyFont="1" applyFill="1" applyBorder="1" applyAlignment="1" applyProtection="1">
      <alignment vertical="center" shrinkToFit="1"/>
      <protection hidden="1"/>
    </xf>
    <xf numFmtId="38" fontId="21" fillId="5" borderId="136" xfId="38" applyFont="1" applyFill="1" applyBorder="1" applyAlignment="1" applyProtection="1">
      <alignment vertical="center" shrinkToFit="1"/>
      <protection hidden="1"/>
    </xf>
    <xf numFmtId="38" fontId="21" fillId="5" borderId="124" xfId="38" applyFont="1" applyFill="1" applyBorder="1" applyAlignment="1" applyProtection="1">
      <alignment vertical="center" shrinkToFit="1"/>
      <protection hidden="1"/>
    </xf>
    <xf numFmtId="38" fontId="21" fillId="5" borderId="105" xfId="38" applyFont="1" applyFill="1" applyBorder="1" applyAlignment="1" applyProtection="1">
      <alignment vertical="center" shrinkToFit="1"/>
      <protection hidden="1"/>
    </xf>
    <xf numFmtId="38" fontId="21" fillId="5" borderId="29" xfId="38" applyFont="1" applyFill="1" applyBorder="1" applyAlignment="1" applyProtection="1">
      <alignment vertical="center" shrinkToFit="1"/>
      <protection hidden="1"/>
    </xf>
    <xf numFmtId="38" fontId="21" fillId="5" borderId="91" xfId="38" applyFont="1" applyFill="1" applyBorder="1" applyAlignment="1" applyProtection="1">
      <alignment vertical="center" shrinkToFit="1"/>
      <protection hidden="1"/>
    </xf>
    <xf numFmtId="38" fontId="21" fillId="5" borderId="110" xfId="38" applyFont="1" applyFill="1" applyBorder="1" applyAlignment="1" applyProtection="1">
      <alignment vertical="center" shrinkToFit="1"/>
      <protection hidden="1"/>
    </xf>
    <xf numFmtId="38" fontId="21" fillId="0" borderId="132" xfId="38" applyFont="1" applyBorder="1" applyAlignment="1" applyProtection="1">
      <alignment vertical="center" shrinkToFit="1"/>
      <protection hidden="1"/>
    </xf>
    <xf numFmtId="38" fontId="21" fillId="0" borderId="137" xfId="38" applyFont="1" applyBorder="1" applyAlignment="1" applyProtection="1">
      <alignment vertical="center" shrinkToFit="1"/>
      <protection hidden="1"/>
    </xf>
    <xf numFmtId="38" fontId="21" fillId="0" borderId="84" xfId="38" applyFont="1" applyBorder="1" applyAlignment="1" applyProtection="1">
      <alignment vertical="center" shrinkToFit="1"/>
      <protection hidden="1"/>
    </xf>
    <xf numFmtId="38" fontId="21" fillId="0" borderId="104" xfId="38" applyFont="1" applyBorder="1" applyAlignment="1" applyProtection="1">
      <alignment vertical="center" shrinkToFit="1"/>
      <protection hidden="1"/>
    </xf>
    <xf numFmtId="38" fontId="21" fillId="0" borderId="106" xfId="38" applyFont="1" applyBorder="1" applyAlignment="1" applyProtection="1">
      <alignment vertical="center" shrinkToFit="1"/>
      <protection hidden="1"/>
    </xf>
    <xf numFmtId="38" fontId="21" fillId="0" borderId="138" xfId="38" applyFont="1" applyBorder="1" applyAlignment="1" applyProtection="1">
      <alignment vertical="center" shrinkToFit="1"/>
      <protection hidden="1"/>
    </xf>
    <xf numFmtId="38" fontId="21" fillId="0" borderId="139" xfId="38" applyFont="1" applyBorder="1" applyAlignment="1" applyProtection="1">
      <alignment vertical="center" shrinkToFit="1"/>
      <protection hidden="1"/>
    </xf>
    <xf numFmtId="38" fontId="21" fillId="0" borderId="115" xfId="38" applyFont="1" applyBorder="1" applyAlignment="1" applyProtection="1">
      <alignment vertical="center" shrinkToFit="1"/>
      <protection hidden="1"/>
    </xf>
    <xf numFmtId="38" fontId="21" fillId="0" borderId="116" xfId="38" applyFont="1" applyBorder="1" applyAlignment="1" applyProtection="1">
      <alignment vertical="center" shrinkToFit="1"/>
      <protection hidden="1"/>
    </xf>
    <xf numFmtId="38" fontId="21" fillId="0" borderId="117" xfId="38" applyFont="1" applyBorder="1" applyAlignment="1" applyProtection="1">
      <alignment vertical="center" shrinkToFit="1"/>
      <protection hidden="1"/>
    </xf>
    <xf numFmtId="0" fontId="8" fillId="0" borderId="0" xfId="0" applyFont="1" applyBorder="1"/>
    <xf numFmtId="38" fontId="21" fillId="0" borderId="29" xfId="38" applyFont="1" applyBorder="1" applyAlignment="1" applyProtection="1">
      <alignment vertical="center" shrinkToFit="1"/>
      <protection hidden="1"/>
    </xf>
    <xf numFmtId="38" fontId="21" fillId="0" borderId="91" xfId="38" applyFont="1" applyBorder="1" applyAlignment="1" applyProtection="1">
      <alignment vertical="center" shrinkToFit="1"/>
      <protection hidden="1"/>
    </xf>
    <xf numFmtId="38" fontId="21" fillId="0" borderId="110" xfId="38" applyFont="1" applyBorder="1" applyAlignment="1" applyProtection="1">
      <alignment vertical="center" shrinkToFit="1"/>
      <protection hidden="1"/>
    </xf>
    <xf numFmtId="38" fontId="21" fillId="0" borderId="1" xfId="38" applyFont="1" applyBorder="1" applyAlignment="1" applyProtection="1">
      <alignment vertical="center" shrinkToFit="1"/>
      <protection hidden="1"/>
    </xf>
    <xf numFmtId="38" fontId="21" fillId="0" borderId="48" xfId="38" applyFont="1" applyBorder="1" applyAlignment="1" applyProtection="1">
      <alignment vertical="center" shrinkToFit="1"/>
      <protection hidden="1"/>
    </xf>
    <xf numFmtId="38" fontId="21" fillId="0" borderId="93" xfId="38" applyFont="1" applyBorder="1" applyAlignment="1" applyProtection="1">
      <alignment vertical="center" shrinkToFit="1"/>
      <protection hidden="1"/>
    </xf>
    <xf numFmtId="38" fontId="21" fillId="0" borderId="140" xfId="38" applyFont="1" applyBorder="1" applyAlignment="1" applyProtection="1">
      <alignment vertical="center" shrinkToFit="1"/>
      <protection hidden="1"/>
    </xf>
    <xf numFmtId="38" fontId="21" fillId="0" borderId="3" xfId="38" applyFont="1" applyBorder="1" applyAlignment="1" applyProtection="1">
      <alignment vertical="center" shrinkToFit="1"/>
      <protection hidden="1"/>
    </xf>
    <xf numFmtId="38" fontId="21" fillId="0" borderId="141" xfId="38" applyFont="1" applyBorder="1" applyAlignment="1" applyProtection="1">
      <alignment vertical="center" shrinkToFit="1"/>
      <protection hidden="1"/>
    </xf>
    <xf numFmtId="38" fontId="21" fillId="0" borderId="142" xfId="38" applyFont="1" applyBorder="1" applyAlignment="1" applyProtection="1">
      <alignment vertical="center" shrinkToFit="1"/>
      <protection hidden="1"/>
    </xf>
    <xf numFmtId="0" fontId="22" fillId="0" borderId="35" xfId="0" applyFont="1" applyBorder="1" applyAlignment="1">
      <alignment horizontal="center" vertical="center" shrinkToFit="1"/>
    </xf>
    <xf numFmtId="38" fontId="21" fillId="0" borderId="14" xfId="0" applyNumberFormat="1" applyFont="1" applyBorder="1" applyAlignment="1" applyProtection="1">
      <alignment vertical="center" shrinkToFit="1"/>
      <protection hidden="1"/>
    </xf>
    <xf numFmtId="38" fontId="21" fillId="0" borderId="11" xfId="0" applyNumberFormat="1" applyFont="1" applyBorder="1" applyAlignment="1" applyProtection="1">
      <alignment vertical="center" shrinkToFit="1"/>
      <protection hidden="1"/>
    </xf>
    <xf numFmtId="38" fontId="21" fillId="0" borderId="23" xfId="0" applyNumberFormat="1" applyFont="1" applyBorder="1" applyAlignment="1" applyProtection="1">
      <alignment vertical="center" shrinkToFit="1"/>
      <protection hidden="1"/>
    </xf>
    <xf numFmtId="38" fontId="21" fillId="0" borderId="10" xfId="0" applyNumberFormat="1" applyFont="1" applyBorder="1" applyAlignment="1" applyProtection="1">
      <alignment vertical="center" shrinkToFit="1"/>
      <protection hidden="1"/>
    </xf>
    <xf numFmtId="38" fontId="21" fillId="0" borderId="82" xfId="0" applyNumberFormat="1" applyFont="1" applyBorder="1" applyAlignment="1" applyProtection="1">
      <alignment vertical="center" shrinkToFit="1"/>
      <protection hidden="1"/>
    </xf>
    <xf numFmtId="179" fontId="31" fillId="0" borderId="0" xfId="0" applyNumberFormat="1" applyFont="1" applyBorder="1" applyAlignment="1">
      <alignment vertical="center" shrinkToFit="1"/>
    </xf>
    <xf numFmtId="0" fontId="23" fillId="5" borderId="0" xfId="0" applyFont="1" applyFill="1" applyBorder="1" applyAlignment="1">
      <alignment vertical="center"/>
    </xf>
    <xf numFmtId="179" fontId="40" fillId="5" borderId="143" xfId="0" applyNumberFormat="1" applyFont="1" applyFill="1" applyBorder="1" applyAlignment="1" applyProtection="1">
      <alignment vertical="center" shrinkToFit="1"/>
    </xf>
    <xf numFmtId="195" fontId="40" fillId="5" borderId="59" xfId="0" applyNumberFormat="1" applyFont="1" applyFill="1" applyBorder="1" applyAlignment="1" applyProtection="1">
      <alignment vertical="center" shrinkToFit="1"/>
    </xf>
    <xf numFmtId="179" fontId="40" fillId="5" borderId="144" xfId="0" applyNumberFormat="1" applyFont="1" applyFill="1" applyBorder="1" applyAlignment="1" applyProtection="1">
      <alignment vertical="center" shrinkToFit="1"/>
    </xf>
    <xf numFmtId="195" fontId="40" fillId="5" borderId="86" xfId="0" applyNumberFormat="1" applyFont="1" applyFill="1" applyBorder="1" applyAlignment="1" applyProtection="1">
      <alignment vertical="center" shrinkToFit="1"/>
    </xf>
    <xf numFmtId="196" fontId="40" fillId="0" borderId="66" xfId="0" applyNumberFormat="1" applyFont="1" applyBorder="1" applyAlignment="1">
      <alignment vertical="center" shrinkToFit="1"/>
    </xf>
    <xf numFmtId="196" fontId="40" fillId="0" borderId="67" xfId="0" applyNumberFormat="1" applyFont="1" applyBorder="1" applyAlignment="1">
      <alignment vertical="center" shrinkToFit="1"/>
    </xf>
    <xf numFmtId="196" fontId="40" fillId="0" borderId="40" xfId="0" applyNumberFormat="1" applyFont="1" applyBorder="1" applyAlignment="1">
      <alignment vertical="center" shrinkToFit="1"/>
    </xf>
    <xf numFmtId="196" fontId="40" fillId="0" borderId="109" xfId="0" applyNumberFormat="1" applyFont="1" applyBorder="1" applyAlignment="1">
      <alignment vertical="center" shrinkToFit="1"/>
    </xf>
    <xf numFmtId="196" fontId="40" fillId="0" borderId="6" xfId="0" applyNumberFormat="1" applyFont="1" applyBorder="1" applyAlignment="1">
      <alignment vertical="center" shrinkToFit="1"/>
    </xf>
    <xf numFmtId="196" fontId="40" fillId="0" borderId="37" xfId="0" applyNumberFormat="1" applyFont="1" applyBorder="1" applyAlignment="1">
      <alignment vertical="center" shrinkToFit="1"/>
    </xf>
    <xf numFmtId="196" fontId="40" fillId="0" borderId="58" xfId="0" applyNumberFormat="1" applyFont="1" applyBorder="1" applyAlignment="1">
      <alignment vertical="center" shrinkToFit="1"/>
    </xf>
    <xf numFmtId="196" fontId="40" fillId="0" borderId="60" xfId="0" applyNumberFormat="1" applyFont="1" applyBorder="1" applyAlignment="1">
      <alignment vertical="center" shrinkToFit="1"/>
    </xf>
    <xf numFmtId="196" fontId="40" fillId="0" borderId="38" xfId="0" applyNumberFormat="1" applyFont="1" applyBorder="1" applyAlignment="1">
      <alignment vertical="center" shrinkToFit="1"/>
    </xf>
    <xf numFmtId="0" fontId="19" fillId="3" borderId="66" xfId="0" applyFont="1" applyFill="1" applyBorder="1" applyAlignment="1" applyProtection="1">
      <alignment horizontal="center" vertical="center" shrinkToFit="1"/>
      <protection locked="0"/>
    </xf>
    <xf numFmtId="0" fontId="19" fillId="3" borderId="31" xfId="0" applyFont="1" applyFill="1" applyBorder="1" applyAlignment="1" applyProtection="1">
      <alignment horizontal="center" vertical="center" shrinkToFit="1"/>
      <protection locked="0"/>
    </xf>
    <xf numFmtId="0" fontId="19" fillId="3" borderId="83" xfId="0" applyFont="1" applyFill="1" applyBorder="1" applyAlignment="1" applyProtection="1">
      <alignment horizontal="center" vertical="center" shrinkToFit="1"/>
      <protection locked="0"/>
    </xf>
    <xf numFmtId="0" fontId="0" fillId="3" borderId="32" xfId="0"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19" xfId="0" applyFont="1" applyFill="1" applyBorder="1" applyAlignment="1" applyProtection="1">
      <alignment vertical="center" shrinkToFit="1"/>
      <protection locked="0"/>
    </xf>
    <xf numFmtId="0" fontId="19" fillId="3" borderId="20" xfId="0" applyFont="1" applyFill="1" applyBorder="1" applyAlignment="1" applyProtection="1">
      <alignment vertical="center" shrinkToFit="1"/>
      <protection locked="0"/>
    </xf>
    <xf numFmtId="0" fontId="19" fillId="3" borderId="22" xfId="0" applyFont="1" applyFill="1" applyBorder="1" applyAlignment="1" applyProtection="1">
      <alignment vertical="center" shrinkToFit="1"/>
      <protection locked="0"/>
    </xf>
    <xf numFmtId="0" fontId="19" fillId="3" borderId="21" xfId="0" applyFont="1" applyFill="1" applyBorder="1" applyAlignment="1" applyProtection="1">
      <alignment vertical="center" shrinkToFit="1"/>
      <protection locked="0"/>
    </xf>
    <xf numFmtId="0" fontId="19" fillId="3" borderId="62" xfId="0" applyFont="1" applyFill="1" applyBorder="1" applyAlignment="1" applyProtection="1">
      <alignment vertical="center" shrinkToFit="1"/>
      <protection locked="0"/>
    </xf>
    <xf numFmtId="0" fontId="19" fillId="3" borderId="35" xfId="0" applyFont="1" applyFill="1" applyBorder="1" applyAlignment="1" applyProtection="1">
      <alignment vertical="center" shrinkToFit="1"/>
      <protection locked="0"/>
    </xf>
    <xf numFmtId="0" fontId="19" fillId="3" borderId="75" xfId="0" applyFont="1" applyFill="1" applyBorder="1" applyAlignment="1" applyProtection="1">
      <alignment vertical="center" shrinkToFit="1"/>
      <protection locked="0"/>
    </xf>
    <xf numFmtId="0" fontId="0" fillId="3" borderId="20" xfId="0" applyFill="1" applyBorder="1" applyAlignment="1" applyProtection="1">
      <alignment shrinkToFit="1"/>
      <protection locked="0"/>
    </xf>
    <xf numFmtId="0" fontId="0" fillId="3" borderId="65" xfId="0" applyFill="1" applyBorder="1" applyAlignment="1" applyProtection="1">
      <alignment shrinkToFit="1"/>
      <protection locked="0"/>
    </xf>
    <xf numFmtId="0" fontId="51" fillId="0" borderId="0" xfId="0" applyFont="1"/>
    <xf numFmtId="38" fontId="21" fillId="0" borderId="145" xfId="38" quotePrefix="1" applyFont="1" applyBorder="1" applyAlignment="1" applyProtection="1">
      <alignment vertical="center" shrinkToFit="1"/>
      <protection hidden="1"/>
    </xf>
    <xf numFmtId="38" fontId="21" fillId="0" borderId="9" xfId="38" quotePrefix="1" applyFont="1" applyBorder="1" applyAlignment="1" applyProtection="1">
      <alignment vertical="center" shrinkToFit="1"/>
      <protection hidden="1"/>
    </xf>
    <xf numFmtId="38" fontId="21" fillId="0" borderId="146" xfId="38" quotePrefix="1" applyFont="1" applyBorder="1" applyAlignment="1" applyProtection="1">
      <alignment vertical="center" shrinkToFit="1"/>
      <protection hidden="1"/>
    </xf>
    <xf numFmtId="38" fontId="21" fillId="0" borderId="8" xfId="38" quotePrefix="1" applyFont="1" applyBorder="1" applyAlignment="1" applyProtection="1">
      <alignment vertical="center" shrinkToFit="1"/>
      <protection hidden="1"/>
    </xf>
    <xf numFmtId="38" fontId="21" fillId="0" borderId="147" xfId="38" quotePrefix="1" applyFont="1" applyBorder="1" applyAlignment="1" applyProtection="1">
      <alignment vertical="center" shrinkToFit="1"/>
      <protection hidden="1"/>
    </xf>
    <xf numFmtId="38" fontId="21" fillId="5" borderId="139" xfId="38" quotePrefix="1" applyFont="1" applyFill="1" applyBorder="1" applyAlignment="1" applyProtection="1">
      <alignment vertical="center" shrinkToFit="1"/>
      <protection hidden="1"/>
    </xf>
    <xf numFmtId="38" fontId="21" fillId="5" borderId="115" xfId="38" quotePrefix="1" applyFont="1" applyFill="1" applyBorder="1" applyAlignment="1" applyProtection="1">
      <alignment vertical="center" shrinkToFit="1"/>
      <protection hidden="1"/>
    </xf>
    <xf numFmtId="38" fontId="21" fillId="5" borderId="116" xfId="38" quotePrefix="1" applyFont="1" applyFill="1" applyBorder="1" applyAlignment="1" applyProtection="1">
      <alignment vertical="center" shrinkToFit="1"/>
      <protection hidden="1"/>
    </xf>
    <xf numFmtId="38" fontId="21" fillId="5" borderId="117" xfId="38" quotePrefix="1" applyFont="1" applyFill="1" applyBorder="1" applyAlignment="1" applyProtection="1">
      <alignment vertical="center" shrinkToFit="1"/>
      <protection hidden="1"/>
    </xf>
    <xf numFmtId="38" fontId="21" fillId="5" borderId="141" xfId="38" quotePrefix="1" applyFont="1" applyFill="1" applyBorder="1" applyAlignment="1" applyProtection="1">
      <alignment vertical="center" shrinkToFit="1"/>
      <protection hidden="1"/>
    </xf>
    <xf numFmtId="38" fontId="21" fillId="0" borderId="148" xfId="38" applyFont="1" applyBorder="1" applyAlignment="1" applyProtection="1">
      <alignment vertical="center" shrinkToFit="1"/>
      <protection hidden="1"/>
    </xf>
    <xf numFmtId="38" fontId="21" fillId="0" borderId="149" xfId="38" applyFont="1" applyBorder="1" applyAlignment="1" applyProtection="1">
      <alignment vertical="center" shrinkToFit="1"/>
      <protection hidden="1"/>
    </xf>
    <xf numFmtId="38" fontId="21" fillId="0" borderId="150" xfId="38" applyFont="1" applyBorder="1" applyAlignment="1" applyProtection="1">
      <alignment vertical="center" shrinkToFit="1"/>
      <protection hidden="1"/>
    </xf>
    <xf numFmtId="38" fontId="21" fillId="0" borderId="151" xfId="38" applyFont="1" applyBorder="1" applyAlignment="1" applyProtection="1">
      <alignment vertical="center" shrinkToFit="1"/>
      <protection hidden="1"/>
    </xf>
    <xf numFmtId="38" fontId="21" fillId="0" borderId="152" xfId="38" applyFont="1" applyBorder="1" applyAlignment="1" applyProtection="1">
      <alignment vertical="center" shrinkToFit="1"/>
      <protection hidden="1"/>
    </xf>
    <xf numFmtId="38" fontId="21" fillId="0" borderId="153" xfId="38" quotePrefix="1" applyFont="1" applyBorder="1" applyAlignment="1" applyProtection="1">
      <alignment vertical="center" shrinkToFit="1"/>
      <protection hidden="1"/>
    </xf>
    <xf numFmtId="38" fontId="21" fillId="0" borderId="123" xfId="38" quotePrefix="1" applyFont="1" applyBorder="1" applyAlignment="1" applyProtection="1">
      <alignment vertical="center" shrinkToFit="1"/>
      <protection hidden="1"/>
    </xf>
    <xf numFmtId="38" fontId="21" fillId="0" borderId="55" xfId="38" quotePrefix="1" applyFont="1" applyBorder="1" applyAlignment="1" applyProtection="1">
      <alignment vertical="center" shrinkToFit="1"/>
      <protection hidden="1"/>
    </xf>
    <xf numFmtId="38" fontId="21" fillId="0" borderId="154" xfId="38" quotePrefix="1" applyFont="1" applyBorder="1" applyAlignment="1" applyProtection="1">
      <alignment vertical="center" shrinkToFit="1"/>
      <protection hidden="1"/>
    </xf>
    <xf numFmtId="38" fontId="21" fillId="0" borderId="155" xfId="38" quotePrefix="1" applyFont="1" applyBorder="1" applyAlignment="1" applyProtection="1">
      <alignment vertical="center" shrinkToFit="1"/>
      <protection hidden="1"/>
    </xf>
    <xf numFmtId="38" fontId="21" fillId="0" borderId="156" xfId="38" applyFont="1" applyBorder="1" applyAlignment="1" applyProtection="1">
      <alignment vertical="center" shrinkToFit="1"/>
      <protection hidden="1"/>
    </xf>
    <xf numFmtId="38" fontId="21" fillId="0" borderId="124" xfId="38" quotePrefix="1" applyFont="1" applyBorder="1" applyAlignment="1" applyProtection="1">
      <alignment vertical="center" shrinkToFit="1"/>
      <protection hidden="1"/>
    </xf>
    <xf numFmtId="38" fontId="21" fillId="0" borderId="132" xfId="38" quotePrefix="1" applyFont="1" applyBorder="1" applyAlignment="1" applyProtection="1">
      <alignment vertical="center" shrinkToFit="1"/>
      <protection hidden="1"/>
    </xf>
    <xf numFmtId="38" fontId="21" fillId="0" borderId="126" xfId="38" quotePrefix="1" applyFont="1" applyBorder="1" applyAlignment="1" applyProtection="1">
      <alignment vertical="center" shrinkToFit="1"/>
      <protection hidden="1"/>
    </xf>
    <xf numFmtId="38" fontId="21" fillId="0" borderId="137" xfId="38" quotePrefix="1" applyFont="1" applyBorder="1" applyAlignment="1" applyProtection="1">
      <alignment vertical="center" shrinkToFit="1"/>
      <protection hidden="1"/>
    </xf>
    <xf numFmtId="38" fontId="21" fillId="0" borderId="142" xfId="38" quotePrefix="1" applyFont="1" applyBorder="1" applyAlignment="1" applyProtection="1">
      <alignment vertical="center" shrinkToFit="1"/>
      <protection hidden="1"/>
    </xf>
    <xf numFmtId="186" fontId="19" fillId="6" borderId="157" xfId="0" applyNumberFormat="1" applyFont="1" applyFill="1" applyBorder="1" applyAlignment="1" applyProtection="1">
      <alignment horizontal="center" vertical="center" shrinkToFit="1"/>
      <protection locked="0"/>
    </xf>
    <xf numFmtId="38" fontId="21" fillId="0" borderId="158" xfId="38" applyFont="1" applyBorder="1" applyAlignment="1" applyProtection="1">
      <alignment vertical="center" shrinkToFit="1"/>
      <protection hidden="1"/>
    </xf>
    <xf numFmtId="185" fontId="21" fillId="5" borderId="149" xfId="28" applyNumberFormat="1" applyFont="1" applyFill="1" applyBorder="1" applyAlignment="1" applyProtection="1">
      <alignment horizontal="center" vertical="center" shrinkToFit="1"/>
      <protection hidden="1"/>
    </xf>
    <xf numFmtId="0" fontId="18" fillId="3" borderId="26" xfId="0" applyFont="1" applyFill="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shrinkToFit="1"/>
      <protection locked="0"/>
    </xf>
    <xf numFmtId="0" fontId="18" fillId="3" borderId="37" xfId="0" applyFont="1" applyFill="1" applyBorder="1" applyAlignment="1" applyProtection="1">
      <alignment horizontal="center" vertical="center" shrinkToFit="1"/>
      <protection locked="0"/>
    </xf>
    <xf numFmtId="0" fontId="18" fillId="3" borderId="5" xfId="0" applyFont="1" applyFill="1" applyBorder="1" applyAlignment="1" applyProtection="1">
      <alignment horizontal="center" vertical="center" shrinkToFit="1"/>
      <protection locked="0"/>
    </xf>
    <xf numFmtId="0" fontId="18" fillId="3" borderId="67" xfId="0" applyFont="1" applyFill="1" applyBorder="1" applyAlignment="1" applyProtection="1">
      <alignment horizontal="center" vertical="center" shrinkToFit="1"/>
      <protection locked="0"/>
    </xf>
    <xf numFmtId="0" fontId="39" fillId="3" borderId="67"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8" fillId="3" borderId="78" xfId="0" applyFont="1" applyFill="1" applyBorder="1" applyAlignment="1" applyProtection="1">
      <alignment horizontal="center" vertical="center" shrinkToFit="1"/>
      <protection locked="0"/>
    </xf>
    <xf numFmtId="0" fontId="21" fillId="0" borderId="143" xfId="0" applyFont="1" applyBorder="1" applyAlignment="1">
      <alignment horizontal="center" vertical="center" shrinkToFit="1"/>
    </xf>
    <xf numFmtId="0" fontId="21" fillId="0" borderId="159"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75"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44" xfId="0" applyFont="1" applyBorder="1" applyAlignment="1">
      <alignment horizontal="center" vertical="center" shrinkToFit="1"/>
    </xf>
    <xf numFmtId="0" fontId="24" fillId="0" borderId="0" xfId="0" quotePrefix="1" applyFont="1" applyFill="1" applyProtection="1">
      <protection locked="0"/>
    </xf>
    <xf numFmtId="180" fontId="8" fillId="0" borderId="37" xfId="0" applyNumberFormat="1" applyFont="1" applyBorder="1" applyAlignment="1" applyProtection="1">
      <alignment vertical="center" shrinkToFit="1"/>
    </xf>
    <xf numFmtId="180" fontId="8" fillId="0" borderId="5" xfId="0" applyNumberFormat="1" applyFont="1" applyBorder="1" applyAlignment="1" applyProtection="1">
      <alignment vertical="center" shrinkToFit="1"/>
    </xf>
    <xf numFmtId="180" fontId="8" fillId="0" borderId="38" xfId="0" applyNumberFormat="1" applyFont="1" applyBorder="1" applyAlignment="1" applyProtection="1">
      <alignment vertical="center" shrinkToFit="1"/>
    </xf>
    <xf numFmtId="180" fontId="8" fillId="0" borderId="91" xfId="0" applyNumberFormat="1" applyFont="1" applyBorder="1" applyAlignment="1" applyProtection="1">
      <alignment vertical="center" shrinkToFit="1"/>
    </xf>
    <xf numFmtId="192" fontId="18" fillId="6" borderId="7" xfId="0" applyNumberFormat="1" applyFont="1" applyFill="1" applyBorder="1" applyAlignment="1" applyProtection="1">
      <alignment horizontal="center" vertical="center" shrinkToFit="1"/>
      <protection locked="0"/>
    </xf>
    <xf numFmtId="185" fontId="21" fillId="5" borderId="6" xfId="38" applyNumberFormat="1" applyFont="1" applyFill="1" applyBorder="1" applyAlignment="1" applyProtection="1">
      <alignment horizontal="center" vertical="center" shrinkToFit="1"/>
      <protection hidden="1"/>
    </xf>
    <xf numFmtId="3" fontId="8" fillId="5" borderId="160" xfId="0" quotePrefix="1" applyNumberFormat="1" applyFont="1" applyFill="1" applyBorder="1" applyAlignment="1" applyProtection="1">
      <alignment vertical="center" shrinkToFit="1"/>
    </xf>
    <xf numFmtId="176" fontId="8" fillId="0" borderId="40" xfId="0" applyNumberFormat="1" applyFont="1" applyBorder="1" applyAlignment="1" applyProtection="1">
      <alignment vertical="center" shrinkToFit="1"/>
    </xf>
    <xf numFmtId="176" fontId="8" fillId="0" borderId="39" xfId="0" applyNumberFormat="1" applyFont="1" applyBorder="1" applyAlignment="1" applyProtection="1">
      <alignment vertical="center" shrinkToFit="1"/>
    </xf>
    <xf numFmtId="3" fontId="8" fillId="0" borderId="77" xfId="0" quotePrefix="1" applyNumberFormat="1" applyFont="1" applyBorder="1" applyAlignment="1" applyProtection="1">
      <alignment vertical="center" shrinkToFit="1"/>
    </xf>
    <xf numFmtId="178" fontId="10" fillId="3" borderId="97" xfId="0" applyNumberFormat="1" applyFont="1" applyFill="1" applyBorder="1" applyAlignment="1" applyProtection="1">
      <alignment vertical="center" shrinkToFit="1"/>
      <protection locked="0"/>
    </xf>
    <xf numFmtId="0" fontId="10" fillId="0" borderId="6" xfId="0" applyFont="1" applyBorder="1" applyAlignment="1" applyProtection="1">
      <alignment horizontal="center" vertical="center"/>
    </xf>
    <xf numFmtId="0" fontId="10" fillId="0" borderId="24" xfId="0" applyFont="1" applyBorder="1" applyAlignment="1" applyProtection="1">
      <alignment horizontal="center" vertical="center"/>
    </xf>
    <xf numFmtId="0" fontId="19" fillId="0" borderId="0" xfId="0" applyFont="1" applyFill="1" applyAlignment="1">
      <alignment vertical="center"/>
    </xf>
    <xf numFmtId="0" fontId="19" fillId="0" borderId="0" xfId="0" applyFont="1" applyFill="1" applyAlignment="1" applyProtection="1">
      <alignment horizontal="right" vertical="center"/>
      <protection locked="0"/>
    </xf>
    <xf numFmtId="0" fontId="19" fillId="0" borderId="0" xfId="0" applyFont="1" applyFill="1" applyAlignment="1">
      <alignment horizontal="left" vertical="center"/>
    </xf>
    <xf numFmtId="38" fontId="8" fillId="0" borderId="23" xfId="38" applyFont="1" applyFill="1" applyBorder="1" applyAlignment="1" applyProtection="1">
      <alignment vertical="center" shrinkToFit="1"/>
    </xf>
    <xf numFmtId="191" fontId="8" fillId="0" borderId="23" xfId="0" applyNumberFormat="1" applyFont="1" applyFill="1" applyBorder="1" applyAlignment="1" applyProtection="1">
      <alignment vertical="center" shrinkToFit="1"/>
    </xf>
    <xf numFmtId="178" fontId="10" fillId="3" borderId="33" xfId="0" applyNumberFormat="1" applyFont="1" applyFill="1" applyBorder="1" applyAlignment="1" applyProtection="1">
      <alignment vertical="center" shrinkToFit="1"/>
      <protection locked="0"/>
    </xf>
    <xf numFmtId="178" fontId="6"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178" fontId="6" fillId="0" borderId="0" xfId="0" applyNumberFormat="1" applyFont="1" applyBorder="1" applyAlignment="1">
      <alignment horizontal="right" vertical="center"/>
    </xf>
    <xf numFmtId="176" fontId="5" fillId="0" borderId="0" xfId="0" applyNumberFormat="1" applyFont="1" applyBorder="1" applyAlignment="1">
      <alignment vertical="center"/>
    </xf>
    <xf numFmtId="0" fontId="6" fillId="0" borderId="0" xfId="0" applyFont="1" applyBorder="1" applyAlignment="1">
      <alignment vertical="center"/>
    </xf>
    <xf numFmtId="182" fontId="6"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Alignment="1">
      <alignment vertical="center"/>
    </xf>
    <xf numFmtId="0" fontId="0" fillId="0" borderId="0" xfId="0" applyBorder="1" applyAlignment="1">
      <alignment vertical="center"/>
    </xf>
    <xf numFmtId="178" fontId="10" fillId="0" borderId="0" xfId="0" applyNumberFormat="1" applyFont="1" applyBorder="1" applyAlignment="1">
      <alignment horizontal="right" vertical="center"/>
    </xf>
    <xf numFmtId="0" fontId="24" fillId="0" borderId="0" xfId="0" applyFont="1" applyAlignment="1">
      <alignment horizontal="center" vertical="center"/>
    </xf>
    <xf numFmtId="0" fontId="18" fillId="3" borderId="38" xfId="0" applyFont="1" applyFill="1" applyBorder="1" applyAlignment="1" applyProtection="1">
      <alignment vertical="center" shrinkToFit="1"/>
      <protection locked="0"/>
    </xf>
    <xf numFmtId="0" fontId="18" fillId="3" borderId="91" xfId="0" applyFont="1" applyFill="1" applyBorder="1" applyAlignment="1" applyProtection="1">
      <alignment vertical="center" shrinkToFit="1"/>
      <protection locked="0"/>
    </xf>
    <xf numFmtId="9" fontId="47" fillId="0" borderId="0" xfId="28" applyFont="1" applyAlignment="1" applyProtection="1">
      <alignment vertical="center"/>
      <protection locked="0"/>
    </xf>
    <xf numFmtId="192" fontId="18" fillId="6" borderId="161" xfId="0" applyNumberFormat="1" applyFont="1" applyFill="1" applyBorder="1" applyAlignment="1" applyProtection="1">
      <alignment horizontal="center" vertical="center" shrinkToFit="1"/>
      <protection locked="0"/>
    </xf>
    <xf numFmtId="38" fontId="18" fillId="3" borderId="134" xfId="38" applyFont="1" applyFill="1" applyBorder="1" applyAlignment="1" applyProtection="1">
      <alignment horizontal="center" vertical="center" shrinkToFit="1"/>
      <protection locked="0"/>
    </xf>
    <xf numFmtId="3" fontId="10" fillId="0" borderId="95" xfId="0" applyNumberFormat="1" applyFont="1" applyBorder="1" applyAlignment="1" applyProtection="1">
      <alignment vertical="center" shrinkToFit="1"/>
      <protection locked="0"/>
    </xf>
    <xf numFmtId="0" fontId="0" fillId="5" borderId="0" xfId="0" applyFill="1" applyAlignment="1">
      <alignment vertical="center"/>
    </xf>
    <xf numFmtId="0" fontId="0" fillId="5" borderId="0" xfId="0" applyFill="1" applyBorder="1" applyAlignment="1">
      <alignment vertical="center"/>
    </xf>
    <xf numFmtId="178" fontId="0" fillId="0" borderId="26" xfId="0" applyNumberFormat="1" applyFill="1" applyBorder="1" applyAlignment="1" applyProtection="1">
      <alignment vertical="center" shrinkToFit="1"/>
    </xf>
    <xf numFmtId="0" fontId="22" fillId="0" borderId="4" xfId="0" applyFont="1" applyFill="1" applyBorder="1" applyAlignment="1">
      <alignment vertical="center" shrinkToFit="1"/>
    </xf>
    <xf numFmtId="0" fontId="22" fillId="0" borderId="5" xfId="0" applyFont="1" applyFill="1" applyBorder="1" applyAlignment="1">
      <alignment vertical="center" shrinkToFit="1"/>
    </xf>
    <xf numFmtId="0" fontId="22" fillId="0" borderId="5" xfId="0" applyFont="1" applyFill="1" applyBorder="1" applyAlignment="1">
      <alignment horizontal="distributed" vertical="center" shrinkToFit="1"/>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19" fillId="0" borderId="55" xfId="0" applyFont="1" applyFill="1" applyBorder="1" applyAlignment="1">
      <alignment horizontal="distributed" vertical="center"/>
    </xf>
    <xf numFmtId="0" fontId="19" fillId="0" borderId="37" xfId="0" applyFont="1" applyFill="1" applyBorder="1" applyAlignment="1">
      <alignment horizontal="distributed" vertical="center"/>
    </xf>
    <xf numFmtId="176" fontId="10" fillId="37" borderId="42" xfId="0" applyNumberFormat="1" applyFont="1" applyFill="1" applyBorder="1" applyAlignment="1" applyProtection="1">
      <alignment vertical="center" shrinkToFit="1"/>
      <protection locked="0"/>
    </xf>
    <xf numFmtId="176" fontId="10" fillId="37" borderId="30" xfId="0" applyNumberFormat="1" applyFont="1" applyFill="1" applyBorder="1" applyAlignment="1" applyProtection="1">
      <alignment vertical="center" shrinkToFit="1"/>
      <protection locked="0"/>
    </xf>
    <xf numFmtId="176" fontId="10" fillId="37" borderId="43" xfId="0" applyNumberFormat="1" applyFont="1" applyFill="1" applyBorder="1" applyAlignment="1" applyProtection="1">
      <alignment vertical="center" shrinkToFit="1"/>
      <protection locked="0"/>
    </xf>
    <xf numFmtId="176" fontId="10" fillId="37" borderId="33" xfId="0" applyNumberFormat="1" applyFont="1" applyFill="1" applyBorder="1" applyAlignment="1" applyProtection="1">
      <alignment vertical="center" shrinkToFit="1"/>
      <protection locked="0"/>
    </xf>
    <xf numFmtId="176" fontId="10" fillId="37" borderId="47" xfId="0" applyNumberFormat="1" applyFont="1" applyFill="1" applyBorder="1" applyAlignment="1" applyProtection="1">
      <alignment vertical="center" shrinkToFit="1"/>
      <protection locked="0"/>
    </xf>
    <xf numFmtId="176" fontId="10" fillId="37" borderId="34" xfId="0" applyNumberFormat="1" applyFont="1" applyFill="1" applyBorder="1" applyAlignment="1" applyProtection="1">
      <alignment vertical="center" shrinkToFit="1"/>
      <protection locked="0"/>
    </xf>
    <xf numFmtId="178" fontId="10" fillId="37" borderId="42" xfId="0" applyNumberFormat="1" applyFont="1" applyFill="1" applyBorder="1" applyAlignment="1" applyProtection="1">
      <alignment vertical="center" shrinkToFit="1"/>
      <protection locked="0"/>
    </xf>
    <xf numFmtId="178" fontId="10" fillId="37" borderId="30" xfId="0" applyNumberFormat="1" applyFont="1" applyFill="1" applyBorder="1" applyAlignment="1" applyProtection="1">
      <alignment vertical="center" shrinkToFit="1"/>
      <protection locked="0"/>
    </xf>
    <xf numFmtId="178" fontId="0" fillId="0" borderId="26" xfId="0" applyNumberFormat="1" applyFill="1" applyBorder="1" applyAlignment="1" applyProtection="1">
      <alignment vertical="center" shrinkToFit="1"/>
      <protection locked="0"/>
    </xf>
    <xf numFmtId="180" fontId="8" fillId="0" borderId="5" xfId="0" applyNumberFormat="1" applyFont="1" applyFill="1" applyBorder="1" applyAlignment="1" applyProtection="1">
      <alignment vertical="center" shrinkToFit="1"/>
    </xf>
    <xf numFmtId="178" fontId="8" fillId="0" borderId="26" xfId="0" applyNumberFormat="1" applyFont="1" applyFill="1" applyBorder="1" applyAlignment="1" applyProtection="1">
      <alignment vertical="center" shrinkToFit="1"/>
    </xf>
    <xf numFmtId="179" fontId="8" fillId="0" borderId="5" xfId="0" applyNumberFormat="1" applyFont="1" applyFill="1" applyBorder="1" applyAlignment="1" applyProtection="1">
      <alignment vertical="center" shrinkToFit="1"/>
    </xf>
    <xf numFmtId="180" fontId="10" fillId="3" borderId="101" xfId="0" applyNumberFormat="1" applyFont="1" applyFill="1" applyBorder="1" applyAlignment="1" applyProtection="1">
      <alignment vertical="center" shrinkToFit="1"/>
      <protection locked="0"/>
    </xf>
    <xf numFmtId="180" fontId="10" fillId="3" borderId="96" xfId="0" applyNumberFormat="1" applyFont="1" applyFill="1" applyBorder="1" applyAlignment="1" applyProtection="1">
      <alignment vertical="center" shrinkToFit="1"/>
      <protection locked="0"/>
    </xf>
    <xf numFmtId="180" fontId="10" fillId="3" borderId="97" xfId="0" applyNumberFormat="1" applyFont="1" applyFill="1" applyBorder="1" applyAlignment="1" applyProtection="1">
      <alignment vertical="center" shrinkToFit="1"/>
      <protection locked="0"/>
    </xf>
    <xf numFmtId="186" fontId="19" fillId="38" borderId="125" xfId="0" applyNumberFormat="1" applyFont="1" applyFill="1" applyBorder="1" applyAlignment="1" applyProtection="1">
      <alignment horizontal="center" vertical="center" shrinkToFit="1"/>
      <protection locked="0"/>
    </xf>
    <xf numFmtId="188" fontId="19" fillId="38" borderId="118" xfId="0" applyNumberFormat="1" applyFont="1" applyFill="1" applyBorder="1" applyAlignment="1" applyProtection="1">
      <alignment horizontal="center" vertical="center" shrinkToFit="1"/>
      <protection locked="0"/>
    </xf>
    <xf numFmtId="176" fontId="21" fillId="0" borderId="6" xfId="0" applyNumberFormat="1" applyFont="1" applyFill="1" applyBorder="1" applyAlignment="1">
      <alignment horizontal="center" vertical="center" shrinkToFit="1"/>
    </xf>
    <xf numFmtId="1" fontId="39" fillId="3" borderId="50" xfId="0" applyNumberFormat="1" applyFont="1" applyFill="1" applyBorder="1" applyAlignment="1" applyProtection="1">
      <alignment vertical="center" shrinkToFit="1"/>
      <protection locked="0"/>
    </xf>
    <xf numFmtId="0" fontId="0" fillId="0" borderId="0" xfId="0" applyFill="1" applyAlignment="1">
      <alignment vertical="center"/>
    </xf>
    <xf numFmtId="38" fontId="21" fillId="39" borderId="115" xfId="38" applyFont="1" applyFill="1" applyBorder="1" applyAlignment="1" applyProtection="1">
      <alignment vertical="center" shrinkToFit="1"/>
      <protection hidden="1"/>
    </xf>
    <xf numFmtId="38" fontId="21" fillId="39" borderId="132" xfId="38" applyFont="1" applyFill="1" applyBorder="1" applyAlignment="1" applyProtection="1">
      <alignment vertical="center" shrinkToFit="1"/>
      <protection hidden="1"/>
    </xf>
    <xf numFmtId="38" fontId="21" fillId="39" borderId="11" xfId="0" applyNumberFormat="1" applyFont="1" applyFill="1" applyBorder="1" applyAlignment="1" applyProtection="1">
      <alignment vertical="center" shrinkToFit="1"/>
      <protection hidden="1"/>
    </xf>
    <xf numFmtId="0" fontId="18" fillId="0" borderId="4" xfId="0" applyFont="1" applyFill="1" applyBorder="1" applyAlignment="1">
      <alignment vertical="center" shrinkToFit="1"/>
    </xf>
    <xf numFmtId="0" fontId="18" fillId="0" borderId="5" xfId="0" applyFont="1" applyFill="1" applyBorder="1" applyAlignment="1">
      <alignment horizontal="distributed" vertical="center" shrinkToFit="1"/>
    </xf>
    <xf numFmtId="0" fontId="18" fillId="0" borderId="6" xfId="0" applyFont="1" applyFill="1" applyBorder="1" applyAlignment="1">
      <alignment vertical="center" shrinkToFit="1"/>
    </xf>
    <xf numFmtId="0" fontId="4" fillId="0" borderId="0" xfId="51" applyFont="1">
      <alignment vertical="center"/>
    </xf>
    <xf numFmtId="0" fontId="45" fillId="0" borderId="0" xfId="51">
      <alignment vertical="center"/>
    </xf>
    <xf numFmtId="0" fontId="45" fillId="0" borderId="60" xfId="51" applyBorder="1" applyAlignment="1">
      <alignment horizontal="center" vertical="center" shrinkToFit="1"/>
    </xf>
    <xf numFmtId="0" fontId="45" fillId="0" borderId="162" xfId="51" applyBorder="1" applyAlignment="1">
      <alignment horizontal="center" vertical="center"/>
    </xf>
    <xf numFmtId="0" fontId="45" fillId="0" borderId="0" xfId="51" applyBorder="1" applyAlignment="1">
      <alignment horizontal="center" vertical="center"/>
    </xf>
    <xf numFmtId="0" fontId="45" fillId="0" borderId="163" xfId="51" applyBorder="1" applyAlignment="1">
      <alignment horizontal="center" vertical="center"/>
    </xf>
    <xf numFmtId="0" fontId="45" fillId="0" borderId="0" xfId="51" applyBorder="1">
      <alignment vertical="center"/>
    </xf>
    <xf numFmtId="0" fontId="45" fillId="0" borderId="164" xfId="51" applyBorder="1" applyAlignment="1">
      <alignment horizontal="center" vertical="center"/>
    </xf>
    <xf numFmtId="0" fontId="45" fillId="0" borderId="34" xfId="51" applyBorder="1" applyAlignment="1">
      <alignment horizontal="center" vertical="center"/>
    </xf>
    <xf numFmtId="0" fontId="45" fillId="0" borderId="34" xfId="51" applyBorder="1">
      <alignment vertical="center"/>
    </xf>
    <xf numFmtId="0" fontId="45" fillId="0" borderId="89" xfId="51" applyBorder="1">
      <alignment vertical="center"/>
    </xf>
    <xf numFmtId="0" fontId="45" fillId="0" borderId="53" xfId="51" applyBorder="1">
      <alignment vertical="center"/>
    </xf>
    <xf numFmtId="0" fontId="45" fillId="0" borderId="165" xfId="51" applyBorder="1" applyAlignment="1">
      <alignment horizontal="center" vertical="center"/>
    </xf>
    <xf numFmtId="0" fontId="45" fillId="0" borderId="50" xfId="51" applyBorder="1">
      <alignment vertical="center"/>
    </xf>
    <xf numFmtId="0" fontId="45" fillId="0" borderId="76" xfId="51" applyBorder="1">
      <alignment vertical="center"/>
    </xf>
    <xf numFmtId="0" fontId="10" fillId="0" borderId="16" xfId="0" applyFont="1" applyBorder="1" applyAlignment="1" applyProtection="1">
      <alignment horizontal="distributed" vertical="center"/>
    </xf>
    <xf numFmtId="9" fontId="45" fillId="0" borderId="166" xfId="51" applyNumberFormat="1" applyBorder="1" applyAlignment="1">
      <alignment horizontal="center" vertical="center"/>
    </xf>
    <xf numFmtId="0" fontId="45" fillId="0" borderId="89" xfId="51" applyBorder="1" applyAlignment="1">
      <alignment horizontal="center" vertical="center"/>
    </xf>
    <xf numFmtId="0" fontId="45" fillId="0" borderId="167" xfId="51" applyBorder="1" applyAlignment="1">
      <alignment horizontal="center" vertical="center"/>
    </xf>
    <xf numFmtId="9" fontId="45" fillId="0" borderId="89" xfId="51" applyNumberFormat="1" applyBorder="1" applyAlignment="1">
      <alignment horizontal="center" vertical="center"/>
    </xf>
    <xf numFmtId="9" fontId="45" fillId="0" borderId="167" xfId="51" applyNumberFormat="1" applyBorder="1" applyAlignment="1">
      <alignment horizontal="center" vertical="center"/>
    </xf>
    <xf numFmtId="9" fontId="45" fillId="0" borderId="88" xfId="51" applyNumberFormat="1" applyBorder="1" applyAlignment="1">
      <alignment horizontal="center" vertical="center"/>
    </xf>
    <xf numFmtId="0" fontId="45" fillId="0" borderId="166" xfId="51" applyBorder="1" applyAlignment="1">
      <alignment horizontal="center" vertical="center"/>
    </xf>
    <xf numFmtId="0" fontId="26" fillId="0" borderId="0" xfId="0" applyFont="1" applyBorder="1" applyAlignment="1">
      <alignment vertical="center"/>
    </xf>
    <xf numFmtId="0" fontId="27" fillId="0" borderId="0" xfId="0" applyFont="1" applyAlignment="1">
      <alignment vertical="center"/>
    </xf>
    <xf numFmtId="0" fontId="0" fillId="0" borderId="0" xfId="51" applyFont="1" applyBorder="1" applyAlignment="1">
      <alignment horizontal="center" vertical="center"/>
    </xf>
    <xf numFmtId="0" fontId="0" fillId="0" borderId="163" xfId="51" applyFont="1" applyBorder="1" applyAlignment="1">
      <alignment horizontal="center" vertical="center"/>
    </xf>
    <xf numFmtId="0" fontId="0" fillId="0" borderId="25" xfId="51" applyFont="1" applyBorder="1" applyAlignment="1">
      <alignment horizontal="center" vertical="center"/>
    </xf>
    <xf numFmtId="0" fontId="0" fillId="0" borderId="162" xfId="51" applyFont="1" applyBorder="1" applyAlignment="1">
      <alignment horizontal="center" vertical="center"/>
    </xf>
    <xf numFmtId="0" fontId="45" fillId="0" borderId="25" xfId="51" applyBorder="1" applyAlignment="1">
      <alignment horizontal="center" vertical="center"/>
    </xf>
    <xf numFmtId="0" fontId="45" fillId="0" borderId="88" xfId="51" applyFill="1" applyBorder="1" applyAlignment="1">
      <alignment horizontal="center" vertical="center"/>
    </xf>
    <xf numFmtId="0" fontId="45" fillId="0" borderId="89" xfId="51" applyFill="1" applyBorder="1" applyAlignment="1">
      <alignment horizontal="center" vertical="center"/>
    </xf>
    <xf numFmtId="0" fontId="45" fillId="0" borderId="167" xfId="51" applyFill="1" applyBorder="1" applyAlignment="1">
      <alignment horizontal="center" vertical="center"/>
    </xf>
    <xf numFmtId="0" fontId="45" fillId="0" borderId="0" xfId="51" applyFill="1" applyBorder="1" applyAlignment="1">
      <alignment horizontal="center" vertical="center"/>
    </xf>
    <xf numFmtId="0" fontId="45" fillId="0" borderId="163" xfId="51" applyFill="1" applyBorder="1" applyAlignment="1">
      <alignment horizontal="center" vertical="center"/>
    </xf>
    <xf numFmtId="0" fontId="45" fillId="0" borderId="24" xfId="51" applyFill="1" applyBorder="1" applyAlignment="1">
      <alignment horizontal="center" vertical="center"/>
    </xf>
    <xf numFmtId="0" fontId="45" fillId="0" borderId="34" xfId="51" applyFill="1" applyBorder="1" applyAlignment="1">
      <alignment horizontal="center" vertical="center"/>
    </xf>
    <xf numFmtId="0" fontId="45" fillId="0" borderId="165" xfId="51" applyFill="1" applyBorder="1" applyAlignment="1">
      <alignment horizontal="center" vertical="center"/>
    </xf>
    <xf numFmtId="0" fontId="45" fillId="0" borderId="24" xfId="51" applyBorder="1" applyAlignment="1">
      <alignment horizontal="center" vertical="center"/>
    </xf>
    <xf numFmtId="0" fontId="45" fillId="0" borderId="88" xfId="51" applyBorder="1" applyAlignment="1">
      <alignment horizontal="center" vertical="center"/>
    </xf>
    <xf numFmtId="0" fontId="10" fillId="0" borderId="30" xfId="0" applyFont="1" applyBorder="1" applyAlignment="1" applyProtection="1">
      <alignment vertical="center"/>
    </xf>
    <xf numFmtId="0" fontId="10" fillId="0" borderId="44" xfId="0" applyFont="1" applyBorder="1" applyAlignment="1" applyProtection="1">
      <alignment vertical="center"/>
    </xf>
    <xf numFmtId="179" fontId="8" fillId="0" borderId="35" xfId="0" applyNumberFormat="1" applyFont="1" applyBorder="1" applyAlignment="1" applyProtection="1">
      <alignment vertical="center" shrinkToFit="1"/>
    </xf>
    <xf numFmtId="180" fontId="8" fillId="0" borderId="19" xfId="0" applyNumberFormat="1" applyFont="1" applyBorder="1" applyAlignment="1" applyProtection="1">
      <alignment vertical="center" shrinkToFit="1"/>
    </xf>
    <xf numFmtId="180" fontId="8" fillId="0" borderId="20" xfId="0" applyNumberFormat="1" applyFont="1" applyBorder="1" applyAlignment="1" applyProtection="1">
      <alignment vertical="center" shrinkToFit="1"/>
    </xf>
    <xf numFmtId="180" fontId="8" fillId="0" borderId="22" xfId="0" applyNumberFormat="1" applyFont="1" applyBorder="1" applyAlignment="1" applyProtection="1">
      <alignment vertical="center" shrinkToFit="1"/>
    </xf>
    <xf numFmtId="180" fontId="8" fillId="0" borderId="21" xfId="0" applyNumberFormat="1" applyFont="1" applyBorder="1" applyAlignment="1" applyProtection="1">
      <alignment vertical="center" shrinkToFit="1"/>
    </xf>
    <xf numFmtId="179" fontId="8" fillId="0" borderId="19" xfId="0" applyNumberFormat="1" applyFont="1" applyBorder="1" applyAlignment="1" applyProtection="1">
      <alignment vertical="center" shrinkToFit="1"/>
    </xf>
    <xf numFmtId="179" fontId="8" fillId="0" borderId="20" xfId="0" applyNumberFormat="1" applyFont="1" applyBorder="1" applyAlignment="1" applyProtection="1">
      <alignment vertical="center" shrinkToFit="1"/>
    </xf>
    <xf numFmtId="179" fontId="8" fillId="0" borderId="65" xfId="0" applyNumberFormat="1" applyFont="1" applyBorder="1" applyAlignment="1" applyProtection="1">
      <alignment vertical="center" shrinkToFit="1"/>
    </xf>
    <xf numFmtId="191" fontId="8" fillId="0" borderId="13" xfId="0" applyNumberFormat="1" applyFont="1" applyFill="1" applyBorder="1" applyAlignment="1" applyProtection="1">
      <alignment vertical="center" shrinkToFit="1"/>
    </xf>
    <xf numFmtId="0" fontId="15" fillId="0" borderId="18" xfId="0" applyFont="1" applyBorder="1" applyProtection="1"/>
    <xf numFmtId="180" fontId="8" fillId="0" borderId="20" xfId="0" applyNumberFormat="1" applyFont="1" applyFill="1" applyBorder="1" applyAlignment="1" applyProtection="1">
      <alignment vertical="center" shrinkToFit="1"/>
    </xf>
    <xf numFmtId="177" fontId="10" fillId="3" borderId="168" xfId="0" applyNumberFormat="1" applyFont="1" applyFill="1" applyBorder="1" applyAlignment="1" applyProtection="1">
      <alignment vertical="center" shrinkToFit="1"/>
      <protection locked="0"/>
    </xf>
    <xf numFmtId="3" fontId="10" fillId="0" borderId="160" xfId="0" quotePrefix="1" applyNumberFormat="1" applyFont="1" applyBorder="1" applyAlignment="1" applyProtection="1">
      <alignment vertical="center" shrinkToFit="1"/>
      <protection locked="0"/>
    </xf>
    <xf numFmtId="176" fontId="10" fillId="3" borderId="46" xfId="0" applyNumberFormat="1" applyFont="1" applyFill="1" applyBorder="1" applyAlignment="1" applyProtection="1">
      <alignment vertical="center" shrinkToFit="1"/>
      <protection locked="0"/>
    </xf>
    <xf numFmtId="0" fontId="19" fillId="0" borderId="0" xfId="0" applyFont="1" applyFill="1" applyAlignment="1" applyProtection="1">
      <alignment vertical="center" shrinkToFit="1"/>
      <protection locked="0"/>
    </xf>
    <xf numFmtId="57" fontId="19" fillId="0" borderId="0" xfId="0" applyNumberFormat="1" applyFont="1" applyAlignment="1">
      <alignment vertical="center" shrinkToFit="1"/>
    </xf>
    <xf numFmtId="0" fontId="19" fillId="0" borderId="23" xfId="0" applyFont="1" applyBorder="1" applyAlignment="1">
      <alignment horizontal="center" vertical="center"/>
    </xf>
    <xf numFmtId="197" fontId="40" fillId="0" borderId="74" xfId="38" applyNumberFormat="1" applyFont="1" applyBorder="1" applyAlignment="1">
      <alignment vertical="center" shrinkToFit="1"/>
    </xf>
    <xf numFmtId="197" fontId="40" fillId="0" borderId="26" xfId="38" applyNumberFormat="1" applyFont="1" applyBorder="1" applyAlignment="1">
      <alignment vertical="center" shrinkToFit="1"/>
    </xf>
    <xf numFmtId="197" fontId="40" fillId="0" borderId="5" xfId="38" applyNumberFormat="1" applyFont="1" applyBorder="1" applyAlignment="1">
      <alignment vertical="center" shrinkToFit="1"/>
    </xf>
    <xf numFmtId="197" fontId="40" fillId="0" borderId="32" xfId="38" applyNumberFormat="1" applyFont="1" applyBorder="1" applyAlignment="1">
      <alignment vertical="center" shrinkToFit="1"/>
    </xf>
    <xf numFmtId="197" fontId="40" fillId="0" borderId="73" xfId="38" applyNumberFormat="1" applyFont="1" applyBorder="1" applyAlignment="1">
      <alignment vertical="center" shrinkToFit="1"/>
    </xf>
    <xf numFmtId="197" fontId="40" fillId="0" borderId="39" xfId="38" applyNumberFormat="1" applyFont="1" applyBorder="1" applyAlignment="1">
      <alignment vertical="center" shrinkToFit="1"/>
    </xf>
    <xf numFmtId="197" fontId="23" fillId="3" borderId="66" xfId="38" applyNumberFormat="1" applyFont="1" applyFill="1" applyBorder="1" applyAlignment="1" applyProtection="1">
      <alignment vertical="center"/>
      <protection locked="0"/>
    </xf>
    <xf numFmtId="197" fontId="31" fillId="0" borderId="67" xfId="38" applyNumberFormat="1" applyFont="1" applyBorder="1" applyAlignment="1">
      <alignment vertical="center"/>
    </xf>
    <xf numFmtId="197" fontId="31" fillId="0" borderId="40" xfId="38" applyNumberFormat="1" applyFont="1" applyBorder="1" applyAlignment="1">
      <alignment vertical="center"/>
    </xf>
    <xf numFmtId="197" fontId="31" fillId="0" borderId="31" xfId="38" applyNumberFormat="1" applyFont="1" applyBorder="1" applyAlignment="1">
      <alignment vertical="center"/>
    </xf>
    <xf numFmtId="197" fontId="31" fillId="0" borderId="74" xfId="38" applyNumberFormat="1" applyFont="1" applyBorder="1" applyAlignment="1">
      <alignment vertical="center"/>
    </xf>
    <xf numFmtId="197" fontId="31" fillId="0" borderId="159" xfId="38" applyNumberFormat="1" applyFont="1" applyBorder="1" applyAlignment="1">
      <alignment vertical="center"/>
    </xf>
    <xf numFmtId="197" fontId="19" fillId="3" borderId="31" xfId="38" applyNumberFormat="1" applyFont="1" applyFill="1" applyBorder="1" applyAlignment="1" applyProtection="1">
      <alignment vertical="center"/>
      <protection locked="0"/>
    </xf>
    <xf numFmtId="197" fontId="19" fillId="3" borderId="26" xfId="38" applyNumberFormat="1" applyFont="1" applyFill="1" applyBorder="1" applyAlignment="1" applyProtection="1">
      <alignment vertical="center"/>
      <protection locked="0"/>
    </xf>
    <xf numFmtId="197" fontId="19" fillId="3" borderId="5" xfId="38" applyNumberFormat="1" applyFont="1" applyFill="1" applyBorder="1" applyAlignment="1" applyProtection="1">
      <alignment vertical="center"/>
      <protection locked="0"/>
    </xf>
    <xf numFmtId="197" fontId="19" fillId="3" borderId="154" xfId="38" applyNumberFormat="1" applyFont="1" applyFill="1" applyBorder="1" applyAlignment="1" applyProtection="1">
      <alignment vertical="center"/>
      <protection locked="0"/>
    </xf>
    <xf numFmtId="197" fontId="19" fillId="3" borderId="123" xfId="38" applyNumberFormat="1" applyFont="1" applyFill="1" applyBorder="1" applyAlignment="1" applyProtection="1">
      <alignment vertical="center"/>
      <protection locked="0"/>
    </xf>
    <xf numFmtId="197" fontId="19" fillId="3" borderId="55" xfId="38" applyNumberFormat="1" applyFont="1" applyFill="1" applyBorder="1" applyAlignment="1" applyProtection="1">
      <alignment vertical="center"/>
      <protection locked="0"/>
    </xf>
    <xf numFmtId="197" fontId="19" fillId="3" borderId="109" xfId="38" applyNumberFormat="1" applyFont="1" applyFill="1" applyBorder="1" applyAlignment="1" applyProtection="1">
      <alignment vertical="center"/>
      <protection locked="0"/>
    </xf>
    <xf numFmtId="197" fontId="19" fillId="3" borderId="6" xfId="38" applyNumberFormat="1" applyFont="1" applyFill="1" applyBorder="1" applyAlignment="1" applyProtection="1">
      <alignment vertical="center"/>
      <protection locked="0"/>
    </xf>
    <xf numFmtId="197" fontId="19" fillId="3" borderId="37" xfId="38" applyNumberFormat="1" applyFont="1" applyFill="1" applyBorder="1" applyAlignment="1" applyProtection="1">
      <alignment vertical="center"/>
      <protection locked="0"/>
    </xf>
    <xf numFmtId="197" fontId="72" fillId="0" borderId="58" xfId="38" applyNumberFormat="1" applyFont="1" applyFill="1" applyBorder="1" applyAlignment="1" applyProtection="1">
      <alignment vertical="center"/>
    </xf>
    <xf numFmtId="197" fontId="72" fillId="0" borderId="60" xfId="38" applyNumberFormat="1" applyFont="1" applyFill="1" applyBorder="1" applyAlignment="1" applyProtection="1">
      <alignment vertical="center"/>
    </xf>
    <xf numFmtId="197" fontId="72" fillId="0" borderId="38" xfId="38" applyNumberFormat="1" applyFont="1" applyFill="1" applyBorder="1" applyAlignment="1" applyProtection="1">
      <alignment vertical="center"/>
    </xf>
    <xf numFmtId="197" fontId="31" fillId="0" borderId="110" xfId="38" applyNumberFormat="1" applyFont="1" applyBorder="1" applyAlignment="1">
      <alignment vertical="center"/>
    </xf>
    <xf numFmtId="197" fontId="31" fillId="0" borderId="52" xfId="38" applyNumberFormat="1" applyFont="1" applyBorder="1" applyAlignment="1">
      <alignment vertical="center"/>
    </xf>
    <xf numFmtId="197" fontId="31" fillId="0" borderId="54" xfId="38" applyNumberFormat="1" applyFont="1" applyBorder="1" applyAlignment="1">
      <alignment vertical="center"/>
    </xf>
    <xf numFmtId="197" fontId="31" fillId="3" borderId="66" xfId="38" applyNumberFormat="1" applyFont="1" applyFill="1" applyBorder="1" applyAlignment="1">
      <alignment vertical="center"/>
    </xf>
    <xf numFmtId="197" fontId="31" fillId="3" borderId="77" xfId="38" applyNumberFormat="1" applyFont="1" applyFill="1" applyBorder="1" applyAlignment="1">
      <alignment vertical="center"/>
    </xf>
    <xf numFmtId="197" fontId="31" fillId="3" borderId="40" xfId="38" applyNumberFormat="1" applyFont="1" applyFill="1" applyBorder="1" applyAlignment="1">
      <alignment vertical="center"/>
    </xf>
    <xf numFmtId="197" fontId="31" fillId="5" borderId="153" xfId="38" applyNumberFormat="1" applyFont="1" applyFill="1" applyBorder="1" applyAlignment="1">
      <alignment vertical="center"/>
    </xf>
    <xf numFmtId="197" fontId="31" fillId="5" borderId="123" xfId="38" applyNumberFormat="1" applyFont="1" applyFill="1" applyBorder="1" applyAlignment="1">
      <alignment vertical="center"/>
    </xf>
    <xf numFmtId="197" fontId="31" fillId="5" borderId="55" xfId="38" applyNumberFormat="1" applyFont="1" applyFill="1" applyBorder="1" applyAlignment="1">
      <alignment vertical="center"/>
    </xf>
    <xf numFmtId="197" fontId="31" fillId="5" borderId="124" xfId="38" applyNumberFormat="1" applyFont="1" applyFill="1" applyBorder="1" applyAlignment="1">
      <alignment vertical="center"/>
    </xf>
    <xf numFmtId="197" fontId="31" fillId="5" borderId="6" xfId="38" applyNumberFormat="1" applyFont="1" applyFill="1" applyBorder="1" applyAlignment="1">
      <alignment vertical="center"/>
    </xf>
    <xf numFmtId="197" fontId="31" fillId="5" borderId="37" xfId="38" applyNumberFormat="1" applyFont="1" applyFill="1" applyBorder="1" applyAlignment="1">
      <alignment vertical="center"/>
    </xf>
    <xf numFmtId="197" fontId="19" fillId="3" borderId="58" xfId="38" applyNumberFormat="1" applyFont="1" applyFill="1" applyBorder="1" applyAlignment="1" applyProtection="1">
      <alignment vertical="center"/>
      <protection locked="0"/>
    </xf>
    <xf numFmtId="197" fontId="19" fillId="3" borderId="60" xfId="38" applyNumberFormat="1" applyFont="1" applyFill="1" applyBorder="1" applyAlignment="1" applyProtection="1">
      <alignment vertical="center"/>
      <protection locked="0"/>
    </xf>
    <xf numFmtId="197" fontId="19" fillId="3" borderId="38" xfId="38" applyNumberFormat="1" applyFont="1" applyFill="1" applyBorder="1" applyAlignment="1" applyProtection="1">
      <alignment vertical="center"/>
      <protection locked="0"/>
    </xf>
    <xf numFmtId="197" fontId="18" fillId="3" borderId="50" xfId="0" applyNumberFormat="1" applyFont="1" applyFill="1" applyBorder="1" applyAlignment="1" applyProtection="1">
      <alignment vertical="center" shrinkToFit="1"/>
      <protection locked="0"/>
    </xf>
    <xf numFmtId="197" fontId="18" fillId="3" borderId="74" xfId="0" applyNumberFormat="1" applyFont="1" applyFill="1" applyBorder="1" applyAlignment="1" applyProtection="1">
      <alignment vertical="center" shrinkToFit="1"/>
      <protection locked="0"/>
    </xf>
    <xf numFmtId="0" fontId="18" fillId="37" borderId="169" xfId="0" applyFont="1" applyFill="1" applyBorder="1" applyAlignment="1" applyProtection="1">
      <alignment vertical="center" shrinkToFit="1"/>
      <protection locked="0"/>
    </xf>
    <xf numFmtId="0" fontId="18" fillId="37" borderId="5" xfId="0" applyFont="1" applyFill="1" applyBorder="1" applyAlignment="1" applyProtection="1">
      <alignment vertical="center" shrinkToFit="1"/>
      <protection locked="0"/>
    </xf>
    <xf numFmtId="0" fontId="45" fillId="0" borderId="53" xfId="51" applyBorder="1" applyAlignment="1">
      <alignment horizontal="center" vertical="center"/>
    </xf>
    <xf numFmtId="0" fontId="45" fillId="0" borderId="50" xfId="51" applyBorder="1" applyAlignment="1">
      <alignment horizontal="center" vertical="center"/>
    </xf>
    <xf numFmtId="0" fontId="45" fillId="0" borderId="76" xfId="51" applyBorder="1" applyAlignment="1">
      <alignment horizontal="center" vertical="center"/>
    </xf>
    <xf numFmtId="176" fontId="32" fillId="37" borderId="0" xfId="0" quotePrefix="1" applyNumberFormat="1" applyFont="1" applyFill="1" applyBorder="1" applyAlignment="1" applyProtection="1">
      <alignment horizontal="center" vertical="center" shrinkToFit="1"/>
      <protection locked="0"/>
    </xf>
    <xf numFmtId="9" fontId="45" fillId="0" borderId="76" xfId="51" applyNumberFormat="1" applyBorder="1" applyAlignment="1">
      <alignment horizontal="center" vertical="center"/>
    </xf>
    <xf numFmtId="0" fontId="0" fillId="0" borderId="30" xfId="0" applyFill="1" applyBorder="1" applyAlignment="1" applyProtection="1">
      <alignment vertical="center" shrinkToFit="1"/>
      <protection locked="0"/>
    </xf>
    <xf numFmtId="0" fontId="0" fillId="0" borderId="159" xfId="0" applyFill="1" applyBorder="1" applyAlignment="1" applyProtection="1">
      <alignment vertical="center" shrinkToFit="1"/>
      <protection locked="0"/>
    </xf>
    <xf numFmtId="197" fontId="31" fillId="0" borderId="52" xfId="0" applyNumberFormat="1" applyFont="1" applyBorder="1" applyAlignment="1">
      <alignment vertical="center" shrinkToFit="1"/>
    </xf>
    <xf numFmtId="197" fontId="31" fillId="0" borderId="29" xfId="0" applyNumberFormat="1" applyFont="1" applyBorder="1" applyAlignment="1">
      <alignment vertical="center" shrinkToFit="1"/>
    </xf>
    <xf numFmtId="197" fontId="31" fillId="0" borderId="17" xfId="0" applyNumberFormat="1" applyFont="1" applyBorder="1" applyAlignment="1">
      <alignment vertical="center" shrinkToFit="1"/>
    </xf>
    <xf numFmtId="197" fontId="31" fillId="0" borderId="54" xfId="0" applyNumberFormat="1" applyFont="1" applyBorder="1" applyAlignment="1">
      <alignment vertical="center" shrinkToFit="1"/>
    </xf>
    <xf numFmtId="197" fontId="31" fillId="0" borderId="170" xfId="0" applyNumberFormat="1" applyFont="1" applyBorder="1" applyAlignment="1">
      <alignment vertical="center" shrinkToFit="1"/>
    </xf>
    <xf numFmtId="197" fontId="23" fillId="3" borderId="77" xfId="0" applyNumberFormat="1" applyFont="1" applyFill="1" applyBorder="1" applyAlignment="1" applyProtection="1">
      <alignment vertical="center" shrinkToFit="1"/>
      <protection locked="0"/>
    </xf>
    <xf numFmtId="197" fontId="23" fillId="3" borderId="74" xfId="0" applyNumberFormat="1" applyFont="1" applyFill="1" applyBorder="1" applyAlignment="1" applyProtection="1">
      <alignment vertical="center" shrinkToFit="1"/>
      <protection locked="0"/>
    </xf>
    <xf numFmtId="197" fontId="31" fillId="0" borderId="26" xfId="0" applyNumberFormat="1" applyFont="1" applyBorder="1" applyAlignment="1">
      <alignment vertical="center" shrinkToFit="1"/>
    </xf>
    <xf numFmtId="197" fontId="31" fillId="0" borderId="171" xfId="0" applyNumberFormat="1" applyFont="1" applyBorder="1" applyAlignment="1">
      <alignment vertical="center" shrinkToFit="1"/>
    </xf>
    <xf numFmtId="197" fontId="31" fillId="0" borderId="172" xfId="0" applyNumberFormat="1" applyFont="1" applyBorder="1" applyAlignment="1">
      <alignment vertical="center" shrinkToFit="1"/>
    </xf>
    <xf numFmtId="197" fontId="23" fillId="3" borderId="51" xfId="0" applyNumberFormat="1" applyFont="1" applyFill="1" applyBorder="1" applyAlignment="1" applyProtection="1">
      <alignment vertical="center" shrinkToFit="1"/>
      <protection locked="0"/>
    </xf>
    <xf numFmtId="197" fontId="31" fillId="0" borderId="60" xfId="0" applyNumberFormat="1" applyFont="1" applyBorder="1" applyAlignment="1">
      <alignment vertical="center" shrinkToFit="1"/>
    </xf>
    <xf numFmtId="197" fontId="31" fillId="0" borderId="173" xfId="0" applyNumberFormat="1" applyFont="1" applyBorder="1" applyAlignment="1">
      <alignment vertical="center" shrinkToFit="1"/>
    </xf>
    <xf numFmtId="197" fontId="31" fillId="0" borderId="174" xfId="0" applyNumberFormat="1" applyFont="1" applyBorder="1" applyAlignment="1">
      <alignment vertical="center" shrinkToFit="1"/>
    </xf>
    <xf numFmtId="197" fontId="23" fillId="3" borderId="52" xfId="0" applyNumberFormat="1" applyFont="1" applyFill="1" applyBorder="1" applyAlignment="1" applyProtection="1">
      <alignment vertical="center" shrinkToFit="1"/>
      <protection locked="0"/>
    </xf>
    <xf numFmtId="197" fontId="31" fillId="0" borderId="175" xfId="0" applyNumberFormat="1" applyFont="1" applyBorder="1" applyAlignment="1">
      <alignment vertical="center" shrinkToFit="1"/>
    </xf>
    <xf numFmtId="197" fontId="23" fillId="3" borderId="77" xfId="0" applyNumberFormat="1" applyFont="1" applyFill="1" applyBorder="1" applyAlignment="1" applyProtection="1">
      <alignment horizontal="right" vertical="center" shrinkToFit="1"/>
      <protection locked="0"/>
    </xf>
    <xf numFmtId="197" fontId="31" fillId="0" borderId="67" xfId="0" applyNumberFormat="1" applyFont="1" applyBorder="1" applyAlignment="1">
      <alignment vertical="center" shrinkToFit="1"/>
    </xf>
    <xf numFmtId="197" fontId="31" fillId="0" borderId="107" xfId="0" applyNumberFormat="1" applyFont="1" applyBorder="1" applyAlignment="1">
      <alignment vertical="center" shrinkToFit="1"/>
    </xf>
    <xf numFmtId="197" fontId="31" fillId="0" borderId="176" xfId="0" applyNumberFormat="1" applyFont="1" applyBorder="1" applyAlignment="1">
      <alignment vertical="center" shrinkToFit="1"/>
    </xf>
    <xf numFmtId="197" fontId="23" fillId="3" borderId="74" xfId="0" applyNumberFormat="1" applyFont="1" applyFill="1" applyBorder="1" applyAlignment="1" applyProtection="1">
      <alignment horizontal="right" vertical="center" shrinkToFit="1"/>
      <protection locked="0"/>
    </xf>
    <xf numFmtId="197" fontId="31" fillId="0" borderId="177" xfId="0" applyNumberFormat="1" applyFont="1" applyBorder="1" applyAlignment="1">
      <alignment vertical="center" shrinkToFit="1"/>
    </xf>
    <xf numFmtId="197" fontId="31" fillId="0" borderId="178" xfId="0" applyNumberFormat="1" applyFont="1" applyBorder="1" applyAlignment="1">
      <alignment vertical="center" shrinkToFit="1"/>
    </xf>
    <xf numFmtId="197" fontId="31" fillId="0" borderId="179" xfId="0" applyNumberFormat="1" applyFont="1" applyBorder="1" applyAlignment="1">
      <alignment vertical="center" shrinkToFit="1"/>
    </xf>
    <xf numFmtId="197" fontId="23" fillId="0" borderId="26" xfId="0" applyNumberFormat="1" applyFont="1" applyBorder="1" applyAlignment="1">
      <alignment horizontal="center" vertical="center" shrinkToFit="1"/>
    </xf>
    <xf numFmtId="197" fontId="23" fillId="0" borderId="85" xfId="0" applyNumberFormat="1" applyFont="1" applyBorder="1" applyAlignment="1">
      <alignment horizontal="center" vertical="center" shrinkToFit="1"/>
    </xf>
    <xf numFmtId="197" fontId="23" fillId="0" borderId="171" xfId="0" applyNumberFormat="1" applyFont="1" applyBorder="1" applyAlignment="1">
      <alignment horizontal="center" vertical="center" shrinkToFit="1"/>
    </xf>
    <xf numFmtId="197" fontId="23" fillId="0" borderId="172" xfId="0" applyNumberFormat="1" applyFont="1" applyBorder="1" applyAlignment="1">
      <alignment horizontal="center" vertical="center" shrinkToFit="1"/>
    </xf>
    <xf numFmtId="197" fontId="23" fillId="3" borderId="51" xfId="0" applyNumberFormat="1" applyFont="1" applyFill="1" applyBorder="1" applyAlignment="1" applyProtection="1">
      <alignment horizontal="right" vertical="center" shrinkToFit="1"/>
      <protection locked="0"/>
    </xf>
    <xf numFmtId="197" fontId="23" fillId="3" borderId="60" xfId="0" applyNumberFormat="1" applyFont="1" applyFill="1" applyBorder="1" applyAlignment="1" applyProtection="1">
      <alignment vertical="center" shrinkToFit="1"/>
      <protection locked="0"/>
    </xf>
    <xf numFmtId="197" fontId="23" fillId="0" borderId="68" xfId="0" applyNumberFormat="1" applyFont="1" applyBorder="1" applyAlignment="1">
      <alignment vertical="center" shrinkToFit="1"/>
    </xf>
    <xf numFmtId="197" fontId="23" fillId="0" borderId="174" xfId="0" applyNumberFormat="1" applyFont="1" applyBorder="1" applyAlignment="1">
      <alignment vertical="center" shrinkToFit="1"/>
    </xf>
    <xf numFmtId="197" fontId="31" fillId="0" borderId="90" xfId="0" applyNumberFormat="1" applyFont="1" applyBorder="1" applyAlignment="1">
      <alignment vertical="center" shrinkToFit="1"/>
    </xf>
    <xf numFmtId="197" fontId="31" fillId="0" borderId="180" xfId="0" applyNumberFormat="1" applyFont="1" applyBorder="1" applyAlignment="1">
      <alignment vertical="center" shrinkToFit="1"/>
    </xf>
    <xf numFmtId="197" fontId="31" fillId="0" borderId="85" xfId="0" applyNumberFormat="1" applyFont="1" applyBorder="1" applyAlignment="1">
      <alignment vertical="center" shrinkToFit="1"/>
    </xf>
    <xf numFmtId="197" fontId="23" fillId="3" borderId="50" xfId="0" applyNumberFormat="1" applyFont="1" applyFill="1" applyBorder="1" applyAlignment="1" applyProtection="1">
      <alignment horizontal="right" vertical="center" shrinkToFit="1"/>
      <protection locked="0"/>
    </xf>
    <xf numFmtId="197" fontId="31" fillId="0" borderId="6" xfId="0" applyNumberFormat="1" applyFont="1" applyBorder="1" applyAlignment="1">
      <alignment vertical="center" shrinkToFit="1"/>
    </xf>
    <xf numFmtId="197" fontId="31" fillId="0" borderId="181" xfId="0" applyNumberFormat="1" applyFont="1" applyBorder="1" applyAlignment="1">
      <alignment vertical="center" shrinkToFit="1"/>
    </xf>
    <xf numFmtId="197" fontId="23" fillId="3" borderId="61" xfId="0" applyNumberFormat="1" applyFont="1" applyFill="1" applyBorder="1" applyAlignment="1" applyProtection="1">
      <alignment vertical="center" shrinkToFit="1"/>
      <protection locked="0"/>
    </xf>
    <xf numFmtId="197" fontId="31" fillId="5" borderId="26" xfId="0" applyNumberFormat="1" applyFont="1" applyFill="1" applyBorder="1" applyAlignment="1">
      <alignment vertical="center" shrinkToFit="1"/>
    </xf>
    <xf numFmtId="197" fontId="31" fillId="0" borderId="60" xfId="0" applyNumberFormat="1" applyFont="1" applyBorder="1" applyAlignment="1">
      <alignment horizontal="right" vertical="center" shrinkToFit="1"/>
    </xf>
    <xf numFmtId="197" fontId="31" fillId="0" borderId="173" xfId="0" applyNumberFormat="1" applyFont="1" applyFill="1" applyBorder="1" applyAlignment="1">
      <alignment horizontal="right" vertical="center" shrinkToFit="1"/>
    </xf>
    <xf numFmtId="197" fontId="31" fillId="0" borderId="174" xfId="0" applyNumberFormat="1" applyFont="1" applyFill="1" applyBorder="1" applyAlignment="1">
      <alignment horizontal="right" vertical="center" shrinkToFit="1"/>
    </xf>
    <xf numFmtId="197" fontId="31" fillId="0" borderId="29" xfId="0" applyNumberFormat="1" applyFont="1" applyBorder="1" applyAlignment="1">
      <alignment horizontal="right" vertical="center" shrinkToFit="1"/>
    </xf>
    <xf numFmtId="197" fontId="31" fillId="5" borderId="175" xfId="0" applyNumberFormat="1" applyFont="1" applyFill="1" applyBorder="1" applyAlignment="1">
      <alignment horizontal="right" vertical="center" shrinkToFit="1"/>
    </xf>
    <xf numFmtId="197" fontId="31" fillId="5" borderId="170" xfId="0" applyNumberFormat="1" applyFont="1" applyFill="1" applyBorder="1" applyAlignment="1">
      <alignment horizontal="right" vertical="center" shrinkToFit="1"/>
    </xf>
    <xf numFmtId="197" fontId="31" fillId="0" borderId="182" xfId="0" applyNumberFormat="1" applyFont="1" applyBorder="1" applyAlignment="1">
      <alignment vertical="center" shrinkToFit="1"/>
    </xf>
    <xf numFmtId="197" fontId="23" fillId="3" borderId="74" xfId="0" applyNumberFormat="1" applyFont="1" applyFill="1" applyBorder="1" applyAlignment="1" applyProtection="1">
      <alignment horizontal="center" vertical="center" shrinkToFit="1"/>
      <protection locked="0"/>
    </xf>
    <xf numFmtId="197" fontId="31" fillId="0" borderId="48" xfId="0" applyNumberFormat="1" applyFont="1" applyBorder="1" applyAlignment="1">
      <alignment vertical="center" shrinkToFit="1"/>
    </xf>
    <xf numFmtId="197" fontId="23" fillId="3" borderId="49" xfId="0" applyNumberFormat="1" applyFont="1" applyFill="1" applyBorder="1" applyAlignment="1" applyProtection="1">
      <alignment vertical="center" shrinkToFit="1"/>
      <protection locked="0"/>
    </xf>
    <xf numFmtId="197" fontId="23" fillId="3" borderId="31" xfId="0" applyNumberFormat="1" applyFont="1" applyFill="1" applyBorder="1" applyAlignment="1" applyProtection="1">
      <alignment vertical="center" shrinkToFit="1"/>
      <protection locked="0"/>
    </xf>
    <xf numFmtId="199" fontId="23" fillId="3" borderId="77" xfId="0" applyNumberFormat="1" applyFont="1" applyFill="1" applyBorder="1" applyAlignment="1" applyProtection="1">
      <alignment vertical="center" shrinkToFit="1"/>
      <protection locked="0"/>
    </xf>
    <xf numFmtId="199" fontId="23" fillId="3" borderId="67" xfId="0" applyNumberFormat="1" applyFont="1" applyFill="1" applyBorder="1" applyAlignment="1" applyProtection="1">
      <alignment vertical="center" shrinkToFit="1"/>
      <protection locked="0"/>
    </xf>
    <xf numFmtId="199" fontId="23" fillId="3" borderId="113" xfId="0" applyNumberFormat="1" applyFont="1" applyFill="1" applyBorder="1" applyAlignment="1" applyProtection="1">
      <alignment vertical="center" shrinkToFit="1"/>
      <protection locked="0"/>
    </xf>
    <xf numFmtId="199" fontId="23" fillId="0" borderId="183" xfId="0" applyNumberFormat="1" applyFont="1" applyBorder="1" applyAlignment="1">
      <alignment vertical="center" shrinkToFit="1"/>
    </xf>
    <xf numFmtId="199" fontId="23" fillId="0" borderId="176" xfId="0" applyNumberFormat="1" applyFont="1" applyBorder="1" applyAlignment="1">
      <alignment vertical="center" shrinkToFit="1"/>
    </xf>
    <xf numFmtId="199" fontId="23" fillId="3" borderId="50" xfId="0" applyNumberFormat="1" applyFont="1" applyFill="1" applyBorder="1" applyAlignment="1" applyProtection="1">
      <alignment vertical="center" shrinkToFit="1"/>
      <protection locked="0"/>
    </xf>
    <xf numFmtId="199" fontId="23" fillId="3" borderId="6" xfId="0" applyNumberFormat="1" applyFont="1" applyFill="1" applyBorder="1" applyAlignment="1" applyProtection="1">
      <alignment vertical="center" shrinkToFit="1"/>
      <protection locked="0"/>
    </xf>
    <xf numFmtId="199" fontId="23" fillId="3" borderId="24" xfId="0" applyNumberFormat="1" applyFont="1" applyFill="1" applyBorder="1" applyAlignment="1" applyProtection="1">
      <alignment vertical="center" shrinkToFit="1"/>
      <protection locked="0"/>
    </xf>
    <xf numFmtId="199" fontId="23" fillId="0" borderId="184" xfId="0" applyNumberFormat="1" applyFont="1" applyBorder="1" applyAlignment="1">
      <alignment vertical="center" shrinkToFit="1"/>
    </xf>
    <xf numFmtId="199" fontId="23" fillId="0" borderId="181" xfId="0" applyNumberFormat="1" applyFont="1" applyBorder="1" applyAlignment="1">
      <alignment vertical="center" shrinkToFit="1"/>
    </xf>
    <xf numFmtId="199" fontId="23" fillId="0" borderId="185" xfId="0" applyNumberFormat="1" applyFont="1" applyBorder="1" applyAlignment="1">
      <alignment vertical="center" shrinkToFit="1"/>
    </xf>
    <xf numFmtId="0" fontId="10" fillId="0" borderId="171" xfId="0" applyFont="1" applyFill="1" applyBorder="1" applyAlignment="1" applyProtection="1">
      <alignment vertical="center" shrinkToFit="1"/>
      <protection locked="0"/>
    </xf>
    <xf numFmtId="178" fontId="0" fillId="3" borderId="47" xfId="0" applyNumberFormat="1" applyFont="1" applyFill="1" applyBorder="1" applyAlignment="1" applyProtection="1">
      <alignment vertical="center" shrinkToFit="1"/>
      <protection locked="0"/>
    </xf>
    <xf numFmtId="178" fontId="0" fillId="37" borderId="42" xfId="0" applyNumberFormat="1" applyFont="1" applyFill="1" applyBorder="1" applyAlignment="1" applyProtection="1">
      <alignment vertical="center" shrinkToFit="1"/>
      <protection locked="0"/>
    </xf>
    <xf numFmtId="178" fontId="0" fillId="37" borderId="43" xfId="0" applyNumberFormat="1" applyFont="1" applyFill="1" applyBorder="1" applyAlignment="1" applyProtection="1">
      <alignment vertical="center" shrinkToFit="1"/>
      <protection locked="0"/>
    </xf>
    <xf numFmtId="178" fontId="0" fillId="37" borderId="47" xfId="0" applyNumberFormat="1" applyFont="1" applyFill="1" applyBorder="1" applyAlignment="1" applyProtection="1">
      <alignment vertical="center" shrinkToFit="1"/>
      <protection locked="0"/>
    </xf>
    <xf numFmtId="178" fontId="0" fillId="3" borderId="45" xfId="0" applyNumberFormat="1" applyFont="1" applyFill="1" applyBorder="1" applyAlignment="1" applyProtection="1">
      <alignment vertical="center" shrinkToFit="1"/>
      <protection locked="0"/>
    </xf>
    <xf numFmtId="0" fontId="19" fillId="0" borderId="16" xfId="0" applyFont="1" applyBorder="1" applyAlignment="1">
      <alignment shrinkToFit="1"/>
    </xf>
    <xf numFmtId="199" fontId="40" fillId="0" borderId="32" xfId="0" applyNumberFormat="1" applyFont="1" applyBorder="1" applyAlignment="1">
      <alignment vertical="center" shrinkToFit="1"/>
    </xf>
    <xf numFmtId="199" fontId="40" fillId="0" borderId="73" xfId="0" applyNumberFormat="1" applyFont="1" applyBorder="1" applyAlignment="1">
      <alignment vertical="center" shrinkToFit="1"/>
    </xf>
    <xf numFmtId="199" fontId="40" fillId="0" borderId="39" xfId="0" applyNumberFormat="1" applyFont="1" applyBorder="1" applyAlignment="1">
      <alignment vertical="center" shrinkToFit="1"/>
    </xf>
    <xf numFmtId="0" fontId="18" fillId="39" borderId="94" xfId="0" applyFont="1" applyFill="1" applyBorder="1" applyAlignment="1" applyProtection="1">
      <alignment vertical="center" shrinkToFit="1"/>
      <protection locked="0"/>
    </xf>
    <xf numFmtId="197" fontId="18" fillId="0" borderId="52" xfId="0" applyNumberFormat="1" applyFont="1" applyBorder="1" applyAlignment="1">
      <alignment vertical="center" shrinkToFit="1"/>
    </xf>
    <xf numFmtId="197" fontId="18" fillId="0" borderId="29" xfId="0" applyNumberFormat="1" applyFont="1" applyBorder="1" applyAlignment="1">
      <alignment vertical="center" shrinkToFit="1"/>
    </xf>
    <xf numFmtId="197" fontId="18" fillId="5" borderId="77" xfId="0" applyNumberFormat="1" applyFont="1" applyFill="1" applyBorder="1" applyAlignment="1">
      <alignment vertical="center" shrinkToFit="1"/>
    </xf>
    <xf numFmtId="197" fontId="18" fillId="5" borderId="67" xfId="0" applyNumberFormat="1" applyFont="1" applyFill="1" applyBorder="1" applyAlignment="1">
      <alignment vertical="center" shrinkToFit="1"/>
    </xf>
    <xf numFmtId="197" fontId="18" fillId="5" borderId="74" xfId="0" applyNumberFormat="1" applyFont="1" applyFill="1" applyBorder="1" applyAlignment="1">
      <alignment vertical="center" shrinkToFit="1"/>
    </xf>
    <xf numFmtId="197" fontId="18" fillId="5" borderId="26" xfId="0" applyNumberFormat="1" applyFont="1" applyFill="1" applyBorder="1" applyAlignment="1">
      <alignment vertical="center" shrinkToFit="1"/>
    </xf>
    <xf numFmtId="197" fontId="18" fillId="5" borderId="76" xfId="0" applyNumberFormat="1" applyFont="1" applyFill="1" applyBorder="1" applyAlignment="1">
      <alignment vertical="center" shrinkToFit="1"/>
    </xf>
    <xf numFmtId="197" fontId="18" fillId="39" borderId="76" xfId="0" applyNumberFormat="1" applyFont="1" applyFill="1" applyBorder="1" applyAlignment="1" applyProtection="1">
      <alignment vertical="center" shrinkToFit="1"/>
      <protection locked="0"/>
    </xf>
    <xf numFmtId="197" fontId="18" fillId="37" borderId="51" xfId="0" applyNumberFormat="1" applyFont="1" applyFill="1" applyBorder="1" applyAlignment="1" applyProtection="1">
      <alignment vertical="center" shrinkToFit="1"/>
      <protection locked="0"/>
    </xf>
    <xf numFmtId="197" fontId="18" fillId="37" borderId="60" xfId="0" applyNumberFormat="1" applyFont="1" applyFill="1" applyBorder="1" applyAlignment="1" applyProtection="1">
      <alignment vertical="center" shrinkToFit="1"/>
      <protection locked="0"/>
    </xf>
    <xf numFmtId="197" fontId="18" fillId="39" borderId="186" xfId="0" applyNumberFormat="1" applyFont="1" applyFill="1" applyBorder="1" applyAlignment="1" applyProtection="1">
      <alignment vertical="center" shrinkToFit="1"/>
      <protection locked="0"/>
    </xf>
    <xf numFmtId="197" fontId="18" fillId="39" borderId="187" xfId="0" applyNumberFormat="1" applyFont="1" applyFill="1" applyBorder="1" applyAlignment="1" applyProtection="1">
      <alignment vertical="center" shrinkToFit="1"/>
      <protection locked="0"/>
    </xf>
    <xf numFmtId="197" fontId="18" fillId="5" borderId="107" xfId="0" applyNumberFormat="1" applyFont="1" applyFill="1" applyBorder="1" applyAlignment="1">
      <alignment vertical="center" shrinkToFit="1"/>
    </xf>
    <xf numFmtId="197" fontId="18" fillId="5" borderId="6" xfId="0" applyNumberFormat="1" applyFont="1" applyFill="1" applyBorder="1" applyAlignment="1">
      <alignment vertical="center" shrinkToFit="1"/>
    </xf>
    <xf numFmtId="197" fontId="18" fillId="5" borderId="50" xfId="0" applyNumberFormat="1" applyFont="1" applyFill="1" applyBorder="1" applyAlignment="1">
      <alignment vertical="center" shrinkToFit="1"/>
    </xf>
    <xf numFmtId="197" fontId="18" fillId="0" borderId="74" xfId="0" applyNumberFormat="1" applyFont="1" applyFill="1" applyBorder="1" applyAlignment="1" applyProtection="1">
      <alignment vertical="center" shrinkToFit="1"/>
      <protection locked="0"/>
    </xf>
    <xf numFmtId="197" fontId="18" fillId="5" borderId="68" xfId="0" applyNumberFormat="1" applyFont="1" applyFill="1" applyBorder="1" applyAlignment="1">
      <alignment vertical="center" shrinkToFit="1"/>
    </xf>
    <xf numFmtId="197" fontId="18" fillId="5" borderId="60" xfId="0" applyNumberFormat="1" applyFont="1" applyFill="1" applyBorder="1" applyAlignment="1">
      <alignment vertical="center" shrinkToFit="1"/>
    </xf>
    <xf numFmtId="197" fontId="18" fillId="0" borderId="74" xfId="0" applyNumberFormat="1" applyFont="1" applyBorder="1" applyAlignment="1">
      <alignment vertical="center" shrinkToFit="1"/>
    </xf>
    <xf numFmtId="197" fontId="18" fillId="0" borderId="26" xfId="0" applyNumberFormat="1" applyFont="1" applyBorder="1" applyAlignment="1">
      <alignment vertical="center" shrinkToFit="1"/>
    </xf>
    <xf numFmtId="197" fontId="18" fillId="0" borderId="74" xfId="0" applyNumberFormat="1" applyFont="1" applyFill="1" applyBorder="1" applyAlignment="1">
      <alignment vertical="center" shrinkToFit="1"/>
    </xf>
    <xf numFmtId="197" fontId="73" fillId="0" borderId="52" xfId="0" applyNumberFormat="1" applyFont="1" applyBorder="1" applyAlignment="1">
      <alignment vertical="center" shrinkToFit="1"/>
    </xf>
    <xf numFmtId="197" fontId="73" fillId="0" borderId="29" xfId="0" applyNumberFormat="1" applyFont="1" applyBorder="1" applyAlignment="1">
      <alignment vertical="center" shrinkToFit="1"/>
    </xf>
    <xf numFmtId="0" fontId="73" fillId="3" borderId="91" xfId="0" applyFont="1" applyFill="1" applyBorder="1" applyAlignment="1" applyProtection="1">
      <alignment vertical="center" shrinkToFit="1"/>
      <protection locked="0"/>
    </xf>
    <xf numFmtId="197" fontId="73" fillId="0" borderId="64" xfId="0" applyNumberFormat="1" applyFont="1" applyBorder="1" applyAlignment="1">
      <alignment vertical="center" shrinkToFit="1"/>
    </xf>
    <xf numFmtId="197" fontId="73" fillId="0" borderId="73" xfId="0" applyNumberFormat="1" applyFont="1" applyBorder="1" applyAlignment="1">
      <alignment vertical="center" shrinkToFit="1"/>
    </xf>
    <xf numFmtId="0" fontId="73" fillId="3" borderId="39" xfId="0" applyFont="1" applyFill="1" applyBorder="1" applyAlignment="1" applyProtection="1">
      <alignment vertical="center" shrinkToFit="1"/>
      <protection locked="0"/>
    </xf>
    <xf numFmtId="0" fontId="3" fillId="37" borderId="0" xfId="0" quotePrefix="1" applyFont="1" applyFill="1" applyAlignment="1" applyProtection="1">
      <alignment horizontal="center"/>
    </xf>
    <xf numFmtId="0" fontId="19" fillId="37" borderId="0" xfId="0" applyFont="1" applyFill="1"/>
    <xf numFmtId="178" fontId="74" fillId="3" borderId="6" xfId="0" applyNumberFormat="1" applyFont="1" applyFill="1" applyBorder="1" applyAlignment="1" applyProtection="1">
      <alignment vertical="center" shrinkToFit="1"/>
      <protection locked="0"/>
    </xf>
    <xf numFmtId="178" fontId="74" fillId="3" borderId="26" xfId="0" applyNumberFormat="1" applyFont="1" applyFill="1" applyBorder="1" applyAlignment="1" applyProtection="1">
      <alignment vertical="center" shrinkToFit="1"/>
      <protection locked="0"/>
    </xf>
    <xf numFmtId="176" fontId="74" fillId="0" borderId="5" xfId="0" applyNumberFormat="1" applyFont="1" applyBorder="1" applyAlignment="1" applyProtection="1">
      <alignment vertical="center" shrinkToFit="1"/>
    </xf>
    <xf numFmtId="176" fontId="74" fillId="0" borderId="85" xfId="0" applyNumberFormat="1" applyFont="1" applyBorder="1" applyAlignment="1" applyProtection="1">
      <alignment vertical="center" shrinkToFit="1"/>
    </xf>
    <xf numFmtId="176" fontId="74" fillId="0" borderId="111" xfId="0" applyNumberFormat="1" applyFont="1" applyBorder="1" applyAlignment="1" applyProtection="1">
      <alignment vertical="center" shrinkToFit="1"/>
    </xf>
    <xf numFmtId="177" fontId="75" fillId="3" borderId="96" xfId="0" applyNumberFormat="1" applyFont="1" applyFill="1" applyBorder="1" applyAlignment="1" applyProtection="1">
      <alignment vertical="center" shrinkToFit="1"/>
      <protection locked="0"/>
    </xf>
    <xf numFmtId="3" fontId="75" fillId="0" borderId="98" xfId="0" quotePrefix="1" applyNumberFormat="1" applyFont="1" applyBorder="1" applyAlignment="1" applyProtection="1">
      <alignment vertical="center" shrinkToFit="1"/>
      <protection locked="0"/>
    </xf>
    <xf numFmtId="176" fontId="75" fillId="3" borderId="42" xfId="0" applyNumberFormat="1" applyFont="1" applyFill="1" applyBorder="1" applyAlignment="1" applyProtection="1">
      <alignment vertical="center" shrinkToFit="1"/>
      <protection locked="0"/>
    </xf>
    <xf numFmtId="176" fontId="74" fillId="0" borderId="38" xfId="0" applyNumberFormat="1" applyFont="1" applyBorder="1" applyAlignment="1" applyProtection="1">
      <alignment vertical="center" shrinkToFit="1"/>
    </xf>
    <xf numFmtId="179" fontId="8" fillId="0" borderId="75" xfId="0" applyNumberFormat="1" applyFont="1" applyBorder="1" applyAlignment="1" applyProtection="1">
      <alignment vertical="center" shrinkToFit="1"/>
    </xf>
    <xf numFmtId="177" fontId="74" fillId="3" borderId="96" xfId="0" applyNumberFormat="1" applyFont="1" applyFill="1" applyBorder="1" applyAlignment="1" applyProtection="1">
      <alignment vertical="center" shrinkToFit="1"/>
      <protection locked="0"/>
    </xf>
    <xf numFmtId="3" fontId="74" fillId="0" borderId="98" xfId="0" quotePrefix="1" applyNumberFormat="1" applyFont="1" applyBorder="1" applyAlignment="1" applyProtection="1">
      <alignment vertical="center" shrinkToFit="1"/>
      <protection locked="0"/>
    </xf>
    <xf numFmtId="176" fontId="74" fillId="37" borderId="42" xfId="0" applyNumberFormat="1" applyFont="1" applyFill="1" applyBorder="1" applyAlignment="1" applyProtection="1">
      <alignment vertical="center" shrinkToFit="1"/>
      <protection locked="0"/>
    </xf>
    <xf numFmtId="3" fontId="74" fillId="0" borderId="100" xfId="0" quotePrefix="1" applyNumberFormat="1" applyFont="1" applyBorder="1" applyAlignment="1" applyProtection="1">
      <alignment vertical="center" shrinkToFit="1"/>
      <protection locked="0"/>
    </xf>
    <xf numFmtId="176" fontId="74" fillId="3" borderId="42" xfId="0" applyNumberFormat="1" applyFont="1" applyFill="1" applyBorder="1" applyAlignment="1" applyProtection="1">
      <alignment vertical="center" shrinkToFit="1"/>
      <protection locked="0"/>
    </xf>
    <xf numFmtId="180" fontId="74" fillId="3" borderId="101" xfId="0" applyNumberFormat="1" applyFont="1" applyFill="1" applyBorder="1" applyAlignment="1" applyProtection="1">
      <alignment vertical="center" shrinkToFit="1"/>
      <protection locked="0"/>
    </xf>
    <xf numFmtId="178" fontId="74" fillId="3" borderId="47" xfId="0" applyNumberFormat="1" applyFont="1" applyFill="1" applyBorder="1" applyAlignment="1" applyProtection="1">
      <alignment vertical="center" shrinkToFit="1"/>
      <protection locked="0"/>
    </xf>
    <xf numFmtId="177" fontId="74" fillId="3" borderId="101" xfId="0" applyNumberFormat="1" applyFont="1" applyFill="1" applyBorder="1" applyAlignment="1" applyProtection="1">
      <alignment vertical="center" shrinkToFit="1"/>
      <protection locked="0"/>
    </xf>
    <xf numFmtId="176" fontId="74" fillId="3" borderId="47" xfId="0" applyNumberFormat="1" applyFont="1" applyFill="1" applyBorder="1" applyAlignment="1" applyProtection="1">
      <alignment vertical="center" shrinkToFit="1"/>
      <protection locked="0"/>
    </xf>
    <xf numFmtId="177" fontId="0" fillId="3" borderId="96" xfId="0" applyNumberFormat="1" applyFont="1" applyFill="1" applyBorder="1" applyAlignment="1" applyProtection="1">
      <alignment vertical="center" shrinkToFit="1"/>
      <protection locked="0"/>
    </xf>
    <xf numFmtId="3" fontId="0" fillId="0" borderId="100" xfId="0" quotePrefix="1" applyNumberFormat="1" applyFont="1" applyBorder="1" applyAlignment="1" applyProtection="1">
      <alignment vertical="center" shrinkToFit="1"/>
      <protection locked="0"/>
    </xf>
    <xf numFmtId="176" fontId="0" fillId="3" borderId="42" xfId="0" applyNumberFormat="1" applyFont="1" applyFill="1" applyBorder="1" applyAlignment="1" applyProtection="1">
      <alignment vertical="center" shrinkToFit="1"/>
      <protection locked="0"/>
    </xf>
    <xf numFmtId="176" fontId="0" fillId="3" borderId="30" xfId="0" applyNumberFormat="1" applyFont="1" applyFill="1" applyBorder="1" applyAlignment="1" applyProtection="1">
      <alignment vertical="center" shrinkToFit="1"/>
      <protection locked="0"/>
    </xf>
    <xf numFmtId="177" fontId="0" fillId="3" borderId="102" xfId="0" applyNumberFormat="1" applyFont="1" applyFill="1" applyBorder="1" applyAlignment="1" applyProtection="1">
      <alignment vertical="center" shrinkToFit="1"/>
      <protection locked="0"/>
    </xf>
    <xf numFmtId="3" fontId="0" fillId="0" borderId="95" xfId="0" quotePrefix="1" applyNumberFormat="1" applyFont="1" applyBorder="1" applyAlignment="1" applyProtection="1">
      <alignment vertical="center" shrinkToFit="1"/>
      <protection locked="0"/>
    </xf>
    <xf numFmtId="176" fontId="0" fillId="3" borderId="43" xfId="0" applyNumberFormat="1" applyFont="1" applyFill="1" applyBorder="1" applyAlignment="1" applyProtection="1">
      <alignment vertical="center" shrinkToFit="1"/>
      <protection locked="0"/>
    </xf>
    <xf numFmtId="176" fontId="0" fillId="3" borderId="33" xfId="0" applyNumberFormat="1" applyFont="1" applyFill="1" applyBorder="1" applyAlignment="1" applyProtection="1">
      <alignment vertical="center" shrinkToFit="1"/>
      <protection locked="0"/>
    </xf>
    <xf numFmtId="180" fontId="0" fillId="3" borderId="101" xfId="0" applyNumberFormat="1" applyFont="1" applyFill="1" applyBorder="1" applyAlignment="1" applyProtection="1">
      <alignment vertical="center" shrinkToFit="1"/>
      <protection locked="0"/>
    </xf>
    <xf numFmtId="176" fontId="0" fillId="3" borderId="34" xfId="0" applyNumberFormat="1" applyFont="1" applyFill="1" applyBorder="1" applyAlignment="1" applyProtection="1">
      <alignment vertical="center" shrinkToFit="1"/>
      <protection locked="0"/>
    </xf>
    <xf numFmtId="180" fontId="0" fillId="3" borderId="96" xfId="0" applyNumberFormat="1" applyFont="1" applyFill="1" applyBorder="1" applyAlignment="1" applyProtection="1">
      <alignment vertical="center" shrinkToFit="1"/>
      <protection locked="0"/>
    </xf>
    <xf numFmtId="3" fontId="0" fillId="0" borderId="98" xfId="0" quotePrefix="1" applyNumberFormat="1" applyFont="1" applyBorder="1" applyAlignment="1" applyProtection="1">
      <alignment vertical="center" shrinkToFit="1"/>
      <protection locked="0"/>
    </xf>
    <xf numFmtId="176" fontId="0" fillId="37" borderId="30" xfId="0" applyNumberFormat="1" applyFont="1" applyFill="1" applyBorder="1" applyAlignment="1" applyProtection="1">
      <alignment vertical="center" shrinkToFit="1"/>
      <protection locked="0"/>
    </xf>
    <xf numFmtId="176" fontId="0" fillId="37" borderId="33" xfId="0" applyNumberFormat="1" applyFont="1" applyFill="1" applyBorder="1" applyAlignment="1" applyProtection="1">
      <alignment vertical="center" shrinkToFit="1"/>
      <protection locked="0"/>
    </xf>
    <xf numFmtId="177" fontId="0" fillId="3" borderId="101" xfId="0" applyNumberFormat="1" applyFont="1" applyFill="1" applyBorder="1" applyAlignment="1" applyProtection="1">
      <alignment vertical="center" shrinkToFit="1"/>
      <protection locked="0"/>
    </xf>
    <xf numFmtId="176" fontId="0" fillId="37" borderId="34" xfId="0" applyNumberFormat="1" applyFont="1" applyFill="1" applyBorder="1" applyAlignment="1" applyProtection="1">
      <alignment vertical="center" shrinkToFit="1"/>
      <protection locked="0"/>
    </xf>
    <xf numFmtId="189" fontId="0" fillId="3" borderId="96" xfId="0" applyNumberFormat="1" applyFont="1" applyFill="1" applyBorder="1" applyAlignment="1" applyProtection="1">
      <alignment vertical="center" shrinkToFit="1"/>
      <protection locked="0"/>
    </xf>
    <xf numFmtId="178" fontId="0" fillId="3" borderId="30" xfId="0" applyNumberFormat="1" applyFont="1" applyFill="1" applyBorder="1" applyAlignment="1" applyProtection="1">
      <alignment vertical="center" shrinkToFit="1"/>
      <protection locked="0"/>
    </xf>
    <xf numFmtId="178" fontId="0" fillId="37" borderId="30" xfId="0" applyNumberFormat="1" applyFont="1" applyFill="1" applyBorder="1" applyAlignment="1" applyProtection="1">
      <alignment vertical="center" shrinkToFit="1"/>
      <protection locked="0"/>
    </xf>
    <xf numFmtId="177" fontId="0" fillId="3" borderId="97" xfId="0" applyNumberFormat="1" applyFont="1" applyFill="1" applyBorder="1" applyAlignment="1" applyProtection="1">
      <alignment vertical="center" shrinkToFit="1"/>
      <protection locked="0"/>
    </xf>
    <xf numFmtId="3" fontId="0" fillId="0" borderId="99" xfId="0" quotePrefix="1" applyNumberFormat="1" applyFont="1" applyBorder="1" applyAlignment="1" applyProtection="1">
      <alignment vertical="center" shrinkToFit="1"/>
      <protection locked="0"/>
    </xf>
    <xf numFmtId="178" fontId="0" fillId="3" borderId="44" xfId="0" applyNumberFormat="1" applyFont="1" applyFill="1" applyBorder="1" applyAlignment="1" applyProtection="1">
      <alignment vertical="center" shrinkToFit="1"/>
      <protection locked="0"/>
    </xf>
    <xf numFmtId="0" fontId="10" fillId="0" borderId="14" xfId="0" applyFont="1" applyBorder="1" applyAlignment="1" applyProtection="1">
      <alignment vertical="center"/>
    </xf>
    <xf numFmtId="0" fontId="10" fillId="0" borderId="57" xfId="0" applyFont="1" applyBorder="1" applyAlignment="1" applyProtection="1">
      <alignment vertical="center"/>
    </xf>
    <xf numFmtId="0" fontId="10" fillId="0" borderId="57" xfId="0" applyFont="1" applyBorder="1" applyProtection="1"/>
    <xf numFmtId="0" fontId="8" fillId="0" borderId="82" xfId="0" applyFont="1" applyBorder="1" applyProtection="1"/>
    <xf numFmtId="0" fontId="0" fillId="0" borderId="53" xfId="51" applyFont="1" applyBorder="1" applyAlignment="1">
      <alignment horizontal="center" vertical="center"/>
    </xf>
    <xf numFmtId="0" fontId="0" fillId="0" borderId="0" xfId="51" applyFont="1" applyFill="1" applyBorder="1" applyAlignment="1">
      <alignment horizontal="center" vertical="center"/>
    </xf>
    <xf numFmtId="0" fontId="0" fillId="0" borderId="25" xfId="51" applyFont="1" applyFill="1" applyBorder="1" applyAlignment="1">
      <alignment horizontal="center" vertical="center"/>
    </xf>
    <xf numFmtId="200" fontId="18" fillId="3" borderId="6" xfId="0" applyNumberFormat="1" applyFont="1" applyFill="1" applyBorder="1" applyAlignment="1" applyProtection="1">
      <alignment horizontal="center" vertical="center" shrinkToFit="1"/>
      <protection locked="0"/>
    </xf>
    <xf numFmtId="9" fontId="45" fillId="0" borderId="25" xfId="51" applyNumberFormat="1" applyBorder="1" applyAlignment="1">
      <alignment horizontal="center" vertical="center"/>
    </xf>
    <xf numFmtId="9" fontId="45" fillId="0" borderId="0" xfId="51" applyNumberFormat="1" applyBorder="1" applyAlignment="1">
      <alignment horizontal="center" vertical="center"/>
    </xf>
    <xf numFmtId="9" fontId="45" fillId="0" borderId="163" xfId="51" applyNumberFormat="1" applyBorder="1" applyAlignment="1">
      <alignment horizontal="center" vertical="center"/>
    </xf>
    <xf numFmtId="9" fontId="45" fillId="0" borderId="162" xfId="51" applyNumberFormat="1" applyBorder="1" applyAlignment="1">
      <alignment horizontal="center" vertical="center"/>
    </xf>
    <xf numFmtId="9" fontId="45" fillId="0" borderId="53" xfId="51" applyNumberFormat="1" applyBorder="1" applyAlignment="1">
      <alignment horizontal="center" vertical="center"/>
    </xf>
    <xf numFmtId="197" fontId="23" fillId="3" borderId="6" xfId="0" applyNumberFormat="1" applyFont="1" applyFill="1" applyBorder="1" applyAlignment="1" applyProtection="1">
      <alignment vertical="center" shrinkToFit="1"/>
      <protection locked="0"/>
    </xf>
    <xf numFmtId="202" fontId="21" fillId="0" borderId="185" xfId="0" applyNumberFormat="1" applyFont="1" applyBorder="1" applyAlignment="1">
      <alignment horizontal="center" vertical="center" shrinkToFit="1"/>
    </xf>
    <xf numFmtId="202" fontId="21" fillId="0" borderId="67" xfId="0" applyNumberFormat="1" applyFont="1" applyBorder="1" applyAlignment="1">
      <alignment horizontal="center" vertical="center" shrinkToFit="1"/>
    </xf>
    <xf numFmtId="186" fontId="31" fillId="7" borderId="32" xfId="0" applyNumberFormat="1" applyFont="1" applyFill="1" applyBorder="1" applyAlignment="1" applyProtection="1">
      <alignment horizontal="center" vertical="center" shrinkToFit="1"/>
    </xf>
    <xf numFmtId="186" fontId="21" fillId="5" borderId="73" xfId="0" applyNumberFormat="1" applyFont="1" applyFill="1" applyBorder="1" applyAlignment="1">
      <alignment vertical="center" shrinkToFit="1"/>
    </xf>
    <xf numFmtId="202" fontId="21" fillId="0" borderId="107" xfId="0" applyNumberFormat="1" applyFont="1" applyBorder="1" applyAlignment="1">
      <alignment horizontal="center" vertical="center" shrinkToFit="1"/>
    </xf>
    <xf numFmtId="202" fontId="21" fillId="0" borderId="6" xfId="0" applyNumberFormat="1" applyFont="1" applyBorder="1" applyAlignment="1">
      <alignment horizontal="center" vertical="center" shrinkToFit="1"/>
    </xf>
    <xf numFmtId="202" fontId="21" fillId="0" borderId="37" xfId="0" applyNumberFormat="1" applyFont="1" applyBorder="1" applyAlignment="1">
      <alignment horizontal="center" vertical="center" shrinkToFit="1"/>
    </xf>
    <xf numFmtId="202" fontId="21" fillId="0" borderId="109" xfId="0" applyNumberFormat="1" applyFont="1" applyBorder="1" applyAlignment="1">
      <alignment horizontal="center" vertical="center" shrinkToFit="1"/>
    </xf>
    <xf numFmtId="186" fontId="21" fillId="7" borderId="188" xfId="0" applyNumberFormat="1" applyFont="1" applyFill="1" applyBorder="1" applyAlignment="1" applyProtection="1">
      <alignment horizontal="center" vertical="center" shrinkToFit="1"/>
    </xf>
    <xf numFmtId="186" fontId="21" fillId="0" borderId="29" xfId="0" applyNumberFormat="1" applyFont="1" applyBorder="1" applyAlignment="1">
      <alignment vertical="center" shrinkToFit="1"/>
    </xf>
    <xf numFmtId="186" fontId="21" fillId="0" borderId="91" xfId="0" applyNumberFormat="1" applyFont="1" applyBorder="1" applyAlignment="1">
      <alignment vertical="center" shrinkToFit="1"/>
    </xf>
    <xf numFmtId="186" fontId="21" fillId="0" borderId="110" xfId="0" applyNumberFormat="1" applyFont="1" applyBorder="1" applyAlignment="1">
      <alignment vertical="center" shrinkToFit="1"/>
    </xf>
    <xf numFmtId="202" fontId="31" fillId="7" borderId="12" xfId="0" applyNumberFormat="1" applyFont="1" applyFill="1" applyBorder="1" applyAlignment="1" applyProtection="1">
      <alignment horizontal="center" vertical="center" shrinkToFit="1"/>
    </xf>
    <xf numFmtId="202" fontId="21" fillId="5" borderId="11" xfId="0" applyNumberFormat="1" applyFont="1" applyFill="1" applyBorder="1" applyAlignment="1">
      <alignment horizontal="center" vertical="center" shrinkToFit="1"/>
    </xf>
    <xf numFmtId="202" fontId="21" fillId="5" borderId="23" xfId="0" applyNumberFormat="1" applyFont="1" applyFill="1" applyBorder="1" applyAlignment="1">
      <alignment horizontal="center" vertical="center" shrinkToFit="1"/>
    </xf>
    <xf numFmtId="202" fontId="31" fillId="7" borderId="52" xfId="0" applyNumberFormat="1" applyFont="1" applyFill="1" applyBorder="1" applyAlignment="1" applyProtection="1">
      <alignment vertical="center" shrinkToFit="1"/>
    </xf>
    <xf numFmtId="202" fontId="21" fillId="0" borderId="29" xfId="0" applyNumberFormat="1" applyFont="1" applyBorder="1" applyAlignment="1">
      <alignment vertical="center" shrinkToFit="1"/>
    </xf>
    <xf numFmtId="202" fontId="21" fillId="0" borderId="90" xfId="0" applyNumberFormat="1" applyFont="1" applyBorder="1" applyAlignment="1">
      <alignment vertical="center" shrinkToFit="1"/>
    </xf>
    <xf numFmtId="178" fontId="8" fillId="0" borderId="52" xfId="0" applyNumberFormat="1" applyFont="1" applyBorder="1" applyAlignment="1" applyProtection="1">
      <alignment vertical="center" shrinkToFit="1"/>
    </xf>
    <xf numFmtId="202" fontId="23" fillId="6" borderId="53" xfId="0" applyNumberFormat="1" applyFont="1" applyFill="1" applyBorder="1" applyAlignment="1" applyProtection="1">
      <alignment horizontal="center" vertical="center" shrinkToFit="1"/>
      <protection locked="0"/>
    </xf>
    <xf numFmtId="202" fontId="21" fillId="5" borderId="53" xfId="0" applyNumberFormat="1" applyFont="1" applyFill="1" applyBorder="1" applyAlignment="1">
      <alignment vertical="center" shrinkToFit="1"/>
    </xf>
    <xf numFmtId="0" fontId="19" fillId="0" borderId="84" xfId="0" applyFont="1" applyBorder="1" applyAlignment="1">
      <alignment vertical="center"/>
    </xf>
    <xf numFmtId="176" fontId="74" fillId="0" borderId="39" xfId="0" applyNumberFormat="1" applyFont="1" applyBorder="1" applyAlignment="1" applyProtection="1">
      <alignment vertical="center" shrinkToFit="1"/>
    </xf>
    <xf numFmtId="178" fontId="0" fillId="37" borderId="42" xfId="0" applyNumberFormat="1" applyFont="1" applyFill="1" applyBorder="1" applyAlignment="1" applyProtection="1">
      <alignment vertical="center" shrinkToFit="1"/>
      <protection locked="0"/>
    </xf>
    <xf numFmtId="178" fontId="0" fillId="37" borderId="43" xfId="0" applyNumberFormat="1" applyFont="1" applyFill="1" applyBorder="1" applyAlignment="1" applyProtection="1">
      <alignment vertical="center" shrinkToFit="1"/>
      <protection locked="0"/>
    </xf>
    <xf numFmtId="178" fontId="0" fillId="37" borderId="47" xfId="0" applyNumberFormat="1" applyFont="1" applyFill="1" applyBorder="1" applyAlignment="1" applyProtection="1">
      <alignment vertical="center" shrinkToFit="1"/>
      <protection locked="0"/>
    </xf>
    <xf numFmtId="176" fontId="0" fillId="37" borderId="30" xfId="0" applyNumberFormat="1" applyFont="1" applyFill="1" applyBorder="1" applyAlignment="1" applyProtection="1">
      <alignment vertical="center" shrinkToFit="1"/>
      <protection locked="0"/>
    </xf>
    <xf numFmtId="176" fontId="0" fillId="37" borderId="33" xfId="0" applyNumberFormat="1" applyFont="1" applyFill="1" applyBorder="1" applyAlignment="1" applyProtection="1">
      <alignment vertical="center" shrinkToFit="1"/>
      <protection locked="0"/>
    </xf>
    <xf numFmtId="176" fontId="0" fillId="37" borderId="34" xfId="0" applyNumberFormat="1" applyFont="1" applyFill="1" applyBorder="1" applyAlignment="1" applyProtection="1">
      <alignment vertical="center" shrinkToFit="1"/>
      <protection locked="0"/>
    </xf>
    <xf numFmtId="178" fontId="0" fillId="37" borderId="30" xfId="0" applyNumberFormat="1" applyFont="1" applyFill="1" applyBorder="1" applyAlignment="1" applyProtection="1">
      <alignment vertical="center" shrinkToFit="1"/>
      <protection locked="0"/>
    </xf>
    <xf numFmtId="201" fontId="23" fillId="3" borderId="67" xfId="0" applyNumberFormat="1" applyFont="1" applyFill="1" applyBorder="1" applyAlignment="1" applyProtection="1">
      <alignment vertical="center" shrinkToFit="1"/>
      <protection locked="0"/>
    </xf>
    <xf numFmtId="22" fontId="14" fillId="40" borderId="0" xfId="0" applyNumberFormat="1" applyFont="1" applyFill="1" applyAlignment="1">
      <alignment vertical="center"/>
    </xf>
    <xf numFmtId="201" fontId="23" fillId="3" borderId="77" xfId="0" applyNumberFormat="1" applyFont="1" applyFill="1" applyBorder="1" applyAlignment="1" applyProtection="1">
      <alignment vertical="center" shrinkToFit="1"/>
      <protection locked="0"/>
    </xf>
    <xf numFmtId="197" fontId="19" fillId="3" borderId="189" xfId="38" applyNumberFormat="1" applyFont="1" applyFill="1" applyBorder="1" applyAlignment="1" applyProtection="1">
      <alignment vertical="center"/>
      <protection locked="0"/>
    </xf>
    <xf numFmtId="0" fontId="76" fillId="0" borderId="0" xfId="0" applyFont="1" applyBorder="1" applyAlignment="1">
      <alignment vertical="center"/>
    </xf>
    <xf numFmtId="176" fontId="10" fillId="37" borderId="42" xfId="0" applyNumberFormat="1" applyFont="1" applyFill="1" applyBorder="1" applyAlignment="1" applyProtection="1">
      <alignment vertical="center" shrinkToFit="1"/>
      <protection locked="0"/>
    </xf>
    <xf numFmtId="176" fontId="0" fillId="37" borderId="42" xfId="0" applyNumberFormat="1" applyFont="1" applyFill="1" applyBorder="1" applyAlignment="1" applyProtection="1">
      <alignment vertical="center" shrinkToFit="1"/>
      <protection locked="0"/>
    </xf>
    <xf numFmtId="0" fontId="39" fillId="3" borderId="40" xfId="0" applyFont="1" applyFill="1" applyBorder="1" applyAlignment="1" applyProtection="1">
      <alignment horizontal="center" vertical="center" shrinkToFit="1"/>
      <protection locked="0"/>
    </xf>
    <xf numFmtId="0" fontId="0" fillId="3" borderId="26" xfId="0" applyFill="1" applyBorder="1" applyAlignment="1" applyProtection="1">
      <alignment horizontal="center" vertical="center"/>
      <protection locked="0"/>
    </xf>
    <xf numFmtId="176" fontId="72" fillId="0" borderId="58" xfId="0" applyNumberFormat="1" applyFont="1" applyBorder="1" applyAlignment="1">
      <alignment vertical="center" shrinkToFit="1"/>
    </xf>
    <xf numFmtId="176" fontId="72" fillId="39" borderId="6" xfId="0" applyNumberFormat="1" applyFont="1" applyFill="1" applyBorder="1" applyAlignment="1">
      <alignment vertical="center" shrinkToFit="1"/>
    </xf>
    <xf numFmtId="176" fontId="72" fillId="5" borderId="50" xfId="0" applyNumberFormat="1" applyFont="1" applyFill="1" applyBorder="1" applyAlignment="1">
      <alignment vertical="center" shrinkToFit="1"/>
    </xf>
    <xf numFmtId="176" fontId="72" fillId="0" borderId="50" xfId="0" applyNumberFormat="1" applyFont="1" applyBorder="1" applyAlignment="1">
      <alignment vertical="center" shrinkToFit="1"/>
    </xf>
    <xf numFmtId="0" fontId="0" fillId="3" borderId="31" xfId="0" applyFill="1" applyBorder="1" applyAlignment="1" applyProtection="1">
      <alignment horizontal="center" vertical="center"/>
      <protection locked="0"/>
    </xf>
    <xf numFmtId="0" fontId="0" fillId="0" borderId="163" xfId="51" applyFont="1" applyFill="1" applyBorder="1" applyAlignment="1">
      <alignment horizontal="center" vertical="center"/>
    </xf>
    <xf numFmtId="0" fontId="0" fillId="0" borderId="165" xfId="51" applyFont="1" applyBorder="1" applyAlignment="1">
      <alignment horizontal="center" vertical="center"/>
    </xf>
    <xf numFmtId="197" fontId="73" fillId="0" borderId="29" xfId="0" applyNumberFormat="1" applyFont="1" applyFill="1" applyBorder="1" applyAlignment="1">
      <alignment vertical="center" shrinkToFit="1"/>
    </xf>
    <xf numFmtId="202" fontId="21" fillId="0" borderId="53" xfId="0" applyNumberFormat="1" applyFont="1" applyFill="1" applyBorder="1" applyAlignment="1">
      <alignment vertical="center" shrinkToFit="1"/>
    </xf>
    <xf numFmtId="176" fontId="73" fillId="0" borderId="12" xfId="0" applyNumberFormat="1" applyFont="1" applyBorder="1" applyAlignment="1">
      <alignment vertical="center" shrinkToFit="1"/>
    </xf>
    <xf numFmtId="176" fontId="72" fillId="0" borderId="60" xfId="0" applyNumberFormat="1" applyFont="1" applyBorder="1" applyAlignment="1">
      <alignment vertical="center" shrinkToFit="1"/>
    </xf>
    <xf numFmtId="176" fontId="72" fillId="0" borderId="38" xfId="0" applyNumberFormat="1" applyFont="1" applyBorder="1" applyAlignment="1">
      <alignment vertical="center" shrinkToFit="1"/>
    </xf>
    <xf numFmtId="176" fontId="10" fillId="3" borderId="190" xfId="0" applyNumberFormat="1" applyFont="1" applyFill="1" applyBorder="1" applyAlignment="1" applyProtection="1">
      <alignment vertical="center" shrinkToFit="1"/>
      <protection locked="0"/>
    </xf>
    <xf numFmtId="176" fontId="10" fillId="3" borderId="101" xfId="0" applyNumberFormat="1" applyFont="1" applyFill="1" applyBorder="1" applyAlignment="1" applyProtection="1">
      <alignment vertical="center" shrinkToFit="1"/>
      <protection locked="0"/>
    </xf>
    <xf numFmtId="176" fontId="10" fillId="3" borderId="96" xfId="0" applyNumberFormat="1" applyFont="1" applyFill="1" applyBorder="1" applyAlignment="1" applyProtection="1">
      <alignment vertical="center" shrinkToFit="1"/>
      <protection locked="0"/>
    </xf>
    <xf numFmtId="3" fontId="10" fillId="0" borderId="100" xfId="0" applyNumberFormat="1" applyFont="1" applyBorder="1" applyAlignment="1" applyProtection="1">
      <alignment vertical="center" shrinkToFit="1"/>
      <protection locked="0"/>
    </xf>
    <xf numFmtId="176" fontId="10" fillId="37" borderId="42" xfId="0" applyNumberFormat="1" applyFont="1" applyFill="1" applyBorder="1" applyAlignment="1" applyProtection="1">
      <alignment vertical="center" shrinkToFit="1"/>
      <protection locked="0"/>
    </xf>
    <xf numFmtId="176" fontId="10" fillId="37" borderId="30" xfId="0" applyNumberFormat="1" applyFont="1" applyFill="1" applyBorder="1" applyAlignment="1" applyProtection="1">
      <alignment vertical="center" shrinkToFit="1"/>
      <protection locked="0"/>
    </xf>
    <xf numFmtId="176" fontId="10" fillId="37" borderId="33" xfId="0" applyNumberFormat="1" applyFont="1" applyFill="1" applyBorder="1" applyAlignment="1" applyProtection="1">
      <alignment vertical="center" shrinkToFit="1"/>
      <protection locked="0"/>
    </xf>
    <xf numFmtId="176" fontId="10" fillId="37" borderId="42" xfId="0" applyNumberFormat="1" applyFont="1" applyFill="1" applyBorder="1" applyAlignment="1" applyProtection="1">
      <alignment vertical="center" shrinkToFit="1"/>
      <protection locked="0"/>
    </xf>
    <xf numFmtId="176" fontId="10" fillId="37" borderId="30" xfId="0" applyNumberFormat="1" applyFont="1" applyFill="1" applyBorder="1" applyAlignment="1" applyProtection="1">
      <alignment vertical="center" shrinkToFit="1"/>
      <protection locked="0"/>
    </xf>
    <xf numFmtId="176" fontId="10" fillId="37" borderId="43" xfId="0" applyNumberFormat="1" applyFont="1" applyFill="1" applyBorder="1" applyAlignment="1" applyProtection="1">
      <alignment vertical="center" shrinkToFit="1"/>
      <protection locked="0"/>
    </xf>
    <xf numFmtId="176" fontId="10" fillId="37" borderId="33" xfId="0" applyNumberFormat="1" applyFont="1" applyFill="1" applyBorder="1" applyAlignment="1" applyProtection="1">
      <alignment vertical="center" shrinkToFit="1"/>
      <protection locked="0"/>
    </xf>
    <xf numFmtId="176" fontId="10" fillId="37" borderId="47" xfId="0" applyNumberFormat="1" applyFont="1" applyFill="1" applyBorder="1" applyAlignment="1" applyProtection="1">
      <alignment vertical="center" shrinkToFit="1"/>
      <protection locked="0"/>
    </xf>
    <xf numFmtId="176" fontId="10" fillId="37" borderId="34" xfId="0" applyNumberFormat="1" applyFont="1" applyFill="1" applyBorder="1" applyAlignment="1" applyProtection="1">
      <alignment vertical="center" shrinkToFit="1"/>
      <protection locked="0"/>
    </xf>
    <xf numFmtId="178" fontId="10" fillId="37" borderId="42" xfId="0" applyNumberFormat="1" applyFont="1" applyFill="1" applyBorder="1" applyAlignment="1" applyProtection="1">
      <alignment vertical="center" shrinkToFit="1"/>
      <protection locked="0"/>
    </xf>
    <xf numFmtId="178" fontId="10" fillId="37" borderId="30" xfId="0" applyNumberFormat="1" applyFont="1" applyFill="1" applyBorder="1" applyAlignment="1" applyProtection="1">
      <alignment vertical="center" shrinkToFit="1"/>
      <protection locked="0"/>
    </xf>
    <xf numFmtId="176" fontId="10" fillId="37" borderId="42" xfId="0" applyNumberFormat="1" applyFont="1" applyFill="1" applyBorder="1" applyAlignment="1" applyProtection="1">
      <alignment vertical="center" shrinkToFit="1"/>
      <protection locked="0"/>
    </xf>
    <xf numFmtId="202" fontId="31" fillId="0" borderId="0" xfId="0" applyNumberFormat="1" applyFont="1" applyAlignment="1">
      <alignment shrinkToFit="1"/>
    </xf>
    <xf numFmtId="176" fontId="19" fillId="3" borderId="22" xfId="0" applyNumberFormat="1" applyFont="1" applyFill="1" applyBorder="1" applyAlignment="1" applyProtection="1">
      <alignment vertical="center" shrinkToFit="1"/>
      <protection locked="0"/>
    </xf>
    <xf numFmtId="0" fontId="39" fillId="3" borderId="5" xfId="0" applyFont="1" applyFill="1" applyBorder="1" applyAlignment="1" applyProtection="1">
      <alignment vertical="center" shrinkToFit="1"/>
      <protection locked="0"/>
    </xf>
    <xf numFmtId="9" fontId="0" fillId="0" borderId="0" xfId="0" applyNumberFormat="1"/>
    <xf numFmtId="0" fontId="0" fillId="0" borderId="0" xfId="0" applyNumberFormat="1"/>
    <xf numFmtId="3" fontId="0" fillId="0" borderId="0" xfId="0" applyNumberFormat="1"/>
    <xf numFmtId="2" fontId="0" fillId="0" borderId="0" xfId="0" applyNumberFormat="1" applyAlignment="1">
      <alignment vertical="center"/>
    </xf>
    <xf numFmtId="0" fontId="4" fillId="0" borderId="0" xfId="0" applyFont="1" applyBorder="1" applyAlignment="1">
      <alignment horizontal="distributed" vertical="center"/>
    </xf>
    <xf numFmtId="198" fontId="0" fillId="0" borderId="0" xfId="0" applyNumberFormat="1" applyAlignment="1">
      <alignment horizontal="center" vertical="center"/>
    </xf>
    <xf numFmtId="0" fontId="18" fillId="3" borderId="34" xfId="0" applyFont="1" applyFill="1" applyBorder="1" applyAlignment="1" applyProtection="1">
      <alignment vertical="center"/>
      <protection locked="0"/>
    </xf>
    <xf numFmtId="0" fontId="19" fillId="3" borderId="34"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8" fillId="3" borderId="89" xfId="0" applyFont="1" applyFill="1" applyBorder="1" applyAlignment="1" applyProtection="1">
      <alignment vertical="center"/>
      <protection locked="0"/>
    </xf>
    <xf numFmtId="0" fontId="19" fillId="3" borderId="89" xfId="0" applyFont="1" applyFill="1" applyBorder="1" applyAlignment="1" applyProtection="1">
      <alignment vertical="center"/>
      <protection locked="0"/>
    </xf>
    <xf numFmtId="0" fontId="19" fillId="3" borderId="76" xfId="0" applyFont="1" applyFill="1" applyBorder="1" applyAlignment="1" applyProtection="1">
      <alignment vertical="center"/>
      <protection locked="0"/>
    </xf>
    <xf numFmtId="0" fontId="24" fillId="37" borderId="2" xfId="0" quotePrefix="1" applyFont="1" applyFill="1" applyBorder="1" applyAlignment="1" applyProtection="1">
      <alignment horizontal="center" vertical="center" shrinkToFit="1"/>
      <protection locked="0"/>
    </xf>
    <xf numFmtId="0" fontId="0" fillId="37" borderId="2" xfId="0" applyFill="1" applyBorder="1" applyAlignment="1" applyProtection="1">
      <alignment horizontal="center" vertical="center" shrinkToFit="1"/>
      <protection locked="0"/>
    </xf>
    <xf numFmtId="0" fontId="18" fillId="0" borderId="90" xfId="0" applyFont="1" applyBorder="1" applyAlignment="1">
      <alignment horizontal="distributed" vertical="center" shrinkToFit="1"/>
    </xf>
    <xf numFmtId="0" fontId="18" fillId="0" borderId="54" xfId="0" applyFont="1" applyBorder="1" applyAlignment="1">
      <alignment horizontal="distributed" vertical="center" shrinkToFit="1"/>
    </xf>
    <xf numFmtId="0" fontId="18" fillId="0" borderId="85" xfId="0" applyFont="1" applyFill="1" applyBorder="1" applyAlignment="1">
      <alignment horizontal="distributed" vertical="center" shrinkToFit="1"/>
    </xf>
    <xf numFmtId="0" fontId="18" fillId="0" borderId="159" xfId="0" applyFont="1" applyFill="1" applyBorder="1" applyAlignment="1">
      <alignment horizontal="distributed" vertical="center" shrinkToFit="1"/>
    </xf>
    <xf numFmtId="0" fontId="18" fillId="0" borderId="85" xfId="0" applyFont="1" applyBorder="1" applyAlignment="1">
      <alignment horizontal="distributed" vertical="center" shrinkToFit="1"/>
    </xf>
    <xf numFmtId="0" fontId="18" fillId="0" borderId="159" xfId="0" applyFont="1" applyBorder="1" applyAlignment="1">
      <alignment horizontal="distributed" vertical="center" shrinkToFit="1"/>
    </xf>
    <xf numFmtId="0" fontId="18" fillId="0" borderId="107" xfId="0" applyFont="1" applyBorder="1" applyAlignment="1">
      <alignment horizontal="distributed" vertical="center" shrinkToFit="1"/>
    </xf>
    <xf numFmtId="0" fontId="19" fillId="0" borderId="34" xfId="0" applyFont="1" applyBorder="1" applyAlignment="1">
      <alignment horizontal="distributed" vertical="center" shrinkToFit="1"/>
    </xf>
    <xf numFmtId="0" fontId="19" fillId="0" borderId="144" xfId="0" applyFont="1" applyBorder="1" applyAlignment="1">
      <alignment horizontal="distributed" vertical="center" shrinkToFit="1"/>
    </xf>
    <xf numFmtId="0" fontId="73" fillId="0" borderId="105" xfId="0" applyFont="1" applyBorder="1" applyAlignment="1">
      <alignment horizontal="distributed" vertical="center" shrinkToFit="1"/>
    </xf>
    <xf numFmtId="0" fontId="72" fillId="0" borderId="16" xfId="0" applyFont="1" applyBorder="1" applyAlignment="1">
      <alignment horizontal="distributed" vertical="center" shrinkToFit="1"/>
    </xf>
    <xf numFmtId="0" fontId="72" fillId="0" borderId="54" xfId="0" applyFont="1" applyBorder="1" applyAlignment="1">
      <alignment horizontal="distributed" vertical="center" shrinkToFit="1"/>
    </xf>
    <xf numFmtId="0" fontId="73" fillId="0" borderId="105" xfId="0" applyFont="1" applyBorder="1" applyAlignment="1">
      <alignment vertical="center" shrinkToFit="1"/>
    </xf>
    <xf numFmtId="0" fontId="72" fillId="0" borderId="16" xfId="0" applyFont="1" applyBorder="1" applyAlignment="1">
      <alignment vertical="center" shrinkToFit="1"/>
    </xf>
    <xf numFmtId="0" fontId="72" fillId="0" borderId="54" xfId="0" applyFont="1" applyBorder="1" applyAlignment="1">
      <alignment vertical="center" shrinkToFit="1"/>
    </xf>
    <xf numFmtId="0" fontId="18" fillId="0" borderId="171" xfId="0" applyFont="1" applyBorder="1" applyAlignment="1">
      <alignment vertical="center" shrinkToFit="1"/>
    </xf>
    <xf numFmtId="0" fontId="19" fillId="0" borderId="30" xfId="0" applyFont="1" applyBorder="1" applyAlignment="1">
      <alignment vertical="center" shrinkToFit="1"/>
    </xf>
    <xf numFmtId="0" fontId="19" fillId="0" borderId="159" xfId="0" applyFont="1" applyBorder="1" applyAlignment="1">
      <alignment vertical="center" shrinkToFit="1"/>
    </xf>
    <xf numFmtId="0" fontId="18" fillId="0" borderId="140" xfId="0" applyFont="1" applyBorder="1" applyAlignment="1">
      <alignment vertical="center" textRotation="255" shrinkToFit="1"/>
    </xf>
    <xf numFmtId="0" fontId="0" fillId="0" borderId="188" xfId="0" applyBorder="1" applyAlignment="1">
      <alignment vertical="center" textRotation="255" shrinkToFit="1"/>
    </xf>
    <xf numFmtId="0" fontId="0" fillId="0" borderId="110" xfId="0" applyBorder="1" applyAlignment="1">
      <alignment vertical="center" textRotation="255" shrinkToFit="1"/>
    </xf>
    <xf numFmtId="0" fontId="20" fillId="0" borderId="0" xfId="0" applyFont="1" applyAlignment="1">
      <alignment horizontal="center" vertical="center"/>
    </xf>
    <xf numFmtId="0" fontId="19" fillId="0" borderId="188" xfId="0" applyFont="1" applyBorder="1" applyAlignment="1">
      <alignment vertical="center" textRotation="255" shrinkToFit="1"/>
    </xf>
    <xf numFmtId="0" fontId="19" fillId="0" borderId="110" xfId="0" applyFont="1" applyBorder="1" applyAlignment="1">
      <alignment vertical="center" textRotation="255" shrinkToFit="1"/>
    </xf>
    <xf numFmtId="0" fontId="18" fillId="0" borderId="85" xfId="0" applyFont="1" applyFill="1" applyBorder="1" applyAlignment="1" applyProtection="1">
      <alignment horizontal="distributed" vertical="center" shrinkToFit="1"/>
    </xf>
    <xf numFmtId="0" fontId="18" fillId="0" borderId="159" xfId="0" applyFont="1" applyFill="1" applyBorder="1" applyAlignment="1" applyProtection="1">
      <alignment horizontal="distributed" vertical="center" shrinkToFit="1"/>
    </xf>
    <xf numFmtId="0" fontId="18" fillId="0" borderId="61" xfId="0" applyFont="1" applyFill="1" applyBorder="1" applyAlignment="1">
      <alignment horizontal="distributed" vertical="center" shrinkToFit="1"/>
    </xf>
    <xf numFmtId="0" fontId="18" fillId="0" borderId="59" xfId="0" applyFont="1" applyFill="1" applyBorder="1" applyAlignment="1">
      <alignment horizontal="distributed" vertical="center" shrinkToFit="1"/>
    </xf>
    <xf numFmtId="0" fontId="22" fillId="39" borderId="191" xfId="0" applyFont="1" applyFill="1" applyBorder="1" applyAlignment="1" applyProtection="1">
      <alignment horizontal="center" vertical="center" shrinkToFit="1"/>
      <protection locked="0"/>
    </xf>
    <xf numFmtId="0" fontId="22" fillId="39" borderId="192" xfId="0" applyFont="1" applyFill="1" applyBorder="1" applyAlignment="1" applyProtection="1">
      <alignment horizontal="center" vertical="center" shrinkToFit="1"/>
      <protection locked="0"/>
    </xf>
    <xf numFmtId="0" fontId="18" fillId="39" borderId="85" xfId="0" applyFont="1" applyFill="1" applyBorder="1" applyAlignment="1" applyProtection="1">
      <alignment horizontal="center" vertical="center" shrinkToFit="1"/>
      <protection locked="0"/>
    </xf>
    <xf numFmtId="0" fontId="18" fillId="39" borderId="159" xfId="0" applyFont="1" applyFill="1" applyBorder="1" applyAlignment="1" applyProtection="1">
      <alignment horizontal="center" vertical="center" shrinkToFit="1"/>
      <protection locked="0"/>
    </xf>
    <xf numFmtId="0" fontId="18" fillId="0" borderId="3" xfId="0" applyFont="1" applyBorder="1" applyAlignment="1">
      <alignment horizontal="distributed" vertical="center" shrinkToFit="1"/>
    </xf>
    <xf numFmtId="0" fontId="19" fillId="0" borderId="91" xfId="0" applyFont="1" applyBorder="1" applyAlignment="1">
      <alignment vertical="center" shrinkToFit="1"/>
    </xf>
    <xf numFmtId="0" fontId="33" fillId="5" borderId="16" xfId="0" applyFont="1" applyFill="1" applyBorder="1" applyAlignment="1">
      <alignment vertical="center"/>
    </xf>
    <xf numFmtId="0" fontId="18" fillId="0" borderId="105" xfId="0" applyFont="1" applyBorder="1" applyAlignment="1">
      <alignment horizontal="distributed" vertical="center" shrinkToFit="1"/>
    </xf>
    <xf numFmtId="0" fontId="19" fillId="0" borderId="16" xfId="0" applyFont="1" applyBorder="1" applyAlignment="1">
      <alignment horizontal="distributed" vertical="center" shrinkToFit="1"/>
    </xf>
    <xf numFmtId="0" fontId="19" fillId="0" borderId="54" xfId="0" applyFont="1" applyBorder="1" applyAlignment="1">
      <alignment horizontal="distributed" vertical="center" shrinkToFit="1"/>
    </xf>
    <xf numFmtId="0" fontId="18" fillId="5" borderId="85" xfId="0" applyFont="1" applyFill="1" applyBorder="1" applyAlignment="1">
      <alignment horizontal="center" vertical="center" shrinkToFit="1"/>
    </xf>
    <xf numFmtId="0" fontId="18" fillId="5" borderId="159" xfId="0" applyFont="1" applyFill="1" applyBorder="1" applyAlignment="1">
      <alignment horizontal="center" vertical="center" shrinkToFit="1"/>
    </xf>
    <xf numFmtId="0" fontId="18" fillId="5" borderId="113" xfId="0" applyFont="1" applyFill="1" applyBorder="1" applyAlignment="1">
      <alignment horizontal="center" vertical="center" shrinkToFit="1"/>
    </xf>
    <xf numFmtId="0" fontId="18" fillId="5" borderId="143" xfId="0" applyFont="1" applyFill="1" applyBorder="1" applyAlignment="1">
      <alignment horizontal="center" vertical="center" shrinkToFit="1"/>
    </xf>
    <xf numFmtId="0" fontId="22" fillId="37" borderId="61" xfId="0" applyFont="1" applyFill="1" applyBorder="1" applyAlignment="1" applyProtection="1">
      <alignment horizontal="center" vertical="center" shrinkToFit="1"/>
      <protection locked="0"/>
    </xf>
    <xf numFmtId="0" fontId="22" fillId="37" borderId="59" xfId="0" applyFont="1" applyFill="1" applyBorder="1" applyAlignment="1" applyProtection="1">
      <alignment horizontal="center" vertical="center" shrinkToFit="1"/>
      <protection locked="0"/>
    </xf>
    <xf numFmtId="0" fontId="18" fillId="0" borderId="24" xfId="0" applyFont="1" applyBorder="1" applyAlignment="1">
      <alignment horizontal="distributed" vertical="center" shrinkToFit="1"/>
    </xf>
    <xf numFmtId="0" fontId="18" fillId="0" borderId="144" xfId="0" applyFont="1" applyBorder="1" applyAlignment="1">
      <alignment horizontal="distributed" vertical="center" shrinkToFit="1"/>
    </xf>
    <xf numFmtId="0" fontId="22" fillId="0" borderId="105" xfId="0" applyFont="1" applyBorder="1" applyAlignment="1">
      <alignment vertical="center" shrinkToFit="1"/>
    </xf>
    <xf numFmtId="0" fontId="23" fillId="0" borderId="16" xfId="0" applyFont="1" applyBorder="1" applyAlignment="1">
      <alignment vertical="center" shrinkToFit="1"/>
    </xf>
    <xf numFmtId="0" fontId="23" fillId="0" borderId="54" xfId="0" applyFont="1" applyBorder="1" applyAlignment="1">
      <alignment vertical="center" shrinkToFit="1"/>
    </xf>
    <xf numFmtId="0" fontId="22" fillId="0" borderId="140" xfId="0" applyFont="1" applyBorder="1" applyAlignment="1">
      <alignment vertical="center" textRotation="255"/>
    </xf>
    <xf numFmtId="0" fontId="0" fillId="0" borderId="188" xfId="0" applyBorder="1" applyAlignment="1">
      <alignment vertical="center" textRotation="255"/>
    </xf>
    <xf numFmtId="0" fontId="0" fillId="0" borderId="110" xfId="0" applyBorder="1" applyAlignment="1">
      <alignment vertical="center" textRotation="255"/>
    </xf>
    <xf numFmtId="0" fontId="22" fillId="0" borderId="113" xfId="0" applyFont="1" applyBorder="1" applyAlignment="1">
      <alignment horizontal="distributed" vertical="center"/>
    </xf>
    <xf numFmtId="0" fontId="22" fillId="0" borderId="143" xfId="0" applyFont="1" applyBorder="1" applyAlignment="1">
      <alignment horizontal="distributed" vertical="center"/>
    </xf>
    <xf numFmtId="0" fontId="22" fillId="0" borderId="85" xfId="0" applyFont="1" applyBorder="1" applyAlignment="1">
      <alignment horizontal="distributed" vertical="center"/>
    </xf>
    <xf numFmtId="0" fontId="22" fillId="0" borderId="159" xfId="0" applyFont="1" applyBorder="1" applyAlignment="1">
      <alignment horizontal="distributed" vertical="center"/>
    </xf>
    <xf numFmtId="0" fontId="22" fillId="0" borderId="85" xfId="0" applyFont="1" applyBorder="1" applyAlignment="1">
      <alignment horizontal="distributed" vertical="center" shrinkToFit="1"/>
    </xf>
    <xf numFmtId="0" fontId="22" fillId="0" borderId="159" xfId="0" applyFont="1" applyBorder="1" applyAlignment="1">
      <alignment horizontal="distributed" vertical="center" shrinkToFit="1"/>
    </xf>
    <xf numFmtId="0" fontId="22" fillId="0" borderId="188" xfId="0" applyFont="1" applyBorder="1" applyAlignment="1">
      <alignment vertical="center" textRotation="255"/>
    </xf>
    <xf numFmtId="0" fontId="22" fillId="0" borderId="24" xfId="0" applyFont="1" applyBorder="1" applyAlignment="1">
      <alignment horizontal="distributed" vertical="center"/>
    </xf>
    <xf numFmtId="0" fontId="22" fillId="0" borderId="144" xfId="0" applyFont="1" applyBorder="1" applyAlignment="1">
      <alignment horizontal="distributed" vertical="center"/>
    </xf>
    <xf numFmtId="0" fontId="22" fillId="0" borderId="61" xfId="0" applyFont="1" applyBorder="1" applyAlignment="1">
      <alignment horizontal="distributed" vertical="center"/>
    </xf>
    <xf numFmtId="0" fontId="22" fillId="0" borderId="59" xfId="0" applyFont="1" applyBorder="1" applyAlignment="1">
      <alignment horizontal="distributed" vertical="center"/>
    </xf>
    <xf numFmtId="0" fontId="22" fillId="0" borderId="90" xfId="0" applyFont="1" applyBorder="1" applyAlignment="1">
      <alignment horizontal="distributed" vertical="center"/>
    </xf>
    <xf numFmtId="0" fontId="22" fillId="0" borderId="54" xfId="0" applyFont="1" applyBorder="1" applyAlignment="1">
      <alignment horizontal="distributed" vertical="center"/>
    </xf>
    <xf numFmtId="0" fontId="22" fillId="0" borderId="16" xfId="0" applyFont="1" applyBorder="1" applyAlignment="1">
      <alignment vertical="center" shrinkToFit="1"/>
    </xf>
    <xf numFmtId="176" fontId="23" fillId="3" borderId="13" xfId="0" applyNumberFormat="1" applyFont="1" applyFill="1" applyBorder="1" applyAlignment="1" applyProtection="1">
      <alignment horizontal="center" vertical="center" shrinkToFit="1"/>
      <protection locked="0"/>
    </xf>
    <xf numFmtId="176" fontId="23" fillId="3" borderId="12" xfId="0" applyNumberFormat="1" applyFont="1" applyFill="1" applyBorder="1" applyAlignment="1" applyProtection="1">
      <alignment horizontal="center" vertical="center" shrinkToFit="1"/>
      <protection locked="0"/>
    </xf>
    <xf numFmtId="0" fontId="21" fillId="0" borderId="0" xfId="0" applyFont="1" applyBorder="1" applyAlignment="1">
      <alignment vertical="center"/>
    </xf>
    <xf numFmtId="0" fontId="19" fillId="0" borderId="140" xfId="0" applyFont="1" applyBorder="1" applyAlignment="1">
      <alignment vertical="center" textRotation="255"/>
    </xf>
    <xf numFmtId="0" fontId="19" fillId="0" borderId="188" xfId="0" applyFont="1" applyBorder="1" applyAlignment="1">
      <alignment vertical="center" textRotation="255"/>
    </xf>
    <xf numFmtId="0" fontId="19" fillId="0" borderId="110" xfId="0" applyFont="1" applyBorder="1" applyAlignment="1">
      <alignment vertical="center" textRotation="255"/>
    </xf>
    <xf numFmtId="0" fontId="22" fillId="0" borderId="85" xfId="0" applyFont="1" applyBorder="1" applyAlignment="1">
      <alignment vertical="center" shrinkToFit="1"/>
    </xf>
    <xf numFmtId="0" fontId="22" fillId="0" borderId="159" xfId="0" applyFont="1" applyBorder="1" applyAlignment="1">
      <alignment vertical="center" shrinkToFit="1"/>
    </xf>
    <xf numFmtId="0" fontId="22" fillId="0" borderId="14" xfId="0" applyFont="1" applyBorder="1" applyAlignment="1">
      <alignment vertical="center" shrinkToFit="1"/>
    </xf>
    <xf numFmtId="0" fontId="23" fillId="0" borderId="57" xfId="0" applyFont="1" applyBorder="1" applyAlignment="1">
      <alignment vertical="center" shrinkToFit="1"/>
    </xf>
    <xf numFmtId="0" fontId="23" fillId="0" borderId="82" xfId="0" applyFont="1" applyBorder="1" applyAlignment="1">
      <alignment vertical="center" shrinkToFit="1"/>
    </xf>
    <xf numFmtId="0" fontId="22" fillId="0" borderId="85" xfId="0" applyFont="1" applyFill="1" applyBorder="1" applyAlignment="1">
      <alignment horizontal="distributed" vertical="center"/>
    </xf>
    <xf numFmtId="0" fontId="22" fillId="0" borderId="159" xfId="0" applyFont="1" applyFill="1" applyBorder="1" applyAlignment="1">
      <alignment horizontal="distributed" vertical="center"/>
    </xf>
    <xf numFmtId="0" fontId="10" fillId="3" borderId="31" xfId="0" applyFont="1" applyFill="1" applyBorder="1" applyAlignment="1" applyProtection="1">
      <alignment horizontal="center" vertical="center" shrinkToFit="1"/>
      <protection locked="0"/>
    </xf>
    <xf numFmtId="0" fontId="10" fillId="37" borderId="85" xfId="0" applyFont="1" applyFill="1" applyBorder="1" applyAlignment="1" applyProtection="1">
      <alignment horizontal="center" vertical="center" shrinkToFit="1"/>
      <protection locked="0"/>
    </xf>
    <xf numFmtId="0" fontId="10" fillId="3" borderId="109" xfId="0" applyFont="1" applyFill="1" applyBorder="1" applyAlignment="1" applyProtection="1">
      <alignment horizontal="center" vertical="center" shrinkToFit="1"/>
      <protection locked="0"/>
    </xf>
    <xf numFmtId="0" fontId="45" fillId="3" borderId="24" xfId="0" applyFont="1" applyFill="1" applyBorder="1" applyAlignment="1" applyProtection="1">
      <alignment horizontal="center" vertical="center" shrinkToFit="1"/>
      <protection locked="0"/>
    </xf>
    <xf numFmtId="0" fontId="10" fillId="0" borderId="185" xfId="0" applyFont="1" applyBorder="1" applyAlignment="1" applyProtection="1">
      <alignment horizontal="center" vertical="center" shrinkToFit="1"/>
    </xf>
    <xf numFmtId="0" fontId="10" fillId="0" borderId="190" xfId="0" applyFont="1" applyBorder="1" applyAlignment="1" applyProtection="1">
      <alignment horizontal="center" vertical="center" shrinkToFit="1"/>
    </xf>
    <xf numFmtId="0" fontId="10" fillId="0" borderId="143" xfId="0" applyFont="1" applyBorder="1" applyAlignment="1" applyProtection="1">
      <alignment horizontal="center" vertical="center" shrinkToFit="1"/>
    </xf>
    <xf numFmtId="0" fontId="10" fillId="0" borderId="112" xfId="0" applyFont="1" applyBorder="1" applyAlignment="1" applyProtection="1">
      <alignment horizontal="distributed" vertical="center" shrinkToFit="1"/>
    </xf>
    <xf numFmtId="3" fontId="10" fillId="0" borderId="195" xfId="0" applyNumberFormat="1" applyFont="1" applyBorder="1" applyAlignment="1" applyProtection="1">
      <alignment horizontal="center" vertical="center" shrinkToFit="1"/>
    </xf>
    <xf numFmtId="0" fontId="10" fillId="0" borderId="196" xfId="0" applyFont="1" applyBorder="1" applyAlignment="1" applyProtection="1">
      <alignment horizontal="center" vertical="center" shrinkToFit="1"/>
    </xf>
    <xf numFmtId="0" fontId="10" fillId="0" borderId="196" xfId="0" applyFont="1" applyBorder="1" applyAlignment="1" applyProtection="1">
      <alignment vertical="center" shrinkToFit="1"/>
    </xf>
    <xf numFmtId="0" fontId="10" fillId="0" borderId="186" xfId="0" applyFont="1" applyBorder="1" applyAlignment="1" applyProtection="1">
      <alignment vertical="center" shrinkToFit="1"/>
    </xf>
    <xf numFmtId="0" fontId="10" fillId="3" borderId="68" xfId="0" applyFont="1" applyFill="1" applyBorder="1" applyAlignment="1" applyProtection="1">
      <alignment horizontal="center" vertical="center" shrinkToFit="1"/>
      <protection locked="0"/>
    </xf>
    <xf numFmtId="0" fontId="10" fillId="3" borderId="44" xfId="0" applyFont="1" applyFill="1" applyBorder="1" applyAlignment="1" applyProtection="1">
      <alignment horizontal="center" vertical="center" shrinkToFit="1"/>
      <protection locked="0"/>
    </xf>
    <xf numFmtId="0" fontId="10" fillId="3" borderId="171" xfId="0" applyFont="1" applyFill="1" applyBorder="1" applyAlignment="1" applyProtection="1">
      <alignment horizontal="center" vertical="center" shrinkToFit="1"/>
      <protection locked="0"/>
    </xf>
    <xf numFmtId="0" fontId="10" fillId="3" borderId="98" xfId="0" applyFont="1" applyFill="1" applyBorder="1" applyAlignment="1" applyProtection="1">
      <alignment horizontal="center" vertical="center" shrinkToFit="1"/>
      <protection locked="0"/>
    </xf>
    <xf numFmtId="0" fontId="13" fillId="0" borderId="10" xfId="0" applyFont="1" applyBorder="1" applyAlignment="1" applyProtection="1">
      <alignment horizontal="distributed" vertical="center" shrinkToFit="1"/>
    </xf>
    <xf numFmtId="0" fontId="13" fillId="0" borderId="11" xfId="0" applyFont="1" applyBorder="1" applyAlignment="1" applyProtection="1">
      <alignment horizontal="distributed" vertical="center" shrinkToFit="1"/>
    </xf>
    <xf numFmtId="0" fontId="45" fillId="3" borderId="85" xfId="0" applyFont="1" applyFill="1" applyBorder="1" applyAlignment="1" applyProtection="1">
      <alignment horizontal="center" vertical="center" shrinkToFit="1"/>
      <protection locked="0"/>
    </xf>
    <xf numFmtId="178" fontId="8" fillId="0" borderId="85" xfId="0" applyNumberFormat="1" applyFont="1" applyBorder="1" applyAlignment="1" applyProtection="1">
      <alignment vertical="center" shrinkToFit="1"/>
    </xf>
    <xf numFmtId="178" fontId="8" fillId="0" borderId="30" xfId="0" applyNumberFormat="1" applyFont="1" applyBorder="1" applyAlignment="1" applyProtection="1">
      <alignment vertical="center" shrinkToFit="1"/>
    </xf>
    <xf numFmtId="178" fontId="8" fillId="0" borderId="61" xfId="0" applyNumberFormat="1" applyFont="1" applyBorder="1" applyAlignment="1" applyProtection="1">
      <alignment vertical="center" shrinkToFit="1"/>
    </xf>
    <xf numFmtId="178" fontId="8" fillId="0" borderId="59" xfId="0" applyNumberFormat="1" applyFont="1" applyBorder="1" applyAlignment="1" applyProtection="1">
      <alignment vertical="center" shrinkToFit="1"/>
    </xf>
    <xf numFmtId="0" fontId="10" fillId="0" borderId="13" xfId="0" applyFont="1" applyBorder="1" applyAlignment="1" applyProtection="1">
      <alignment horizontal="distributed" vertical="center" shrinkToFit="1"/>
    </xf>
    <xf numFmtId="0" fontId="10" fillId="0" borderId="82" xfId="0" applyFont="1" applyBorder="1" applyAlignment="1" applyProtection="1">
      <alignment horizontal="distributed" vertical="center" shrinkToFit="1"/>
    </xf>
    <xf numFmtId="178" fontId="8" fillId="0" borderId="16" xfId="0" applyNumberFormat="1" applyFont="1" applyBorder="1" applyAlignment="1" applyProtection="1">
      <alignment horizontal="left" vertical="center" shrinkToFit="1"/>
    </xf>
    <xf numFmtId="178" fontId="8" fillId="0" borderId="54" xfId="0" applyNumberFormat="1" applyFont="1" applyBorder="1" applyAlignment="1" applyProtection="1">
      <alignment horizontal="left" vertical="center" shrinkToFit="1"/>
    </xf>
    <xf numFmtId="0" fontId="10" fillId="0" borderId="14" xfId="0" applyFont="1" applyBorder="1" applyAlignment="1" applyProtection="1">
      <alignment horizontal="distributed" vertical="center" shrinkToFit="1"/>
    </xf>
    <xf numFmtId="0" fontId="0" fillId="0" borderId="57" xfId="0" applyBorder="1" applyAlignment="1" applyProtection="1">
      <alignment horizontal="distributed" vertical="center" shrinkToFit="1"/>
    </xf>
    <xf numFmtId="0" fontId="13" fillId="0" borderId="0" xfId="0" applyFont="1" applyBorder="1" applyAlignment="1" applyProtection="1">
      <alignment vertical="center"/>
    </xf>
    <xf numFmtId="191" fontId="10" fillId="3" borderId="102" xfId="0" applyNumberFormat="1" applyFont="1" applyFill="1" applyBorder="1" applyAlignment="1" applyProtection="1">
      <alignment horizontal="center" vertical="center" shrinkToFit="1"/>
      <protection locked="0"/>
    </xf>
    <xf numFmtId="191" fontId="10" fillId="3" borderId="64" xfId="0" applyNumberFormat="1" applyFont="1" applyFill="1" applyBorder="1" applyAlignment="1" applyProtection="1">
      <alignment horizontal="center" vertical="center" shrinkToFit="1"/>
      <protection locked="0"/>
    </xf>
    <xf numFmtId="0" fontId="0" fillId="3" borderId="109" xfId="0" applyFont="1" applyFill="1" applyBorder="1" applyAlignment="1" applyProtection="1">
      <alignment horizontal="center" vertical="center" shrinkToFit="1"/>
      <protection locked="0"/>
    </xf>
    <xf numFmtId="0" fontId="0" fillId="3" borderId="2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85" xfId="0" applyFont="1" applyFill="1" applyBorder="1" applyAlignment="1" applyProtection="1">
      <alignment horizontal="center" vertical="center" shrinkToFit="1"/>
      <protection locked="0"/>
    </xf>
    <xf numFmtId="0" fontId="10" fillId="3" borderId="72" xfId="0" applyFont="1" applyFill="1" applyBorder="1" applyAlignment="1" applyProtection="1">
      <alignment horizontal="center" vertical="center" shrinkToFit="1"/>
      <protection locked="0"/>
    </xf>
    <xf numFmtId="0" fontId="10" fillId="3" borderId="33" xfId="0" applyFont="1" applyFill="1" applyBorder="1" applyAlignment="1" applyProtection="1">
      <alignment horizontal="center" vertical="center" shrinkToFit="1"/>
      <protection locked="0"/>
    </xf>
    <xf numFmtId="0" fontId="10" fillId="0" borderId="180" xfId="0" applyFont="1" applyBorder="1" applyAlignment="1" applyProtection="1">
      <alignment vertical="center"/>
    </xf>
    <xf numFmtId="0" fontId="10" fillId="0" borderId="76" xfId="0" applyFont="1" applyBorder="1" applyAlignment="1" applyProtection="1">
      <alignment vertical="center"/>
    </xf>
    <xf numFmtId="0" fontId="10" fillId="0" borderId="105" xfId="0" applyFont="1" applyBorder="1" applyAlignment="1" applyProtection="1">
      <alignment vertical="center"/>
    </xf>
    <xf numFmtId="0" fontId="10" fillId="0" borderId="52" xfId="0" applyFont="1" applyBorder="1" applyAlignment="1" applyProtection="1">
      <alignment vertical="center"/>
    </xf>
    <xf numFmtId="0" fontId="10" fillId="0" borderId="111" xfId="0" applyFont="1" applyBorder="1" applyAlignment="1" applyProtection="1">
      <alignment horizontal="distributed" vertical="center"/>
    </xf>
    <xf numFmtId="0" fontId="10" fillId="0" borderId="64" xfId="0" applyFont="1" applyBorder="1" applyAlignment="1" applyProtection="1">
      <alignment horizontal="distributed" vertical="center"/>
    </xf>
    <xf numFmtId="0" fontId="10" fillId="0" borderId="171" xfId="0" applyFont="1" applyBorder="1" applyAlignment="1" applyProtection="1">
      <alignment horizontal="distributed" vertical="center"/>
    </xf>
    <xf numFmtId="0" fontId="10" fillId="0" borderId="30" xfId="0" applyFont="1" applyBorder="1" applyAlignment="1" applyProtection="1">
      <alignment horizontal="distributed" vertical="center"/>
    </xf>
    <xf numFmtId="0" fontId="10" fillId="0" borderId="74" xfId="0" applyFont="1" applyBorder="1" applyAlignment="1" applyProtection="1">
      <alignment horizontal="distributed" vertical="center"/>
    </xf>
    <xf numFmtId="0" fontId="10" fillId="0" borderId="85" xfId="0" applyFont="1" applyBorder="1" applyAlignment="1" applyProtection="1">
      <alignment horizontal="distributed" vertical="center"/>
    </xf>
    <xf numFmtId="0" fontId="10" fillId="0" borderId="180" xfId="0" applyFont="1" applyBorder="1" applyAlignment="1" applyProtection="1">
      <alignment horizontal="distributed" vertical="center"/>
    </xf>
    <xf numFmtId="0" fontId="10" fillId="0" borderId="76" xfId="0" applyFont="1" applyBorder="1" applyAlignment="1" applyProtection="1">
      <alignment horizontal="distributed" vertical="center"/>
    </xf>
    <xf numFmtId="0" fontId="10" fillId="0" borderId="107" xfId="0" applyFont="1" applyBorder="1" applyAlignment="1" applyProtection="1">
      <alignment horizontal="distributed" vertical="center"/>
    </xf>
    <xf numFmtId="0" fontId="10" fillId="0" borderId="50" xfId="0" applyFont="1" applyBorder="1" applyAlignment="1" applyProtection="1">
      <alignment horizontal="distributed" vertical="center"/>
    </xf>
    <xf numFmtId="0" fontId="10" fillId="0" borderId="34" xfId="0" applyFont="1" applyBorder="1" applyAlignment="1" applyProtection="1">
      <alignment horizontal="distributed" vertical="center"/>
    </xf>
    <xf numFmtId="0" fontId="10" fillId="0" borderId="7" xfId="0" applyFont="1" applyBorder="1" applyAlignment="1" applyProtection="1">
      <alignment horizontal="center" vertical="center" textRotation="255" shrinkToFit="1"/>
    </xf>
    <xf numFmtId="0" fontId="10" fillId="0" borderId="4" xfId="0" applyFont="1" applyBorder="1" applyAlignment="1" applyProtection="1">
      <alignment horizontal="center" vertical="center" textRotation="255" shrinkToFit="1"/>
    </xf>
    <xf numFmtId="0" fontId="10" fillId="0" borderId="6" xfId="0" applyFont="1" applyBorder="1" applyAlignment="1" applyProtection="1">
      <alignment horizontal="center" vertical="center" textRotation="255" shrinkToFit="1"/>
    </xf>
    <xf numFmtId="0" fontId="10" fillId="0" borderId="61" xfId="0" applyFont="1" applyBorder="1" applyAlignment="1" applyProtection="1">
      <alignment horizontal="distributed" vertical="center"/>
    </xf>
    <xf numFmtId="0" fontId="10" fillId="0" borderId="51" xfId="0" applyFont="1" applyBorder="1" applyAlignment="1" applyProtection="1">
      <alignment horizontal="distributed" vertical="center"/>
    </xf>
    <xf numFmtId="0" fontId="10" fillId="0" borderId="105" xfId="0" applyFont="1" applyBorder="1" applyAlignment="1" applyProtection="1">
      <alignment horizontal="distributed" vertical="center"/>
    </xf>
    <xf numFmtId="0" fontId="10" fillId="0" borderId="16" xfId="0" applyFont="1" applyBorder="1" applyAlignment="1" applyProtection="1">
      <alignment horizontal="distributed" vertical="center"/>
    </xf>
    <xf numFmtId="0" fontId="10" fillId="0" borderId="52" xfId="0" applyFont="1" applyBorder="1" applyAlignment="1" applyProtection="1">
      <alignment horizontal="distributed" vertical="center"/>
    </xf>
    <xf numFmtId="0" fontId="10" fillId="0" borderId="24" xfId="0" applyFont="1" applyBorder="1" applyAlignment="1" applyProtection="1">
      <alignment horizontal="distributed" vertical="center"/>
    </xf>
    <xf numFmtId="0" fontId="10" fillId="3" borderId="30" xfId="0" applyFont="1" applyFill="1" applyBorder="1" applyAlignment="1" applyProtection="1">
      <alignment horizontal="center" vertical="center" shrinkToFit="1"/>
      <protection locked="0"/>
    </xf>
    <xf numFmtId="0" fontId="45" fillId="3" borderId="30" xfId="0" applyFont="1" applyFill="1" applyBorder="1" applyAlignment="1" applyProtection="1">
      <alignment horizontal="center" vertical="center" shrinkToFit="1"/>
      <protection locked="0"/>
    </xf>
    <xf numFmtId="0" fontId="10" fillId="3" borderId="180" xfId="0" applyFont="1" applyFill="1" applyBorder="1" applyAlignment="1" applyProtection="1">
      <alignment horizontal="center" vertical="center" shrinkToFit="1"/>
      <protection locked="0"/>
    </xf>
    <xf numFmtId="0" fontId="10" fillId="3" borderId="89" xfId="0" applyFont="1" applyFill="1" applyBorder="1" applyAlignment="1" applyProtection="1">
      <alignment horizontal="center" vertical="center" shrinkToFit="1"/>
      <protection locked="0"/>
    </xf>
    <xf numFmtId="0" fontId="10" fillId="0" borderId="30" xfId="0" applyFont="1" applyFill="1" applyBorder="1" applyAlignment="1" applyProtection="1">
      <alignment vertical="center" shrinkToFit="1"/>
      <protection locked="0"/>
    </xf>
    <xf numFmtId="0" fontId="0" fillId="0" borderId="30" xfId="0" applyFill="1" applyBorder="1" applyAlignment="1" applyProtection="1">
      <alignment vertical="center" shrinkToFit="1"/>
      <protection locked="0"/>
    </xf>
    <xf numFmtId="0" fontId="0" fillId="0" borderId="159" xfId="0" applyFill="1" applyBorder="1" applyAlignment="1" applyProtection="1">
      <alignment vertical="center" shrinkToFit="1"/>
      <protection locked="0"/>
    </xf>
    <xf numFmtId="0" fontId="10" fillId="3" borderId="85" xfId="0" applyFont="1" applyFill="1" applyBorder="1" applyAlignment="1" applyProtection="1">
      <alignment horizontal="center" vertical="center" shrinkToFit="1"/>
      <protection locked="0"/>
    </xf>
    <xf numFmtId="0" fontId="10" fillId="3" borderId="66" xfId="0" applyFont="1" applyFill="1" applyBorder="1" applyAlignment="1" applyProtection="1">
      <alignment horizontal="center" vertical="center" shrinkToFit="1"/>
      <protection locked="0"/>
    </xf>
    <xf numFmtId="0" fontId="45" fillId="3" borderId="113" xfId="0" applyFont="1" applyFill="1" applyBorder="1" applyAlignment="1" applyProtection="1">
      <alignment horizontal="center" vertical="center" shrinkToFit="1"/>
      <protection locked="0"/>
    </xf>
    <xf numFmtId="0" fontId="10" fillId="0" borderId="57" xfId="0" applyFont="1" applyBorder="1" applyAlignment="1" applyProtection="1">
      <alignment horizontal="distributed" vertical="center" shrinkToFit="1"/>
    </xf>
    <xf numFmtId="0" fontId="75" fillId="3" borderId="171" xfId="0" applyFont="1" applyFill="1" applyBorder="1" applyAlignment="1" applyProtection="1">
      <alignment horizontal="center" vertical="center" shrinkToFit="1"/>
      <protection locked="0"/>
    </xf>
    <xf numFmtId="0" fontId="75" fillId="3" borderId="30" xfId="0" applyFont="1" applyFill="1" applyBorder="1" applyAlignment="1" applyProtection="1">
      <alignment horizontal="center" vertical="center" shrinkToFit="1"/>
      <protection locked="0"/>
    </xf>
    <xf numFmtId="191" fontId="10" fillId="37" borderId="96" xfId="0" applyNumberFormat="1" applyFont="1" applyFill="1" applyBorder="1" applyAlignment="1" applyProtection="1">
      <alignment horizontal="center" vertical="center" shrinkToFit="1"/>
      <protection locked="0"/>
    </xf>
    <xf numFmtId="191" fontId="10" fillId="37" borderId="74" xfId="0" applyNumberFormat="1" applyFont="1" applyFill="1" applyBorder="1" applyAlignment="1" applyProtection="1">
      <alignment horizontal="center" vertical="center" shrinkToFit="1"/>
      <protection locked="0"/>
    </xf>
    <xf numFmtId="191" fontId="75" fillId="37" borderId="96" xfId="0" applyNumberFormat="1" applyFont="1" applyFill="1" applyBorder="1" applyAlignment="1" applyProtection="1">
      <alignment horizontal="center" vertical="center" shrinkToFit="1"/>
      <protection locked="0"/>
    </xf>
    <xf numFmtId="191" fontId="75" fillId="37" borderId="74" xfId="0" applyNumberFormat="1" applyFont="1" applyFill="1" applyBorder="1" applyAlignment="1" applyProtection="1">
      <alignment horizontal="center" vertical="center" shrinkToFit="1"/>
      <protection locked="0"/>
    </xf>
    <xf numFmtId="191" fontId="10" fillId="3" borderId="97" xfId="0" applyNumberFormat="1" applyFont="1" applyFill="1" applyBorder="1" applyAlignment="1" applyProtection="1">
      <alignment horizontal="center" vertical="center" shrinkToFit="1"/>
      <protection locked="0"/>
    </xf>
    <xf numFmtId="191" fontId="10" fillId="3" borderId="51" xfId="0" applyNumberFormat="1" applyFont="1" applyFill="1" applyBorder="1" applyAlignment="1" applyProtection="1">
      <alignment horizontal="center" vertical="center" shrinkToFit="1"/>
      <protection locked="0"/>
    </xf>
    <xf numFmtId="0" fontId="13" fillId="0" borderId="85" xfId="0" applyFont="1" applyBorder="1" applyAlignment="1" applyProtection="1">
      <alignment horizontal="distributed" vertical="center"/>
    </xf>
    <xf numFmtId="0" fontId="10" fillId="0" borderId="18" xfId="0" applyFont="1" applyBorder="1" applyAlignment="1" applyProtection="1">
      <alignment vertical="center" textRotation="255"/>
    </xf>
    <xf numFmtId="0" fontId="10" fillId="0" borderId="62" xfId="0" applyFont="1" applyBorder="1" applyAlignment="1" applyProtection="1">
      <alignment vertical="center" textRotation="255"/>
    </xf>
    <xf numFmtId="0" fontId="10" fillId="0" borderId="21" xfId="0" applyFont="1" applyBorder="1" applyAlignment="1" applyProtection="1">
      <alignment vertical="center" textRotation="255"/>
    </xf>
    <xf numFmtId="0" fontId="0" fillId="37" borderId="30" xfId="0" applyFill="1" applyBorder="1" applyAlignment="1" applyProtection="1">
      <alignment vertical="center" shrinkToFit="1"/>
      <protection locked="0"/>
    </xf>
    <xf numFmtId="0" fontId="0" fillId="37" borderId="159" xfId="0" applyFill="1" applyBorder="1" applyAlignment="1" applyProtection="1">
      <alignment vertical="center" shrinkToFit="1"/>
      <protection locked="0"/>
    </xf>
    <xf numFmtId="176" fontId="10" fillId="3" borderId="96" xfId="0" applyNumberFormat="1" applyFont="1" applyFill="1" applyBorder="1" applyAlignment="1" applyProtection="1">
      <alignment horizontal="center" vertical="center" shrinkToFit="1"/>
      <protection locked="0"/>
    </xf>
    <xf numFmtId="176" fontId="10" fillId="3" borderId="74" xfId="0" applyNumberFormat="1" applyFont="1" applyFill="1" applyBorder="1" applyAlignment="1" applyProtection="1">
      <alignment horizontal="center" vertical="center" shrinkToFit="1"/>
      <protection locked="0"/>
    </xf>
    <xf numFmtId="178" fontId="10" fillId="3" borderId="85" xfId="0" applyNumberFormat="1" applyFont="1" applyFill="1" applyBorder="1" applyAlignment="1" applyProtection="1">
      <alignment vertical="center" shrinkToFit="1"/>
      <protection locked="0"/>
    </xf>
    <xf numFmtId="178" fontId="0" fillId="3" borderId="74" xfId="0" applyNumberFormat="1" applyFill="1" applyBorder="1" applyAlignment="1" applyProtection="1">
      <alignment vertical="center" shrinkToFit="1"/>
      <protection locked="0"/>
    </xf>
    <xf numFmtId="0" fontId="10" fillId="37" borderId="107" xfId="0" applyFont="1" applyFill="1" applyBorder="1" applyAlignment="1" applyProtection="1">
      <alignment horizontal="center" vertical="center" shrinkToFit="1"/>
      <protection locked="0"/>
    </xf>
    <xf numFmtId="0" fontId="45" fillId="3" borderId="34" xfId="0" applyFont="1" applyFill="1" applyBorder="1" applyAlignment="1" applyProtection="1">
      <alignment horizontal="center" vertical="center" shrinkToFit="1"/>
      <protection locked="0"/>
    </xf>
    <xf numFmtId="189" fontId="10" fillId="3" borderId="111" xfId="0" applyNumberFormat="1" applyFont="1" applyFill="1" applyBorder="1" applyAlignment="1" applyProtection="1">
      <alignment vertical="center" shrinkToFit="1"/>
      <protection locked="0"/>
    </xf>
    <xf numFmtId="189" fontId="0" fillId="3" borderId="64" xfId="0" applyNumberFormat="1" applyFill="1" applyBorder="1" applyAlignment="1" applyProtection="1">
      <alignment vertical="center" shrinkToFit="1"/>
      <protection locked="0"/>
    </xf>
    <xf numFmtId="178" fontId="8" fillId="0" borderId="111" xfId="0" applyNumberFormat="1" applyFont="1" applyBorder="1" applyAlignment="1" applyProtection="1">
      <alignment vertical="center" shrinkToFit="1"/>
    </xf>
    <xf numFmtId="178" fontId="8" fillId="0" borderId="33" xfId="0" applyNumberFormat="1" applyFont="1" applyBorder="1" applyAlignment="1" applyProtection="1">
      <alignment vertical="center" shrinkToFit="1"/>
    </xf>
    <xf numFmtId="0" fontId="10" fillId="0" borderId="0" xfId="0" applyFont="1" applyBorder="1" applyAlignment="1" applyProtection="1">
      <alignment vertical="center"/>
    </xf>
    <xf numFmtId="0" fontId="0" fillId="3" borderId="34" xfId="0" applyFill="1" applyBorder="1" applyAlignment="1" applyProtection="1">
      <alignment vertical="center" shrinkToFit="1"/>
      <protection locked="0"/>
    </xf>
    <xf numFmtId="0" fontId="0" fillId="3" borderId="144" xfId="0" applyFill="1" applyBorder="1" applyAlignment="1" applyProtection="1">
      <alignment vertical="center" shrinkToFit="1"/>
      <protection locked="0"/>
    </xf>
    <xf numFmtId="0" fontId="10" fillId="0" borderId="12" xfId="0" applyFont="1" applyBorder="1" applyAlignment="1" applyProtection="1">
      <alignment horizontal="distributed" vertical="center" shrinkToFit="1"/>
    </xf>
    <xf numFmtId="0" fontId="38" fillId="0" borderId="1"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0" borderId="49" xfId="0" applyFont="1" applyBorder="1" applyAlignment="1" applyProtection="1">
      <alignment horizontal="distributed" vertical="center"/>
    </xf>
    <xf numFmtId="0" fontId="10" fillId="0" borderId="84"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10" fillId="0" borderId="53" xfId="0" applyFont="1" applyBorder="1" applyAlignment="1" applyProtection="1">
      <alignment horizontal="distributed" vertical="center"/>
    </xf>
    <xf numFmtId="0" fontId="38" fillId="0" borderId="2" xfId="0" applyFont="1" applyBorder="1" applyAlignment="1" applyProtection="1">
      <alignment horizontal="distributed" vertical="center"/>
    </xf>
    <xf numFmtId="0" fontId="10" fillId="0" borderId="3" xfId="0" applyFont="1" applyBorder="1" applyAlignment="1" applyProtection="1">
      <alignment horizontal="distributed" vertical="center"/>
    </xf>
    <xf numFmtId="0" fontId="10" fillId="0" borderId="56" xfId="0" applyFont="1" applyBorder="1" applyAlignment="1" applyProtection="1">
      <alignment horizontal="distributed" vertical="center"/>
    </xf>
    <xf numFmtId="176" fontId="8" fillId="37" borderId="16" xfId="0" applyNumberFormat="1" applyFont="1" applyFill="1" applyBorder="1" applyAlignment="1" applyProtection="1">
      <alignment horizontal="right" vertical="center" shrinkToFit="1"/>
    </xf>
    <xf numFmtId="0" fontId="10" fillId="0" borderId="14" xfId="0" applyFont="1" applyBorder="1" applyAlignment="1" applyProtection="1">
      <alignment horizontal="distributed" vertical="center"/>
    </xf>
    <xf numFmtId="0" fontId="10" fillId="0" borderId="57" xfId="0" applyFont="1" applyBorder="1" applyAlignment="1" applyProtection="1">
      <alignment horizontal="distributed" vertical="center"/>
    </xf>
    <xf numFmtId="0" fontId="10" fillId="0" borderId="12" xfId="0" applyFont="1" applyBorder="1" applyAlignment="1" applyProtection="1">
      <alignment horizontal="distributed" vertical="center"/>
    </xf>
    <xf numFmtId="0" fontId="0" fillId="0" borderId="0" xfId="0" applyAlignment="1" applyProtection="1">
      <alignment horizontal="distributed"/>
    </xf>
    <xf numFmtId="0" fontId="0" fillId="0" borderId="0" xfId="0" applyAlignment="1" applyProtection="1"/>
    <xf numFmtId="178" fontId="8" fillId="0" borderId="24" xfId="0" applyNumberFormat="1" applyFont="1" applyBorder="1" applyAlignment="1" applyProtection="1">
      <alignment vertical="center" shrinkToFit="1"/>
    </xf>
    <xf numFmtId="178" fontId="8" fillId="0" borderId="34" xfId="0" applyNumberFormat="1" applyFont="1" applyBorder="1" applyAlignment="1" applyProtection="1">
      <alignment vertical="center" shrinkToFit="1"/>
    </xf>
    <xf numFmtId="178" fontId="10" fillId="3" borderId="24" xfId="0" applyNumberFormat="1" applyFont="1" applyFill="1" applyBorder="1" applyAlignment="1" applyProtection="1">
      <alignment vertical="center" shrinkToFit="1"/>
      <protection locked="0"/>
    </xf>
    <xf numFmtId="178" fontId="0" fillId="3" borderId="50" xfId="0" applyNumberFormat="1" applyFill="1" applyBorder="1" applyAlignment="1" applyProtection="1">
      <alignment vertical="center" shrinkToFit="1"/>
      <protection locked="0"/>
    </xf>
    <xf numFmtId="0" fontId="38" fillId="0" borderId="0" xfId="0" applyFont="1" applyFill="1" applyAlignment="1" applyProtection="1">
      <alignment shrinkToFit="1"/>
      <protection locked="0"/>
    </xf>
    <xf numFmtId="0" fontId="10" fillId="0" borderId="0" xfId="0" applyFont="1" applyFill="1" applyAlignment="1" applyProtection="1">
      <alignment shrinkToFit="1"/>
      <protection locked="0"/>
    </xf>
    <xf numFmtId="0" fontId="0" fillId="3" borderId="85" xfId="0" applyFill="1" applyBorder="1" applyAlignment="1" applyProtection="1">
      <alignment vertical="center" shrinkToFit="1"/>
      <protection locked="0"/>
    </xf>
    <xf numFmtId="178" fontId="8" fillId="0" borderId="90" xfId="0" applyNumberFormat="1" applyFont="1" applyBorder="1" applyAlignment="1" applyProtection="1">
      <alignment vertical="center" shrinkToFit="1"/>
    </xf>
    <xf numFmtId="178" fontId="8" fillId="0" borderId="54" xfId="0" applyNumberFormat="1" applyFont="1" applyBorder="1" applyAlignment="1" applyProtection="1">
      <alignment vertical="center" shrinkToFit="1"/>
    </xf>
    <xf numFmtId="0" fontId="10" fillId="0" borderId="193"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178" fontId="10" fillId="3" borderId="111" xfId="0" applyNumberFormat="1" applyFont="1" applyFill="1" applyBorder="1" applyAlignment="1" applyProtection="1">
      <alignment vertical="center" shrinkToFit="1"/>
      <protection locked="0"/>
    </xf>
    <xf numFmtId="178" fontId="0" fillId="3" borderId="64" xfId="0" applyNumberFormat="1" applyFill="1" applyBorder="1" applyAlignment="1" applyProtection="1">
      <alignment vertical="center" shrinkToFit="1"/>
      <protection locked="0"/>
    </xf>
    <xf numFmtId="0" fontId="10" fillId="0" borderId="180" xfId="0" applyFont="1" applyFill="1" applyBorder="1" applyAlignment="1" applyProtection="1">
      <alignment horizontal="center" vertical="center" shrinkToFit="1"/>
      <protection locked="0"/>
    </xf>
    <xf numFmtId="0" fontId="10" fillId="0" borderId="89" xfId="0" applyFont="1" applyFill="1" applyBorder="1" applyAlignment="1" applyProtection="1">
      <alignment horizontal="center" vertical="center" shrinkToFit="1"/>
      <protection locked="0"/>
    </xf>
    <xf numFmtId="0" fontId="10" fillId="0" borderId="194" xfId="0" applyFont="1" applyFill="1" applyBorder="1" applyAlignment="1" applyProtection="1">
      <alignment horizontal="center" vertical="center" shrinkToFit="1"/>
      <protection locked="0"/>
    </xf>
    <xf numFmtId="0" fontId="10" fillId="0" borderId="84"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shrinkToFit="1"/>
      <protection locked="0"/>
    </xf>
    <xf numFmtId="0" fontId="10" fillId="0" borderId="56" xfId="0" applyFont="1" applyFill="1" applyBorder="1" applyAlignment="1" applyProtection="1">
      <alignment horizontal="center" vertical="center" shrinkToFit="1"/>
      <protection locked="0"/>
    </xf>
    <xf numFmtId="0" fontId="10" fillId="0" borderId="107"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0" fontId="10" fillId="0" borderId="144" xfId="0" applyFont="1" applyFill="1" applyBorder="1" applyAlignment="1" applyProtection="1">
      <alignment horizontal="center" vertical="center" shrinkToFit="1"/>
      <protection locked="0"/>
    </xf>
    <xf numFmtId="0" fontId="15" fillId="0" borderId="84" xfId="0" applyFont="1" applyBorder="1" applyAlignment="1" applyProtection="1">
      <alignment horizontal="distributed" vertical="center" shrinkToFit="1"/>
    </xf>
    <xf numFmtId="0" fontId="10" fillId="0" borderId="53" xfId="0" applyFont="1" applyBorder="1" applyAlignment="1" applyProtection="1">
      <alignment horizontal="distributed" vertical="center" shrinkToFit="1"/>
    </xf>
    <xf numFmtId="178" fontId="8" fillId="0" borderId="144" xfId="0" applyNumberFormat="1" applyFont="1" applyBorder="1" applyAlignment="1" applyProtection="1">
      <alignment vertical="center" shrinkToFit="1"/>
    </xf>
    <xf numFmtId="0" fontId="10" fillId="37" borderId="30" xfId="0" applyFont="1" applyFill="1" applyBorder="1" applyAlignment="1" applyProtection="1">
      <alignment vertical="center" shrinkToFit="1"/>
      <protection locked="0"/>
    </xf>
    <xf numFmtId="0" fontId="0" fillId="3" borderId="34" xfId="0" applyFont="1" applyFill="1" applyBorder="1" applyAlignment="1" applyProtection="1">
      <alignment horizontal="center" vertical="center" shrinkToFit="1"/>
      <protection locked="0"/>
    </xf>
    <xf numFmtId="0" fontId="10" fillId="37" borderId="32" xfId="0" applyFont="1" applyFill="1" applyBorder="1" applyAlignment="1" applyProtection="1">
      <alignment horizontal="center" vertical="center" shrinkToFit="1"/>
      <protection locked="0"/>
    </xf>
    <xf numFmtId="0" fontId="10" fillId="37" borderId="111" xfId="0" applyFont="1" applyFill="1" applyBorder="1" applyAlignment="1" applyProtection="1">
      <alignment horizontal="center" vertical="center" shrinkToFit="1"/>
      <protection locked="0"/>
    </xf>
    <xf numFmtId="0" fontId="10" fillId="37" borderId="31"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shrinkToFit="1"/>
      <protection locked="0"/>
    </xf>
    <xf numFmtId="0" fontId="10" fillId="0" borderId="171" xfId="0" applyFont="1" applyBorder="1" applyAlignment="1" applyProtection="1">
      <alignment horizontal="distributed" vertical="distributed"/>
    </xf>
    <xf numFmtId="0" fontId="10" fillId="0" borderId="30" xfId="0" applyFont="1" applyBorder="1" applyAlignment="1" applyProtection="1">
      <alignment horizontal="distributed" vertical="distributed"/>
    </xf>
    <xf numFmtId="0" fontId="10" fillId="0" borderId="74" xfId="0" applyFont="1" applyBorder="1" applyAlignment="1" applyProtection="1">
      <alignment horizontal="distributed" vertical="distributed"/>
    </xf>
    <xf numFmtId="0" fontId="10" fillId="3" borderId="58" xfId="0" applyFont="1" applyFill="1" applyBorder="1" applyAlignment="1" applyProtection="1">
      <alignment horizontal="center" vertical="center" shrinkToFit="1"/>
      <protection locked="0"/>
    </xf>
    <xf numFmtId="0" fontId="45" fillId="3" borderId="61" xfId="0" applyFont="1" applyFill="1" applyBorder="1" applyAlignment="1" applyProtection="1">
      <alignment horizontal="center" vertical="center" shrinkToFit="1"/>
      <protection locked="0"/>
    </xf>
    <xf numFmtId="0" fontId="0" fillId="3" borderId="113" xfId="0" applyFont="1" applyFill="1" applyBorder="1" applyAlignment="1" applyProtection="1">
      <alignment horizontal="center" vertical="center" shrinkToFit="1"/>
      <protection locked="0"/>
    </xf>
    <xf numFmtId="0" fontId="10" fillId="0" borderId="72" xfId="0" applyFont="1" applyBorder="1" applyAlignment="1" applyProtection="1">
      <alignment horizontal="distributed" vertical="center" shrinkToFit="1"/>
    </xf>
    <xf numFmtId="0" fontId="10" fillId="0" borderId="33" xfId="0" applyFont="1" applyBorder="1" applyAlignment="1" applyProtection="1">
      <alignment horizontal="distributed" vertical="center" shrinkToFit="1"/>
    </xf>
    <xf numFmtId="0" fontId="10" fillId="0" borderId="64" xfId="0" applyFont="1" applyBorder="1" applyAlignment="1" applyProtection="1">
      <alignment horizontal="distributed" vertical="center" shrinkToFit="1"/>
    </xf>
    <xf numFmtId="178" fontId="8" fillId="0" borderId="159" xfId="0" applyNumberFormat="1" applyFont="1" applyBorder="1" applyAlignment="1" applyProtection="1">
      <alignment vertical="center" shrinkToFit="1"/>
    </xf>
    <xf numFmtId="0" fontId="10" fillId="3" borderId="99" xfId="0" applyFont="1" applyFill="1" applyBorder="1" applyAlignment="1" applyProtection="1">
      <alignment horizontal="center" vertical="center" shrinkToFit="1"/>
      <protection locked="0"/>
    </xf>
    <xf numFmtId="0" fontId="45" fillId="3" borderId="44" xfId="0" applyFont="1" applyFill="1" applyBorder="1" applyAlignment="1" applyProtection="1">
      <alignment horizontal="center" vertical="center" shrinkToFit="1"/>
      <protection locked="0"/>
    </xf>
    <xf numFmtId="0" fontId="38" fillId="0" borderId="0" xfId="0" applyFont="1" applyFill="1" applyBorder="1" applyAlignment="1" applyProtection="1">
      <alignment shrinkToFit="1"/>
      <protection locked="0"/>
    </xf>
    <xf numFmtId="0" fontId="10" fillId="0" borderId="0" xfId="0" applyFont="1" applyFill="1" applyBorder="1" applyAlignment="1" applyProtection="1">
      <alignment shrinkToFit="1"/>
      <protection locked="0"/>
    </xf>
    <xf numFmtId="0" fontId="38" fillId="0" borderId="84" xfId="0" applyFont="1" applyBorder="1" applyAlignment="1" applyProtection="1">
      <alignment horizontal="distributed" vertical="center"/>
    </xf>
    <xf numFmtId="0" fontId="38" fillId="0" borderId="0" xfId="0" applyFont="1" applyBorder="1" applyAlignment="1" applyProtection="1">
      <alignment horizontal="distributed" vertical="center"/>
    </xf>
    <xf numFmtId="0" fontId="0" fillId="3" borderId="107" xfId="0" applyFont="1" applyFill="1" applyBorder="1" applyAlignment="1" applyProtection="1">
      <alignment horizontal="center" vertical="center" shrinkToFit="1"/>
      <protection locked="0"/>
    </xf>
    <xf numFmtId="189" fontId="10" fillId="3" borderId="24" xfId="0" applyNumberFormat="1" applyFont="1" applyFill="1" applyBorder="1" applyAlignment="1" applyProtection="1">
      <alignment vertical="center" shrinkToFit="1"/>
      <protection locked="0"/>
    </xf>
    <xf numFmtId="189" fontId="0" fillId="3" borderId="50" xfId="0" applyNumberFormat="1" applyFill="1" applyBorder="1" applyAlignment="1" applyProtection="1">
      <alignment vertical="center" shrinkToFit="1"/>
      <protection locked="0"/>
    </xf>
    <xf numFmtId="189" fontId="10" fillId="3" borderId="85" xfId="0" applyNumberFormat="1" applyFont="1" applyFill="1" applyBorder="1" applyAlignment="1" applyProtection="1">
      <alignment vertical="center" shrinkToFit="1"/>
      <protection locked="0"/>
    </xf>
    <xf numFmtId="189" fontId="0" fillId="3" borderId="74" xfId="0" applyNumberFormat="1" applyFill="1" applyBorder="1" applyAlignment="1" applyProtection="1">
      <alignment vertical="center" shrinkToFit="1"/>
      <protection locked="0"/>
    </xf>
    <xf numFmtId="189" fontId="10" fillId="3" borderId="64" xfId="0" applyNumberFormat="1" applyFont="1" applyFill="1" applyBorder="1" applyAlignment="1" applyProtection="1">
      <alignment vertical="center" shrinkToFit="1"/>
      <protection locked="0"/>
    </xf>
    <xf numFmtId="0" fontId="0" fillId="3" borderId="171" xfId="0" applyFont="1" applyFill="1" applyBorder="1" applyAlignment="1" applyProtection="1">
      <alignment horizontal="center" vertical="center" shrinkToFit="1"/>
      <protection locked="0"/>
    </xf>
    <xf numFmtId="0" fontId="0" fillId="3" borderId="30" xfId="0" applyFont="1" applyFill="1" applyBorder="1" applyAlignment="1" applyProtection="1">
      <alignment horizontal="center" vertical="center" shrinkToFit="1"/>
      <protection locked="0"/>
    </xf>
    <xf numFmtId="0" fontId="0" fillId="3" borderId="72" xfId="0" applyFont="1" applyFill="1" applyBorder="1" applyAlignment="1" applyProtection="1">
      <alignment horizontal="center" vertical="center" shrinkToFit="1"/>
      <protection locked="0"/>
    </xf>
    <xf numFmtId="0" fontId="0" fillId="3" borderId="95" xfId="0" applyFont="1" applyFill="1" applyBorder="1" applyAlignment="1" applyProtection="1">
      <alignment horizontal="center" vertical="center" shrinkToFit="1"/>
      <protection locked="0"/>
    </xf>
    <xf numFmtId="0" fontId="10" fillId="3" borderId="113" xfId="0" applyFont="1" applyFill="1" applyBorder="1" applyAlignment="1" applyProtection="1">
      <alignment horizontal="center" vertical="center" shrinkToFit="1"/>
      <protection locked="0"/>
    </xf>
    <xf numFmtId="191" fontId="10" fillId="37" borderId="168" xfId="0" applyNumberFormat="1" applyFont="1" applyFill="1" applyBorder="1" applyAlignment="1" applyProtection="1">
      <alignment horizontal="center" vertical="center" shrinkToFit="1"/>
      <protection locked="0"/>
    </xf>
    <xf numFmtId="191" fontId="10" fillId="37" borderId="77" xfId="0" applyNumberFormat="1" applyFont="1" applyFill="1" applyBorder="1" applyAlignment="1" applyProtection="1">
      <alignment horizontal="center" vertical="center" shrinkToFit="1"/>
      <protection locked="0"/>
    </xf>
    <xf numFmtId="191" fontId="0" fillId="37" borderId="101" xfId="0" applyNumberFormat="1" applyFont="1" applyFill="1" applyBorder="1" applyAlignment="1" applyProtection="1">
      <alignment horizontal="center" vertical="center" shrinkToFit="1"/>
      <protection locked="0"/>
    </xf>
    <xf numFmtId="191" fontId="0" fillId="37" borderId="50" xfId="0" applyNumberFormat="1" applyFont="1" applyFill="1" applyBorder="1" applyAlignment="1" applyProtection="1">
      <alignment horizontal="center" vertical="center" shrinkToFit="1"/>
      <protection locked="0"/>
    </xf>
    <xf numFmtId="191" fontId="0" fillId="37" borderId="96" xfId="0" applyNumberFormat="1" applyFont="1" applyFill="1" applyBorder="1" applyAlignment="1" applyProtection="1">
      <alignment horizontal="center" vertical="center" shrinkToFit="1"/>
      <protection locked="0"/>
    </xf>
    <xf numFmtId="191" fontId="0" fillId="37" borderId="74" xfId="0" applyNumberFormat="1" applyFont="1" applyFill="1" applyBorder="1" applyAlignment="1" applyProtection="1">
      <alignment horizontal="center" vertical="center" shrinkToFit="1"/>
      <protection locked="0"/>
    </xf>
    <xf numFmtId="3" fontId="10" fillId="3" borderId="96" xfId="0" applyNumberFormat="1" applyFont="1" applyFill="1" applyBorder="1" applyAlignment="1" applyProtection="1">
      <alignment horizontal="center" vertical="center" shrinkToFit="1"/>
      <protection locked="0"/>
    </xf>
    <xf numFmtId="3" fontId="10" fillId="3" borderId="74" xfId="0" applyNumberFormat="1" applyFont="1" applyFill="1" applyBorder="1" applyAlignment="1" applyProtection="1">
      <alignment horizontal="center" vertical="center" shrinkToFit="1"/>
      <protection locked="0"/>
    </xf>
    <xf numFmtId="191" fontId="10" fillId="3" borderId="101" xfId="0" applyNumberFormat="1" applyFont="1" applyFill="1" applyBorder="1" applyAlignment="1" applyProtection="1">
      <alignment horizontal="center" vertical="center" shrinkToFit="1"/>
      <protection locked="0"/>
    </xf>
    <xf numFmtId="191" fontId="10" fillId="3" borderId="50" xfId="0" applyNumberFormat="1" applyFont="1" applyFill="1" applyBorder="1" applyAlignment="1" applyProtection="1">
      <alignment horizontal="center" vertical="center" shrinkToFit="1"/>
      <protection locked="0"/>
    </xf>
    <xf numFmtId="176" fontId="10" fillId="3" borderId="168" xfId="0" applyNumberFormat="1" applyFont="1" applyFill="1" applyBorder="1" applyAlignment="1" applyProtection="1">
      <alignment horizontal="center" vertical="center" shrinkToFit="1"/>
      <protection locked="0"/>
    </xf>
    <xf numFmtId="176" fontId="10" fillId="3" borderId="77" xfId="0" applyNumberFormat="1" applyFont="1" applyFill="1" applyBorder="1" applyAlignment="1" applyProtection="1">
      <alignment horizontal="center" vertical="center" shrinkToFit="1"/>
      <protection locked="0"/>
    </xf>
    <xf numFmtId="0" fontId="18" fillId="0" borderId="1" xfId="0" applyFont="1" applyBorder="1" applyAlignment="1">
      <alignment vertical="center" textRotation="255"/>
    </xf>
    <xf numFmtId="0" fontId="0" fillId="0" borderId="84" xfId="0" applyBorder="1" applyAlignment="1">
      <alignment vertical="center" textRotation="255"/>
    </xf>
    <xf numFmtId="0" fontId="0" fillId="0" borderId="105" xfId="0" applyBorder="1" applyAlignment="1">
      <alignment vertical="center" textRotation="255"/>
    </xf>
    <xf numFmtId="0" fontId="18" fillId="0" borderId="93" xfId="0" applyFont="1" applyBorder="1" applyAlignment="1">
      <alignment horizontal="center" vertical="center" shrinkToFit="1"/>
    </xf>
    <xf numFmtId="0" fontId="0" fillId="0" borderId="91" xfId="0" applyBorder="1" applyAlignment="1">
      <alignment horizontal="center" vertical="center" shrinkToFit="1"/>
    </xf>
    <xf numFmtId="0" fontId="18" fillId="0" borderId="93" xfId="0" applyFont="1" applyBorder="1" applyAlignment="1">
      <alignment horizontal="center" vertical="center"/>
    </xf>
    <xf numFmtId="0" fontId="0" fillId="0" borderId="91" xfId="0" applyBorder="1" applyAlignment="1">
      <alignment horizontal="center" vertical="center"/>
    </xf>
    <xf numFmtId="0" fontId="18" fillId="0" borderId="1" xfId="0" applyFont="1" applyBorder="1" applyAlignment="1">
      <alignment horizontal="center" vertical="center" wrapText="1"/>
    </xf>
    <xf numFmtId="0" fontId="0" fillId="0" borderId="3" xfId="0" applyBorder="1" applyAlignment="1">
      <alignment wrapText="1"/>
    </xf>
    <xf numFmtId="0" fontId="0" fillId="0" borderId="84" xfId="0" applyBorder="1" applyAlignment="1">
      <alignment wrapText="1"/>
    </xf>
    <xf numFmtId="0" fontId="0" fillId="0" borderId="56" xfId="0" applyBorder="1" applyAlignment="1">
      <alignment wrapText="1"/>
    </xf>
    <xf numFmtId="0" fontId="0" fillId="0" borderId="105" xfId="0" applyBorder="1" applyAlignment="1">
      <alignment wrapText="1"/>
    </xf>
    <xf numFmtId="0" fontId="0" fillId="0" borderId="54" xfId="0" applyBorder="1" applyAlignment="1">
      <alignment wrapText="1"/>
    </xf>
    <xf numFmtId="0" fontId="18" fillId="0" borderId="18" xfId="0" applyFont="1" applyBorder="1" applyAlignment="1">
      <alignment horizontal="center" vertical="center" textRotation="255"/>
    </xf>
    <xf numFmtId="0" fontId="0" fillId="0" borderId="62" xfId="0" applyBorder="1" applyAlignment="1">
      <alignment horizontal="center" vertical="center" textRotation="255"/>
    </xf>
    <xf numFmtId="0" fontId="0" fillId="0" borderId="21" xfId="0" applyBorder="1" applyAlignment="1">
      <alignment horizontal="center" vertical="center" textRotation="255"/>
    </xf>
    <xf numFmtId="0" fontId="18" fillId="0" borderId="18" xfId="0" applyFont="1" applyBorder="1" applyAlignment="1">
      <alignment horizontal="center" vertical="center" textRotation="255" shrinkToFit="1"/>
    </xf>
    <xf numFmtId="0" fontId="0" fillId="0" borderId="62" xfId="0" applyBorder="1" applyAlignment="1">
      <alignment horizontal="center" vertical="center" textRotation="255" shrinkToFit="1"/>
    </xf>
    <xf numFmtId="0" fontId="0" fillId="0" borderId="21" xfId="0" applyBorder="1" applyAlignment="1">
      <alignment horizontal="center" vertical="center" textRotation="255" shrinkToFit="1"/>
    </xf>
    <xf numFmtId="0" fontId="18" fillId="0" borderId="14" xfId="0" applyFont="1" applyBorder="1" applyAlignment="1">
      <alignment horizontal="distributed" vertical="center"/>
    </xf>
    <xf numFmtId="0" fontId="18" fillId="0" borderId="12" xfId="0" applyFont="1" applyBorder="1" applyAlignment="1">
      <alignment horizontal="distributed" vertical="center"/>
    </xf>
    <xf numFmtId="0" fontId="18" fillId="0" borderId="14" xfId="0" applyFont="1" applyBorder="1" applyAlignment="1">
      <alignment horizontal="center" vertical="top"/>
    </xf>
    <xf numFmtId="0" fontId="0" fillId="0" borderId="82" xfId="0" applyBorder="1" applyAlignment="1">
      <alignment horizontal="center" vertical="top"/>
    </xf>
    <xf numFmtId="0" fontId="18" fillId="0" borderId="14" xfId="0" applyFont="1" applyBorder="1" applyAlignment="1">
      <alignment horizontal="center" vertical="center"/>
    </xf>
    <xf numFmtId="0" fontId="18" fillId="0" borderId="57" xfId="0" applyFont="1" applyBorder="1" applyAlignment="1">
      <alignment vertical="center"/>
    </xf>
    <xf numFmtId="0" fontId="18" fillId="0" borderId="82" xfId="0" applyFont="1" applyBorder="1" applyAlignment="1">
      <alignment vertical="center"/>
    </xf>
    <xf numFmtId="0" fontId="18" fillId="0" borderId="48"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29" xfId="0" applyBorder="1" applyAlignment="1">
      <alignment horizontal="center" vertical="center" textRotation="255"/>
    </xf>
    <xf numFmtId="0" fontId="18" fillId="0" borderId="75"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65" xfId="0" applyFont="1" applyBorder="1" applyAlignment="1">
      <alignment horizontal="center" vertical="center" textRotation="255"/>
    </xf>
    <xf numFmtId="0" fontId="18" fillId="0" borderId="48" xfId="0" applyFont="1"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29" xfId="0" applyBorder="1" applyAlignment="1">
      <alignment horizontal="center" vertical="center" textRotation="255" shrinkToFit="1"/>
    </xf>
    <xf numFmtId="0" fontId="18" fillId="0" borderId="16" xfId="0" applyFont="1" applyBorder="1" applyAlignment="1">
      <alignment vertical="center" shrinkToFit="1"/>
    </xf>
    <xf numFmtId="31" fontId="21" fillId="5" borderId="16" xfId="0" applyNumberFormat="1" applyFont="1" applyFill="1" applyBorder="1" applyAlignment="1">
      <alignment horizontal="left" vertical="center"/>
    </xf>
    <xf numFmtId="31" fontId="0" fillId="0" borderId="16" xfId="0" applyNumberFormat="1" applyBorder="1" applyAlignment="1"/>
    <xf numFmtId="0" fontId="18" fillId="0" borderId="1" xfId="0" applyFont="1" applyBorder="1" applyAlignment="1">
      <alignment vertical="center"/>
    </xf>
    <xf numFmtId="0" fontId="0" fillId="0" borderId="49" xfId="0" applyBorder="1" applyAlignment="1">
      <alignment vertical="center"/>
    </xf>
    <xf numFmtId="0" fontId="0" fillId="0" borderId="105" xfId="0" applyBorder="1" applyAlignment="1">
      <alignment vertical="center"/>
    </xf>
    <xf numFmtId="0" fontId="0" fillId="0" borderId="52" xfId="0" applyBorder="1" applyAlignment="1">
      <alignment vertical="center"/>
    </xf>
    <xf numFmtId="0" fontId="18" fillId="0" borderId="48" xfId="0" applyFont="1" applyBorder="1" applyAlignment="1">
      <alignment horizontal="center" vertical="center"/>
    </xf>
    <xf numFmtId="0" fontId="0" fillId="0" borderId="29" xfId="0" applyBorder="1" applyAlignment="1">
      <alignment horizontal="center" vertical="center"/>
    </xf>
    <xf numFmtId="0" fontId="18" fillId="0" borderId="48" xfId="0" applyFont="1" applyBorder="1" applyAlignment="1">
      <alignment horizontal="center" vertical="center" shrinkToFit="1"/>
    </xf>
    <xf numFmtId="0" fontId="0" fillId="0" borderId="29" xfId="0" applyBorder="1" applyAlignment="1">
      <alignment horizontal="center" vertical="center" shrinkToFit="1"/>
    </xf>
    <xf numFmtId="0" fontId="18" fillId="3" borderId="93" xfId="0" applyFont="1" applyFill="1" applyBorder="1" applyAlignment="1" applyProtection="1">
      <alignment horizontal="left" vertical="top" wrapText="1" shrinkToFit="1"/>
      <protection locked="0"/>
    </xf>
    <xf numFmtId="0" fontId="18" fillId="3" borderId="87" xfId="0" applyFont="1" applyFill="1" applyBorder="1" applyAlignment="1" applyProtection="1">
      <alignment horizontal="left" vertical="top" shrinkToFit="1"/>
      <protection locked="0"/>
    </xf>
    <xf numFmtId="0" fontId="18" fillId="3" borderId="37" xfId="0" applyFont="1" applyFill="1" applyBorder="1" applyAlignment="1" applyProtection="1">
      <alignment horizontal="left" vertical="top" shrinkToFit="1"/>
      <protection locked="0"/>
    </xf>
    <xf numFmtId="0" fontId="18" fillId="3" borderId="87" xfId="0" applyFont="1" applyFill="1" applyBorder="1" applyAlignment="1" applyProtection="1">
      <alignment horizontal="left" vertical="top" wrapText="1" shrinkToFit="1"/>
      <protection locked="0"/>
    </xf>
    <xf numFmtId="0" fontId="18" fillId="3" borderId="91" xfId="0" applyFont="1" applyFill="1" applyBorder="1" applyAlignment="1" applyProtection="1">
      <alignment horizontal="left" vertical="top" wrapText="1" shrinkToFit="1"/>
      <protection locked="0"/>
    </xf>
    <xf numFmtId="0" fontId="18" fillId="0" borderId="75" xfId="0" applyFont="1" applyBorder="1" applyAlignment="1">
      <alignment horizontal="distributed" vertical="center" shrinkToFit="1"/>
    </xf>
    <xf numFmtId="0" fontId="19" fillId="0" borderId="65" xfId="0" applyFont="1" applyBorder="1" applyAlignment="1">
      <alignment vertical="center" shrinkToFit="1"/>
    </xf>
    <xf numFmtId="0" fontId="18" fillId="0" borderId="66" xfId="0" applyFont="1" applyBorder="1" applyAlignment="1"/>
    <xf numFmtId="0" fontId="18" fillId="0" borderId="67" xfId="0" applyFont="1" applyBorder="1" applyAlignment="1"/>
    <xf numFmtId="0" fontId="18" fillId="0" borderId="40" xfId="0" applyFont="1" applyBorder="1" applyAlignment="1"/>
    <xf numFmtId="0" fontId="18" fillId="0" borderId="83" xfId="0" applyFont="1" applyBorder="1" applyAlignment="1"/>
    <xf numFmtId="0" fontId="18" fillId="0" borderId="7" xfId="0" applyFont="1" applyBorder="1" applyAlignment="1"/>
    <xf numFmtId="0" fontId="18" fillId="0" borderId="78" xfId="0" applyFont="1" applyBorder="1" applyAlignment="1"/>
    <xf numFmtId="38" fontId="18" fillId="0" borderId="67" xfId="38" applyFont="1" applyBorder="1" applyAlignment="1">
      <alignment horizontal="center" vertical="center"/>
    </xf>
    <xf numFmtId="0" fontId="18" fillId="0" borderId="26" xfId="0" applyFont="1" applyBorder="1" applyAlignment="1">
      <alignment horizontal="center" vertical="center"/>
    </xf>
    <xf numFmtId="0" fontId="18" fillId="0" borderId="73" xfId="0" applyFont="1" applyBorder="1" applyAlignment="1">
      <alignment horizontal="center"/>
    </xf>
    <xf numFmtId="38" fontId="18" fillId="0" borderId="6" xfId="38"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7" xfId="0" applyFont="1" applyBorder="1" applyAlignment="1">
      <alignment horizontal="center" vertical="center" shrinkToFit="1"/>
    </xf>
    <xf numFmtId="38" fontId="18" fillId="0" borderId="104" xfId="38" applyFont="1" applyBorder="1" applyAlignment="1">
      <alignment horizontal="center" vertical="center" shrinkToFit="1"/>
    </xf>
    <xf numFmtId="38" fontId="18" fillId="0" borderId="4" xfId="38" applyFont="1" applyBorder="1" applyAlignment="1">
      <alignment horizontal="center" vertical="center" shrinkToFit="1"/>
    </xf>
    <xf numFmtId="38" fontId="18" fillId="0" borderId="29" xfId="38" applyFont="1" applyBorder="1" applyAlignment="1">
      <alignment horizontal="center" vertical="center" shrinkToFit="1"/>
    </xf>
    <xf numFmtId="191" fontId="18" fillId="5" borderId="4" xfId="38" applyNumberFormat="1" applyFont="1" applyFill="1" applyBorder="1" applyAlignment="1" applyProtection="1">
      <alignment horizontal="center" vertical="center" shrinkToFit="1"/>
      <protection locked="0"/>
    </xf>
    <xf numFmtId="0" fontId="0" fillId="5" borderId="4" xfId="0" applyFill="1" applyBorder="1" applyAlignment="1">
      <alignment horizontal="center" vertical="center" shrinkToFit="1"/>
    </xf>
    <xf numFmtId="0" fontId="0" fillId="5" borderId="6" xfId="0" applyFill="1" applyBorder="1" applyAlignment="1">
      <alignment horizontal="center" vertical="center" shrinkToFit="1"/>
    </xf>
    <xf numFmtId="38" fontId="21" fillId="0" borderId="70" xfId="38" applyFont="1" applyBorder="1" applyAlignment="1" applyProtection="1">
      <alignment horizontal="right" vertical="center" shrinkToFit="1"/>
      <protection hidden="1"/>
    </xf>
    <xf numFmtId="38" fontId="21" fillId="0" borderId="26" xfId="38" applyFont="1" applyBorder="1" applyAlignment="1" applyProtection="1">
      <alignment horizontal="right" vertical="center" shrinkToFit="1"/>
      <protection hidden="1"/>
    </xf>
    <xf numFmtId="38" fontId="21" fillId="0" borderId="73" xfId="38" applyFont="1" applyBorder="1" applyAlignment="1" applyProtection="1">
      <alignment horizontal="right" vertical="center" shrinkToFit="1"/>
      <protection hidden="1"/>
    </xf>
    <xf numFmtId="38" fontId="22" fillId="0" borderId="106" xfId="38" applyFont="1" applyBorder="1" applyAlignment="1">
      <alignment horizontal="center" vertical="center" shrinkToFit="1"/>
    </xf>
    <xf numFmtId="38" fontId="22" fillId="0" borderId="87" xfId="38" applyFont="1" applyBorder="1" applyAlignment="1">
      <alignment horizontal="center" vertical="center" shrinkToFit="1"/>
    </xf>
    <xf numFmtId="38" fontId="22" fillId="0" borderId="91" xfId="38" applyFont="1" applyBorder="1" applyAlignment="1">
      <alignment horizontal="center" vertical="center" shrinkToFit="1"/>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xf numFmtId="0" fontId="18" fillId="0" borderId="73" xfId="0" applyFont="1" applyBorder="1" applyAlignment="1"/>
    <xf numFmtId="38" fontId="21" fillId="0" borderId="48" xfId="38" applyFont="1" applyBorder="1" applyAlignment="1" applyProtection="1">
      <alignment horizontal="right" vertical="center" shrinkToFit="1"/>
      <protection hidden="1"/>
    </xf>
    <xf numFmtId="38" fontId="21" fillId="0" borderId="4" xfId="38" applyFont="1" applyBorder="1" applyAlignment="1" applyProtection="1">
      <alignment horizontal="right" vertical="center" shrinkToFit="1"/>
      <protection hidden="1"/>
    </xf>
    <xf numFmtId="0" fontId="8" fillId="0" borderId="90" xfId="0" applyFont="1" applyBorder="1" applyAlignment="1" applyProtection="1">
      <alignment horizontal="right" vertical="center" shrinkToFit="1"/>
      <protection hidden="1"/>
    </xf>
    <xf numFmtId="38" fontId="22" fillId="0" borderId="93" xfId="38" applyFont="1" applyBorder="1" applyAlignment="1">
      <alignment horizontal="center" vertical="center" shrinkToFit="1"/>
    </xf>
    <xf numFmtId="0" fontId="0" fillId="0" borderId="87" xfId="0" applyBorder="1" applyAlignment="1">
      <alignment horizontal="center" vertical="center" shrinkToFit="1"/>
    </xf>
    <xf numFmtId="38" fontId="18" fillId="0" borderId="48" xfId="38" applyFont="1" applyBorder="1" applyAlignment="1">
      <alignment horizontal="center" vertical="center"/>
    </xf>
    <xf numFmtId="38" fontId="18" fillId="0" borderId="4" xfId="38" applyFont="1" applyBorder="1" applyAlignment="1">
      <alignment horizontal="center" vertical="center"/>
    </xf>
    <xf numFmtId="38" fontId="18" fillId="0" borderId="29" xfId="38" applyFont="1" applyBorder="1" applyAlignment="1">
      <alignment horizontal="center" vertical="center"/>
    </xf>
    <xf numFmtId="38" fontId="18" fillId="0" borderId="140" xfId="38" applyFont="1" applyBorder="1" applyAlignment="1">
      <alignment horizontal="center" vertical="center" textRotation="255"/>
    </xf>
    <xf numFmtId="38" fontId="18" fillId="0" borderId="188" xfId="38" applyFont="1" applyBorder="1" applyAlignment="1">
      <alignment horizontal="center" vertical="center" textRotation="255"/>
    </xf>
    <xf numFmtId="38" fontId="18" fillId="0" borderId="110" xfId="38" applyFont="1" applyBorder="1" applyAlignment="1">
      <alignment horizontal="center" vertical="center" textRotation="255"/>
    </xf>
    <xf numFmtId="0" fontId="18" fillId="3" borderId="25" xfId="0" applyFont="1" applyFill="1" applyBorder="1" applyAlignment="1" applyProtection="1">
      <alignment vertical="center"/>
      <protection locked="0"/>
    </xf>
    <xf numFmtId="0" fontId="18" fillId="3" borderId="53" xfId="0" applyFont="1" applyFill="1" applyBorder="1" applyAlignment="1" applyProtection="1">
      <alignment vertical="center"/>
      <protection locked="0"/>
    </xf>
    <xf numFmtId="0" fontId="18" fillId="3" borderId="24" xfId="0" applyFont="1" applyFill="1" applyBorder="1" applyAlignment="1" applyProtection="1">
      <alignment vertical="center"/>
      <protection locked="0"/>
    </xf>
    <xf numFmtId="0" fontId="18" fillId="3" borderId="50" xfId="0" applyFont="1" applyFill="1" applyBorder="1" applyAlignment="1" applyProtection="1">
      <alignment vertical="center"/>
      <protection locked="0"/>
    </xf>
    <xf numFmtId="38" fontId="18" fillId="3" borderId="6" xfId="38" applyFont="1" applyFill="1" applyBorder="1" applyAlignment="1" applyProtection="1">
      <alignment horizontal="center" vertical="center" shrinkToFit="1"/>
      <protection locked="0"/>
    </xf>
    <xf numFmtId="0" fontId="18" fillId="3" borderId="26" xfId="0" applyFont="1" applyFill="1" applyBorder="1" applyAlignment="1" applyProtection="1">
      <alignment horizontal="center" vertical="center" shrinkToFit="1"/>
      <protection locked="0"/>
    </xf>
    <xf numFmtId="38" fontId="18" fillId="3" borderId="6" xfId="38" applyFont="1" applyFill="1" applyBorder="1" applyAlignment="1" applyProtection="1">
      <alignment vertical="center" wrapText="1"/>
      <protection locked="0"/>
    </xf>
    <xf numFmtId="0" fontId="18" fillId="3" borderId="26" xfId="0" applyFont="1" applyFill="1" applyBorder="1" applyAlignment="1" applyProtection="1">
      <alignment vertical="center" wrapText="1"/>
      <protection locked="0"/>
    </xf>
    <xf numFmtId="38" fontId="18" fillId="3" borderId="6" xfId="38" applyFont="1" applyFill="1" applyBorder="1" applyAlignment="1" applyProtection="1">
      <alignment vertical="center" shrinkToFit="1"/>
      <protection locked="0"/>
    </xf>
    <xf numFmtId="0" fontId="18" fillId="3" borderId="26" xfId="0" applyFont="1" applyFill="1" applyBorder="1" applyAlignment="1" applyProtection="1">
      <alignment vertical="center" shrinkToFit="1"/>
      <protection locked="0"/>
    </xf>
    <xf numFmtId="191" fontId="18" fillId="3" borderId="7" xfId="38" applyNumberFormat="1" applyFont="1" applyFill="1" applyBorder="1" applyAlignment="1" applyProtection="1">
      <alignment horizontal="center" vertical="center" shrinkToFit="1"/>
      <protection locked="0"/>
    </xf>
    <xf numFmtId="191" fontId="18" fillId="3" borderId="4" xfId="38" applyNumberFormat="1" applyFont="1" applyFill="1" applyBorder="1" applyAlignment="1" applyProtection="1">
      <alignment horizontal="center" vertical="center" shrinkToFit="1"/>
      <protection locked="0"/>
    </xf>
    <xf numFmtId="191" fontId="18" fillId="3" borderId="127" xfId="38" applyNumberFormat="1" applyFont="1" applyFill="1" applyBorder="1" applyAlignment="1" applyProtection="1">
      <alignment horizontal="center" vertical="center" shrinkToFit="1"/>
      <protection locked="0"/>
    </xf>
    <xf numFmtId="10" fontId="18" fillId="3" borderId="5" xfId="28" applyNumberFormat="1" applyFont="1" applyFill="1" applyBorder="1" applyAlignment="1" applyProtection="1">
      <alignment vertical="center" shrinkToFit="1"/>
      <protection locked="0"/>
    </xf>
    <xf numFmtId="10" fontId="18" fillId="3" borderId="38" xfId="28" applyNumberFormat="1" applyFont="1" applyFill="1" applyBorder="1" applyAlignment="1" applyProtection="1">
      <alignment vertical="center" shrinkToFit="1"/>
      <protection locked="0"/>
    </xf>
    <xf numFmtId="0" fontId="18" fillId="0" borderId="6" xfId="0" applyFont="1" applyBorder="1" applyAlignment="1">
      <alignment horizontal="center" vertical="center" shrinkToFit="1"/>
    </xf>
    <xf numFmtId="0" fontId="18" fillId="0" borderId="6" xfId="0" applyFont="1" applyBorder="1" applyAlignment="1">
      <alignment vertical="center" shrinkToFit="1"/>
    </xf>
    <xf numFmtId="0" fontId="18" fillId="0" borderId="26" xfId="0" applyFont="1" applyBorder="1" applyAlignment="1">
      <alignment vertical="center" shrinkToFit="1"/>
    </xf>
    <xf numFmtId="0" fontId="18" fillId="0" borderId="7" xfId="0" applyFont="1" applyBorder="1" applyAlignment="1">
      <alignment vertical="center" shrinkToFit="1"/>
    </xf>
    <xf numFmtId="10" fontId="18" fillId="3" borderId="37" xfId="28" applyNumberFormat="1" applyFont="1" applyFill="1" applyBorder="1" applyAlignment="1" applyProtection="1">
      <alignment vertical="center" shrinkToFit="1"/>
      <protection locked="0"/>
    </xf>
    <xf numFmtId="10" fontId="18" fillId="3" borderId="78" xfId="28" applyNumberFormat="1" applyFont="1" applyFill="1" applyBorder="1" applyAlignment="1" applyProtection="1">
      <alignment vertical="center" shrinkToFit="1"/>
      <protection locked="0"/>
    </xf>
    <xf numFmtId="0" fontId="18" fillId="3" borderId="88" xfId="0" applyFont="1" applyFill="1" applyBorder="1" applyAlignment="1" applyProtection="1">
      <alignment vertical="center"/>
      <protection locked="0"/>
    </xf>
    <xf numFmtId="0" fontId="18" fillId="3" borderId="76" xfId="0" applyFont="1" applyFill="1" applyBorder="1" applyAlignment="1" applyProtection="1">
      <alignment vertical="center"/>
      <protection locked="0"/>
    </xf>
    <xf numFmtId="0" fontId="18" fillId="3" borderId="197" xfId="0" applyFont="1" applyFill="1" applyBorder="1" applyAlignment="1" applyProtection="1">
      <alignment vertical="center"/>
      <protection locked="0"/>
    </xf>
    <xf numFmtId="0" fontId="18" fillId="3" borderId="198" xfId="0" applyFont="1" applyFill="1" applyBorder="1" applyAlignment="1" applyProtection="1">
      <alignment vertical="center"/>
      <protection locked="0"/>
    </xf>
    <xf numFmtId="38" fontId="18" fillId="3" borderId="26" xfId="38" applyFont="1" applyFill="1" applyBorder="1" applyAlignment="1" applyProtection="1">
      <alignment horizontal="center" vertical="center" shrinkToFit="1"/>
      <protection locked="0"/>
    </xf>
    <xf numFmtId="0" fontId="18" fillId="3" borderId="60" xfId="0" applyFont="1" applyFill="1" applyBorder="1" applyAlignment="1" applyProtection="1">
      <alignment horizontal="center" vertical="center" shrinkToFit="1"/>
      <protection locked="0"/>
    </xf>
    <xf numFmtId="38" fontId="18" fillId="3" borderId="26" xfId="38" applyFont="1" applyFill="1" applyBorder="1" applyAlignment="1" applyProtection="1">
      <alignment vertical="center" wrapText="1"/>
      <protection locked="0"/>
    </xf>
    <xf numFmtId="0" fontId="18" fillId="3" borderId="60" xfId="0" applyFont="1" applyFill="1" applyBorder="1" applyAlignment="1" applyProtection="1">
      <alignment vertical="center" wrapText="1"/>
      <protection locked="0"/>
    </xf>
    <xf numFmtId="38" fontId="18" fillId="3" borderId="26" xfId="38" applyFont="1" applyFill="1" applyBorder="1" applyAlignment="1" applyProtection="1">
      <alignment vertical="center" shrinkToFit="1"/>
      <protection locked="0"/>
    </xf>
    <xf numFmtId="0" fontId="18" fillId="3" borderId="60" xfId="0" applyFont="1" applyFill="1" applyBorder="1" applyAlignment="1" applyProtection="1">
      <alignment vertical="center" shrinkToFit="1"/>
      <protection locked="0"/>
    </xf>
    <xf numFmtId="191" fontId="18" fillId="3" borderId="6" xfId="38" applyNumberFormat="1" applyFont="1" applyFill="1" applyBorder="1" applyAlignment="1" applyProtection="1">
      <alignment horizontal="center" vertical="center" shrinkToFit="1"/>
      <protection locked="0"/>
    </xf>
    <xf numFmtId="194" fontId="18" fillId="3" borderId="48" xfId="38" applyNumberFormat="1" applyFont="1" applyFill="1" applyBorder="1" applyAlignment="1" applyProtection="1">
      <alignment horizontal="center" vertical="center" shrinkToFit="1"/>
      <protection locked="0"/>
    </xf>
    <xf numFmtId="194" fontId="18" fillId="3" borderId="4" xfId="38" applyNumberFormat="1" applyFont="1" applyFill="1" applyBorder="1" applyAlignment="1" applyProtection="1">
      <alignment horizontal="center" vertical="center" shrinkToFit="1"/>
      <protection locked="0"/>
    </xf>
    <xf numFmtId="194" fontId="18" fillId="3" borderId="6" xfId="38" applyNumberFormat="1" applyFont="1" applyFill="1" applyBorder="1" applyAlignment="1" applyProtection="1">
      <alignment horizontal="center" vertical="center" shrinkToFit="1"/>
      <protection locked="0"/>
    </xf>
    <xf numFmtId="38" fontId="22" fillId="5" borderId="70" xfId="38" applyFont="1" applyFill="1" applyBorder="1" applyAlignment="1">
      <alignment horizontal="center" vertical="center" shrinkToFit="1"/>
    </xf>
    <xf numFmtId="0" fontId="22" fillId="5" borderId="26" xfId="0" applyFont="1" applyFill="1" applyBorder="1" applyAlignment="1">
      <alignment horizontal="center" vertical="center" shrinkToFit="1"/>
    </xf>
    <xf numFmtId="0" fontId="22" fillId="5" borderId="73" xfId="0" applyFont="1" applyFill="1" applyBorder="1" applyAlignment="1">
      <alignment horizontal="center" vertical="center" shrinkToFit="1"/>
    </xf>
    <xf numFmtId="38" fontId="21" fillId="5" borderId="70" xfId="38" applyFont="1" applyFill="1" applyBorder="1" applyAlignment="1" applyProtection="1">
      <alignment vertical="center" shrinkToFit="1"/>
      <protection hidden="1"/>
    </xf>
    <xf numFmtId="38" fontId="21" fillId="5" borderId="26" xfId="38" applyFont="1" applyFill="1" applyBorder="1" applyAlignment="1" applyProtection="1">
      <alignment vertical="center" shrinkToFit="1"/>
      <protection hidden="1"/>
    </xf>
    <xf numFmtId="38" fontId="21" fillId="5" borderId="73" xfId="38" applyFont="1" applyFill="1" applyBorder="1" applyAlignment="1" applyProtection="1">
      <alignment vertical="center" shrinkToFit="1"/>
      <protection hidden="1"/>
    </xf>
    <xf numFmtId="38" fontId="22" fillId="5" borderId="199" xfId="38" applyFont="1" applyFill="1" applyBorder="1" applyAlignment="1">
      <alignment horizontal="center" vertical="center" shrinkToFit="1"/>
    </xf>
    <xf numFmtId="0" fontId="22" fillId="5" borderId="161" xfId="0" applyFont="1" applyFill="1" applyBorder="1" applyAlignment="1">
      <alignment horizontal="center" vertical="center" shrinkToFit="1"/>
    </xf>
    <xf numFmtId="0" fontId="22" fillId="5" borderId="25" xfId="0" applyFont="1" applyFill="1" applyBorder="1" applyAlignment="1">
      <alignment horizontal="center" vertical="center" shrinkToFit="1"/>
    </xf>
    <xf numFmtId="0" fontId="22" fillId="5" borderId="53" xfId="0" applyFont="1" applyFill="1" applyBorder="1" applyAlignment="1">
      <alignment horizontal="center" vertical="center" shrinkToFit="1"/>
    </xf>
    <xf numFmtId="0" fontId="22" fillId="5" borderId="90" xfId="0" applyFont="1" applyFill="1" applyBorder="1" applyAlignment="1">
      <alignment horizontal="center" vertical="center" shrinkToFit="1"/>
    </xf>
    <xf numFmtId="0" fontId="22" fillId="5" borderId="52" xfId="0" applyFont="1" applyFill="1" applyBorder="1" applyAlignment="1">
      <alignment horizontal="center" vertical="center" shrinkToFit="1"/>
    </xf>
    <xf numFmtId="38" fontId="22" fillId="5" borderId="104" xfId="38" applyFont="1" applyFill="1" applyBorder="1" applyAlignment="1">
      <alignment horizontal="center" vertical="center" shrinkToFit="1"/>
    </xf>
    <xf numFmtId="38" fontId="22" fillId="5" borderId="4" xfId="38" applyFont="1" applyFill="1" applyBorder="1" applyAlignment="1">
      <alignment horizontal="center" vertical="center" shrinkToFit="1"/>
    </xf>
    <xf numFmtId="38" fontId="22" fillId="5" borderId="29" xfId="38" applyFont="1" applyFill="1" applyBorder="1" applyAlignment="1">
      <alignment horizontal="center" vertical="center" shrinkToFit="1"/>
    </xf>
    <xf numFmtId="191" fontId="18" fillId="5" borderId="104" xfId="38" applyNumberFormat="1" applyFont="1" applyFill="1" applyBorder="1" applyAlignment="1" applyProtection="1">
      <alignment horizontal="center" vertical="center" shrinkToFit="1"/>
      <protection locked="0"/>
    </xf>
    <xf numFmtId="0" fontId="0" fillId="5" borderId="29" xfId="0" applyFill="1" applyBorder="1" applyAlignment="1">
      <alignment horizontal="center" vertical="center" shrinkToFit="1"/>
    </xf>
    <xf numFmtId="38" fontId="22" fillId="5" borderId="106" xfId="38" applyFont="1" applyFill="1" applyBorder="1" applyAlignment="1">
      <alignment horizontal="center" vertical="center" shrinkToFit="1"/>
    </xf>
    <xf numFmtId="38" fontId="22" fillId="5" borderId="87" xfId="38" applyFont="1" applyFill="1" applyBorder="1" applyAlignment="1">
      <alignment horizontal="center" vertical="center" shrinkToFit="1"/>
    </xf>
    <xf numFmtId="38" fontId="22" fillId="5" borderId="91" xfId="38" applyFont="1" applyFill="1" applyBorder="1" applyAlignment="1">
      <alignment horizontal="center" vertical="center" shrinkToFit="1"/>
    </xf>
    <xf numFmtId="10" fontId="18" fillId="3" borderId="78" xfId="28" applyNumberFormat="1" applyFont="1" applyFill="1" applyBorder="1" applyAlignment="1" applyProtection="1">
      <alignment horizontal="center" vertical="center" shrinkToFit="1"/>
      <protection locked="0"/>
    </xf>
    <xf numFmtId="10" fontId="18" fillId="3" borderId="87" xfId="28" applyNumberFormat="1" applyFont="1" applyFill="1" applyBorder="1" applyAlignment="1" applyProtection="1">
      <alignment horizontal="center" vertical="center" shrinkToFit="1"/>
      <protection locked="0"/>
    </xf>
    <xf numFmtId="10" fontId="18" fillId="3" borderId="169" xfId="28" applyNumberFormat="1" applyFont="1" applyFill="1" applyBorder="1" applyAlignment="1" applyProtection="1">
      <alignment horizontal="center" vertical="center" shrinkToFit="1"/>
      <protection locked="0"/>
    </xf>
    <xf numFmtId="38" fontId="18" fillId="0" borderId="104" xfId="38" applyFont="1" applyBorder="1" applyAlignment="1">
      <alignment horizontal="center" vertical="center" textRotation="255" shrinkToFit="1"/>
    </xf>
    <xf numFmtId="38" fontId="18" fillId="0" borderId="4" xfId="38" applyFont="1" applyBorder="1" applyAlignment="1">
      <alignment horizontal="center" vertical="center" textRotation="255" shrinkToFit="1"/>
    </xf>
    <xf numFmtId="38" fontId="18" fillId="0" borderId="127" xfId="38" applyFont="1" applyBorder="1" applyAlignment="1">
      <alignment horizontal="center" vertical="center" textRotation="255" shrinkToFit="1"/>
    </xf>
    <xf numFmtId="38" fontId="18" fillId="3" borderId="70" xfId="38" applyFont="1" applyFill="1" applyBorder="1" applyAlignment="1" applyProtection="1">
      <alignment horizontal="center" vertical="center" wrapText="1" shrinkToFit="1"/>
      <protection locked="0"/>
    </xf>
    <xf numFmtId="38" fontId="18" fillId="3" borderId="104" xfId="38" applyFont="1" applyFill="1" applyBorder="1" applyAlignment="1" applyProtection="1">
      <alignment horizontal="center" vertical="center" shrinkToFit="1"/>
      <protection locked="0"/>
    </xf>
    <xf numFmtId="0" fontId="18" fillId="3" borderId="4" xfId="0" applyFont="1" applyFill="1" applyBorder="1" applyAlignment="1" applyProtection="1">
      <alignment horizontal="center" vertical="center" shrinkToFit="1"/>
      <protection locked="0"/>
    </xf>
    <xf numFmtId="0" fontId="18" fillId="3" borderId="6" xfId="0" applyFont="1" applyFill="1" applyBorder="1" applyAlignment="1" applyProtection="1">
      <alignment horizontal="center" vertical="center" shrinkToFit="1"/>
      <protection locked="0"/>
    </xf>
    <xf numFmtId="38" fontId="19" fillId="3" borderId="70" xfId="38" applyFont="1" applyFill="1" applyBorder="1" applyAlignment="1" applyProtection="1">
      <alignment vertical="center" wrapText="1"/>
      <protection locked="0"/>
    </xf>
    <xf numFmtId="0" fontId="19" fillId="3" borderId="26" xfId="0" applyFont="1" applyFill="1" applyBorder="1" applyAlignment="1" applyProtection="1">
      <alignment vertical="center" wrapText="1"/>
      <protection locked="0"/>
    </xf>
    <xf numFmtId="10" fontId="18" fillId="3" borderId="41" xfId="28" applyNumberFormat="1" applyFont="1" applyFill="1" applyBorder="1" applyAlignment="1" applyProtection="1">
      <alignment vertical="center" shrinkToFit="1"/>
      <protection locked="0"/>
    </xf>
    <xf numFmtId="0" fontId="48" fillId="0" borderId="14" xfId="0" applyFont="1" applyBorder="1" applyAlignment="1">
      <alignment horizontal="center" vertical="center"/>
    </xf>
    <xf numFmtId="0" fontId="48" fillId="0" borderId="57" xfId="0" applyFont="1" applyBorder="1" applyAlignment="1">
      <alignment horizontal="center" vertical="center"/>
    </xf>
    <xf numFmtId="0" fontId="48" fillId="0" borderId="82" xfId="0" applyFont="1" applyBorder="1" applyAlignment="1">
      <alignment horizontal="center" vertical="center"/>
    </xf>
    <xf numFmtId="38" fontId="18" fillId="0" borderId="48" xfId="38" applyFont="1" applyBorder="1" applyAlignment="1">
      <alignment vertical="center" textRotation="255" shrinkToFit="1"/>
    </xf>
    <xf numFmtId="0" fontId="0" fillId="0" borderId="4" xfId="0" applyBorder="1" applyAlignment="1">
      <alignment vertical="center" textRotation="255" shrinkToFit="1"/>
    </xf>
    <xf numFmtId="0" fontId="0" fillId="0" borderId="4" xfId="0" applyBorder="1" applyAlignment="1"/>
    <xf numFmtId="0" fontId="0" fillId="0" borderId="127" xfId="0" applyBorder="1" applyAlignment="1"/>
    <xf numFmtId="38" fontId="18" fillId="3" borderId="26" xfId="38" applyFont="1" applyFill="1" applyBorder="1" applyAlignment="1" applyProtection="1">
      <alignment horizontal="center" vertical="center" wrapText="1" shrinkToFit="1"/>
      <protection locked="0"/>
    </xf>
    <xf numFmtId="38" fontId="18" fillId="3" borderId="7" xfId="38" applyFont="1" applyFill="1" applyBorder="1" applyAlignment="1" applyProtection="1">
      <alignment horizontal="center" vertical="center" shrinkToFit="1"/>
      <protection locked="0"/>
    </xf>
    <xf numFmtId="38" fontId="18" fillId="3" borderId="48" xfId="38"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10" fontId="18" fillId="3" borderId="40" xfId="28" applyNumberFormat="1" applyFont="1" applyFill="1" applyBorder="1" applyAlignment="1" applyProtection="1">
      <alignment vertical="center" shrinkToFit="1"/>
      <protection locked="0"/>
    </xf>
    <xf numFmtId="0" fontId="28" fillId="0" borderId="16" xfId="0" applyFont="1" applyBorder="1" applyAlignment="1">
      <alignment vertical="center" shrinkToFit="1"/>
    </xf>
    <xf numFmtId="31" fontId="33" fillId="0" borderId="16" xfId="0" applyNumberFormat="1" applyFont="1" applyBorder="1" applyAlignment="1">
      <alignment horizontal="left" vertical="center"/>
    </xf>
    <xf numFmtId="185" fontId="33" fillId="5" borderId="16" xfId="38" applyNumberFormat="1" applyFont="1" applyFill="1" applyBorder="1" applyAlignment="1" applyProtection="1">
      <alignment vertical="center" shrinkToFit="1"/>
      <protection locked="0"/>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49"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53" xfId="0" applyBorder="1" applyAlignment="1">
      <alignment horizontal="center" vertical="center"/>
    </xf>
    <xf numFmtId="0" fontId="0" fillId="0" borderId="105" xfId="0" applyBorder="1" applyAlignment="1">
      <alignment horizontal="center" vertical="center"/>
    </xf>
    <xf numFmtId="0" fontId="0" fillId="0" borderId="16" xfId="0" applyBorder="1" applyAlignment="1">
      <alignment horizontal="center" vertical="center"/>
    </xf>
    <xf numFmtId="0" fontId="0" fillId="0" borderId="52" xfId="0" applyBorder="1" applyAlignment="1">
      <alignment horizontal="center" vertical="center"/>
    </xf>
    <xf numFmtId="0" fontId="29" fillId="0" borderId="48" xfId="0" applyFont="1" applyBorder="1" applyAlignment="1">
      <alignment horizontal="center" vertical="center" textRotation="255" shrinkToFit="1"/>
    </xf>
    <xf numFmtId="0" fontId="0" fillId="0" borderId="4" xfId="0" applyBorder="1" applyAlignment="1">
      <alignment horizontal="center" vertical="center" shrinkToFit="1"/>
    </xf>
    <xf numFmtId="0" fontId="18" fillId="0" borderId="93" xfId="0" applyFont="1" applyBorder="1" applyAlignment="1">
      <alignment horizontal="center" vertical="center" textRotation="255" shrinkToFit="1"/>
    </xf>
    <xf numFmtId="0" fontId="0" fillId="0" borderId="87" xfId="0" applyBorder="1" applyAlignment="1">
      <alignment horizontal="center" vertical="center" textRotation="255" shrinkToFit="1"/>
    </xf>
    <xf numFmtId="0" fontId="0" fillId="0" borderId="91" xfId="0" applyBorder="1" applyAlignment="1">
      <alignment horizontal="center" vertical="center" textRotation="255" shrinkToFit="1"/>
    </xf>
    <xf numFmtId="0" fontId="33" fillId="0" borderId="0" xfId="0" applyFont="1" applyBorder="1" applyAlignment="1">
      <alignment shrinkToFit="1"/>
    </xf>
    <xf numFmtId="0" fontId="19" fillId="0" borderId="10" xfId="0" applyFont="1" applyBorder="1" applyAlignment="1">
      <alignment vertical="center"/>
    </xf>
    <xf numFmtId="0" fontId="19" fillId="0" borderId="23" xfId="0" applyFont="1" applyBorder="1" applyAlignment="1">
      <alignment vertical="center"/>
    </xf>
    <xf numFmtId="0" fontId="31" fillId="5" borderId="109" xfId="0" applyFont="1" applyFill="1" applyBorder="1" applyAlignment="1">
      <alignment vertical="center" textRotation="255" shrinkToFit="1"/>
    </xf>
    <xf numFmtId="0" fontId="31" fillId="5" borderId="31" xfId="0" applyFont="1" applyFill="1" applyBorder="1" applyAlignment="1">
      <alignment vertical="center" textRotation="255" shrinkToFit="1"/>
    </xf>
    <xf numFmtId="0" fontId="31" fillId="5" borderId="32" xfId="0" applyFont="1" applyFill="1" applyBorder="1" applyAlignment="1">
      <alignment vertical="center" textRotation="255" shrinkToFit="1"/>
    </xf>
    <xf numFmtId="0" fontId="19" fillId="0" borderId="109" xfId="0" applyFont="1" applyBorder="1" applyAlignment="1">
      <alignment horizontal="left" vertical="center" shrinkToFit="1"/>
    </xf>
    <xf numFmtId="0" fontId="19" fillId="0" borderId="37" xfId="0" applyFont="1" applyBorder="1" applyAlignment="1">
      <alignment horizontal="left" vertical="center" shrinkToFit="1"/>
    </xf>
    <xf numFmtId="0" fontId="19" fillId="5" borderId="4" xfId="0" applyFont="1" applyFill="1" applyBorder="1" applyAlignment="1">
      <alignment horizontal="distributed" vertical="center" shrinkToFit="1"/>
    </xf>
    <xf numFmtId="0" fontId="0" fillId="0" borderId="29" xfId="0" applyBorder="1" applyAlignment="1">
      <alignment vertical="center" shrinkToFit="1"/>
    </xf>
    <xf numFmtId="0" fontId="19" fillId="5" borderId="140" xfId="0" applyFont="1" applyFill="1" applyBorder="1" applyAlignment="1">
      <alignment vertical="center" textRotation="255" shrinkToFit="1"/>
    </xf>
    <xf numFmtId="0" fontId="0" fillId="0" borderId="188" xfId="0" applyBorder="1" applyAlignment="1">
      <alignment vertical="center"/>
    </xf>
    <xf numFmtId="0" fontId="0" fillId="0" borderId="110" xfId="0" applyBorder="1" applyAlignment="1">
      <alignment vertical="center"/>
    </xf>
    <xf numFmtId="0" fontId="19" fillId="0" borderId="32"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66" xfId="0" applyFont="1" applyBorder="1" applyAlignment="1">
      <alignment horizontal="left" vertical="center" shrinkToFit="1"/>
    </xf>
    <xf numFmtId="0" fontId="19" fillId="0" borderId="40" xfId="0" applyFont="1" applyBorder="1" applyAlignment="1">
      <alignment horizontal="left" vertical="center" shrinkToFit="1"/>
    </xf>
    <xf numFmtId="179" fontId="32" fillId="37" borderId="0" xfId="0" quotePrefix="1" applyNumberFormat="1" applyFont="1" applyFill="1" applyBorder="1" applyAlignment="1" applyProtection="1">
      <alignment horizontal="center" vertical="center"/>
      <protection locked="0"/>
    </xf>
    <xf numFmtId="179" fontId="32" fillId="37" borderId="0" xfId="0" applyNumberFormat="1" applyFont="1" applyFill="1" applyBorder="1" applyAlignment="1" applyProtection="1">
      <alignment horizontal="center" vertical="center"/>
      <protection locked="0"/>
    </xf>
    <xf numFmtId="0" fontId="31" fillId="5" borderId="104" xfId="0" applyFont="1" applyFill="1" applyBorder="1" applyAlignment="1">
      <alignment horizontal="center" vertical="center" shrinkToFit="1"/>
    </xf>
    <xf numFmtId="0" fontId="31" fillId="5" borderId="29" xfId="0" applyFont="1" applyFill="1" applyBorder="1" applyAlignment="1">
      <alignment horizontal="center" vertical="center" shrinkToFit="1"/>
    </xf>
    <xf numFmtId="0" fontId="31" fillId="5" borderId="70" xfId="0" applyFont="1" applyFill="1" applyBorder="1" applyAlignment="1">
      <alignment horizontal="center" vertical="center" shrinkToFit="1"/>
    </xf>
    <xf numFmtId="0" fontId="31" fillId="5" borderId="60" xfId="0" applyFont="1" applyFill="1" applyBorder="1" applyAlignment="1">
      <alignment horizontal="center" vertical="center" shrinkToFit="1"/>
    </xf>
    <xf numFmtId="0" fontId="19" fillId="0" borderId="58" xfId="0" applyFont="1" applyBorder="1" applyAlignment="1">
      <alignment horizontal="center" vertical="center" shrinkToFit="1"/>
    </xf>
    <xf numFmtId="0" fontId="19" fillId="0" borderId="38" xfId="0" applyFont="1" applyBorder="1" applyAlignment="1">
      <alignment horizontal="center" vertical="center" shrinkToFit="1"/>
    </xf>
    <xf numFmtId="0" fontId="31" fillId="5" borderId="127" xfId="0" applyFont="1" applyFill="1" applyBorder="1" applyAlignment="1">
      <alignment horizontal="center" vertical="center" shrinkToFit="1"/>
    </xf>
    <xf numFmtId="0" fontId="19" fillId="0" borderId="11" xfId="0" applyFont="1" applyBorder="1" applyAlignment="1">
      <alignment vertical="center"/>
    </xf>
    <xf numFmtId="0" fontId="31" fillId="5" borderId="67" xfId="0" applyFont="1" applyFill="1" applyBorder="1" applyAlignment="1">
      <alignment horizontal="center" vertical="center" shrinkToFit="1"/>
    </xf>
    <xf numFmtId="0" fontId="19" fillId="0" borderId="31" xfId="0" applyFont="1" applyBorder="1" applyAlignment="1">
      <alignment horizontal="center" vertical="center"/>
    </xf>
    <xf numFmtId="0" fontId="19" fillId="0" borderId="26" xfId="0" applyFont="1" applyBorder="1" applyAlignment="1">
      <alignment horizontal="center" vertical="center"/>
    </xf>
    <xf numFmtId="0" fontId="19" fillId="0" borderId="5" xfId="0" applyFont="1" applyBorder="1" applyAlignment="1">
      <alignment horizontal="center" vertical="center"/>
    </xf>
    <xf numFmtId="0" fontId="19" fillId="0" borderId="32" xfId="0" applyFont="1" applyBorder="1" applyAlignment="1">
      <alignment vertical="center" shrinkToFit="1"/>
    </xf>
    <xf numFmtId="0" fontId="19" fillId="0" borderId="73" xfId="0" applyFont="1" applyBorder="1" applyAlignment="1">
      <alignment vertical="center" shrinkToFit="1"/>
    </xf>
    <xf numFmtId="0" fontId="19" fillId="0" borderId="39" xfId="0" applyFont="1" applyBorder="1" applyAlignment="1">
      <alignment vertical="center" shrinkToFit="1"/>
    </xf>
    <xf numFmtId="0" fontId="0" fillId="0" borderId="11" xfId="0" applyBorder="1" applyAlignment="1">
      <alignment vertical="center"/>
    </xf>
    <xf numFmtId="0" fontId="0" fillId="0" borderId="23" xfId="0" applyBorder="1" applyAlignment="1">
      <alignment vertical="center"/>
    </xf>
    <xf numFmtId="0" fontId="19" fillId="0" borderId="171"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159" xfId="0" applyFont="1" applyBorder="1" applyAlignment="1">
      <alignment horizontal="center" vertical="center" shrinkToFit="1"/>
    </xf>
    <xf numFmtId="0" fontId="19" fillId="0" borderId="109" xfId="0" applyFont="1" applyBorder="1" applyAlignment="1">
      <alignment vertical="center" textRotation="255" shrinkToFit="1"/>
    </xf>
    <xf numFmtId="0" fontId="19" fillId="0" borderId="31" xfId="0" applyFont="1" applyBorder="1" applyAlignment="1">
      <alignment vertical="center" textRotation="255" shrinkToFit="1"/>
    </xf>
    <xf numFmtId="0" fontId="19" fillId="0" borderId="37" xfId="0" applyFont="1" applyBorder="1" applyAlignment="1">
      <alignment vertical="center" textRotation="255"/>
    </xf>
    <xf numFmtId="0" fontId="19" fillId="0" borderId="5" xfId="0" applyFont="1" applyBorder="1" applyAlignment="1">
      <alignment vertical="center" textRotation="255"/>
    </xf>
    <xf numFmtId="0" fontId="0" fillId="0" borderId="5" xfId="0" applyBorder="1" applyAlignment="1">
      <alignment vertical="center"/>
    </xf>
    <xf numFmtId="0" fontId="19" fillId="0" borderId="74" xfId="0" applyFont="1" applyBorder="1" applyAlignment="1">
      <alignment horizontal="distributed" vertical="center"/>
    </xf>
    <xf numFmtId="0" fontId="19" fillId="0" borderId="5" xfId="0" applyFont="1" applyBorder="1" applyAlignment="1">
      <alignment horizontal="distributed" vertical="center"/>
    </xf>
    <xf numFmtId="0" fontId="19" fillId="0" borderId="16" xfId="0" applyFont="1" applyBorder="1" applyAlignment="1">
      <alignment horizontal="right"/>
    </xf>
    <xf numFmtId="0" fontId="34" fillId="0" borderId="0" xfId="0" applyFont="1" applyAlignment="1">
      <alignment horizontal="center"/>
    </xf>
    <xf numFmtId="0" fontId="19" fillId="0" borderId="52" xfId="0" applyFont="1" applyBorder="1" applyAlignment="1">
      <alignment horizontal="distributed" vertical="center"/>
    </xf>
    <xf numFmtId="0" fontId="19" fillId="0" borderId="91" xfId="0" applyFont="1" applyBorder="1" applyAlignment="1">
      <alignment horizontal="distributed" vertical="center"/>
    </xf>
    <xf numFmtId="0" fontId="19" fillId="0" borderId="74"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110" xfId="0" applyFont="1" applyBorder="1" applyAlignment="1">
      <alignment horizontal="center" vertical="center"/>
    </xf>
    <xf numFmtId="0" fontId="19" fillId="0" borderId="29" xfId="0" applyFont="1" applyBorder="1" applyAlignment="1">
      <alignment horizontal="center" vertical="center"/>
    </xf>
    <xf numFmtId="0" fontId="19" fillId="0" borderId="91" xfId="0" applyFont="1" applyBorder="1" applyAlignment="1">
      <alignment horizontal="center" vertical="center"/>
    </xf>
    <xf numFmtId="0" fontId="19" fillId="0" borderId="14" xfId="0" applyFont="1" applyBorder="1" applyAlignment="1">
      <alignment horizontal="center" vertical="center"/>
    </xf>
    <xf numFmtId="0" fontId="19" fillId="0" borderId="57" xfId="0" applyFont="1" applyBorder="1" applyAlignment="1">
      <alignment horizontal="center" vertical="center"/>
    </xf>
    <xf numFmtId="0" fontId="19" fillId="0" borderId="82" xfId="0" applyFont="1" applyBorder="1" applyAlignment="1">
      <alignment horizontal="center" vertical="center"/>
    </xf>
    <xf numFmtId="0" fontId="19" fillId="0" borderId="185" xfId="0" applyFont="1" applyBorder="1" applyAlignment="1">
      <alignment vertical="center"/>
    </xf>
    <xf numFmtId="0" fontId="19" fillId="0" borderId="143" xfId="0" applyFont="1" applyBorder="1" applyAlignment="1">
      <alignment vertical="center"/>
    </xf>
    <xf numFmtId="0" fontId="19" fillId="0" borderId="75"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65" xfId="0" applyFont="1" applyBorder="1" applyAlignment="1">
      <alignment horizontal="center" vertical="center" textRotation="255"/>
    </xf>
    <xf numFmtId="0" fontId="19" fillId="0" borderId="74" xfId="0" applyFont="1" applyBorder="1" applyAlignment="1">
      <alignment horizontal="center" vertical="center" textRotation="255"/>
    </xf>
    <xf numFmtId="0" fontId="19" fillId="0" borderId="51" xfId="0" applyFont="1" applyBorder="1" applyAlignment="1">
      <alignment horizontal="distributed" vertical="center"/>
    </xf>
    <xf numFmtId="0" fontId="19" fillId="0" borderId="38" xfId="0" applyFont="1" applyBorder="1" applyAlignment="1">
      <alignment horizontal="distributed" vertical="center"/>
    </xf>
    <xf numFmtId="0" fontId="19" fillId="0" borderId="51" xfId="0" applyFont="1" applyFill="1" applyBorder="1" applyAlignment="1">
      <alignment horizontal="distributed" vertical="center"/>
    </xf>
    <xf numFmtId="0" fontId="19" fillId="0" borderId="38" xfId="0" applyFont="1" applyFill="1" applyBorder="1" applyAlignment="1">
      <alignment horizontal="distributed" vertical="center"/>
    </xf>
    <xf numFmtId="0" fontId="19" fillId="0" borderId="77" xfId="0" applyFont="1" applyBorder="1" applyAlignment="1">
      <alignment horizontal="distributed" vertical="center"/>
    </xf>
    <xf numFmtId="0" fontId="19" fillId="0" borderId="40" xfId="0" applyFont="1" applyBorder="1" applyAlignment="1">
      <alignment horizontal="distributed" vertical="center"/>
    </xf>
    <xf numFmtId="0" fontId="45" fillId="0" borderId="26" xfId="51" applyBorder="1" applyAlignment="1">
      <alignment horizontal="center" vertical="center" shrinkToFit="1"/>
    </xf>
    <xf numFmtId="0" fontId="0" fillId="0" borderId="50" xfId="51" applyFont="1" applyBorder="1" applyAlignment="1">
      <alignment horizontal="center" vertical="center" wrapText="1" shrinkToFit="1"/>
    </xf>
    <xf numFmtId="0" fontId="45" fillId="0" borderId="74" xfId="51" applyBorder="1" applyAlignment="1">
      <alignment horizontal="center" vertical="center" shrinkToFit="1"/>
    </xf>
    <xf numFmtId="0" fontId="45" fillId="0" borderId="76" xfId="51" applyBorder="1" applyAlignment="1">
      <alignment horizontal="center" vertical="center" shrinkToFit="1"/>
    </xf>
    <xf numFmtId="0" fontId="0" fillId="0" borderId="7" xfId="51" applyFont="1" applyBorder="1" applyAlignment="1">
      <alignment horizontal="center" vertical="center" wrapText="1" shrinkToFit="1"/>
    </xf>
    <xf numFmtId="0" fontId="0" fillId="0" borderId="4" xfId="51" applyFont="1" applyBorder="1" applyAlignment="1">
      <alignment horizontal="center" vertical="center" wrapText="1" shrinkToFit="1"/>
    </xf>
    <xf numFmtId="0" fontId="0" fillId="0" borderId="6" xfId="51" applyFont="1" applyBorder="1" applyAlignment="1">
      <alignment horizontal="center" vertical="center" wrapText="1" shrinkToFit="1"/>
    </xf>
    <xf numFmtId="0" fontId="45" fillId="0" borderId="0" xfId="51" applyBorder="1" applyAlignment="1">
      <alignment horizontal="center" vertical="center"/>
    </xf>
    <xf numFmtId="0" fontId="45" fillId="0" borderId="53" xfId="51" applyBorder="1" applyAlignment="1">
      <alignment horizontal="center" vertical="center"/>
    </xf>
    <xf numFmtId="0" fontId="45" fillId="0" borderId="34" xfId="51" applyBorder="1" applyAlignment="1">
      <alignment horizontal="center" vertical="center"/>
    </xf>
    <xf numFmtId="0" fontId="45" fillId="0" borderId="50" xfId="51" applyBorder="1" applyAlignment="1">
      <alignment horizontal="center" vertical="center"/>
    </xf>
    <xf numFmtId="0" fontId="0" fillId="0" borderId="74" xfId="51" applyFont="1" applyBorder="1" applyAlignment="1">
      <alignment horizontal="center" vertical="center" wrapText="1" shrinkToFit="1"/>
    </xf>
    <xf numFmtId="0" fontId="45" fillId="0" borderId="89" xfId="51" applyBorder="1" applyAlignment="1">
      <alignment horizontal="center" vertical="center"/>
    </xf>
    <xf numFmtId="0" fontId="45" fillId="0" borderId="76" xfId="51" applyBorder="1" applyAlignment="1">
      <alignment horizontal="center" vertical="center"/>
    </xf>
    <xf numFmtId="0" fontId="0" fillId="0" borderId="88" xfId="51" applyFont="1" applyBorder="1" applyAlignment="1">
      <alignment horizontal="center" vertical="center" wrapText="1"/>
    </xf>
    <xf numFmtId="0" fontId="45" fillId="0" borderId="89" xfId="51" applyBorder="1" applyAlignment="1">
      <alignment horizontal="center" vertical="center" wrapText="1"/>
    </xf>
    <xf numFmtId="0" fontId="45" fillId="0" borderId="76" xfId="51" applyBorder="1" applyAlignment="1">
      <alignment horizontal="center" vertical="center" wrapText="1"/>
    </xf>
    <xf numFmtId="0" fontId="45" fillId="0" borderId="25" xfId="51" applyBorder="1" applyAlignment="1">
      <alignment horizontal="center" vertical="center" wrapText="1"/>
    </xf>
    <xf numFmtId="0" fontId="45" fillId="0" borderId="0" xfId="51" applyBorder="1" applyAlignment="1">
      <alignment horizontal="center" vertical="center" wrapText="1"/>
    </xf>
    <xf numFmtId="0" fontId="45" fillId="0" borderId="53" xfId="51" applyBorder="1" applyAlignment="1">
      <alignment horizontal="center" vertical="center" wrapText="1"/>
    </xf>
    <xf numFmtId="0" fontId="45" fillId="0" borderId="24" xfId="51" applyBorder="1" applyAlignment="1">
      <alignment horizontal="center" vertical="center" wrapText="1"/>
    </xf>
    <xf numFmtId="0" fontId="45" fillId="0" borderId="34" xfId="51" applyBorder="1" applyAlignment="1">
      <alignment horizontal="center" vertical="center" wrapText="1"/>
    </xf>
    <xf numFmtId="0" fontId="45" fillId="0" borderId="50" xfId="51" applyBorder="1" applyAlignment="1">
      <alignment horizontal="center" vertical="center" wrapText="1"/>
    </xf>
    <xf numFmtId="0" fontId="45" fillId="0" borderId="44" xfId="51" applyBorder="1" applyAlignment="1">
      <alignment horizontal="center" vertical="center"/>
    </xf>
    <xf numFmtId="0" fontId="45" fillId="0" borderId="51" xfId="51" applyBorder="1" applyAlignment="1">
      <alignment horizontal="center" vertical="center"/>
    </xf>
    <xf numFmtId="0" fontId="0" fillId="0" borderId="60" xfId="51" applyFont="1" applyBorder="1" applyAlignment="1">
      <alignment horizontal="center" vertical="center"/>
    </xf>
    <xf numFmtId="0" fontId="45" fillId="0" borderId="60" xfId="51" applyBorder="1" applyAlignment="1">
      <alignment horizontal="center" vertical="center"/>
    </xf>
    <xf numFmtId="0" fontId="10" fillId="0" borderId="77" xfId="0" applyFont="1" applyBorder="1" applyAlignment="1" applyProtection="1">
      <alignment horizontal="center" vertical="center" shrinkToFit="1"/>
    </xf>
    <xf numFmtId="0" fontId="10" fillId="3" borderId="95" xfId="0" applyFont="1" applyFill="1" applyBorder="1" applyAlignment="1" applyProtection="1">
      <alignment horizontal="center" vertical="center" shrinkToFit="1"/>
      <protection locked="0"/>
    </xf>
    <xf numFmtId="0" fontId="38" fillId="0" borderId="0" xfId="0" applyFont="1" applyFill="1" applyAlignment="1" applyProtection="1">
      <alignment vertical="center" shrinkToFit="1"/>
      <protection locked="0"/>
    </xf>
    <xf numFmtId="0" fontId="10" fillId="0" borderId="0" xfId="0" applyFont="1" applyFill="1" applyAlignment="1" applyProtection="1">
      <alignment vertical="center" shrinkToFit="1"/>
      <protection locked="0"/>
    </xf>
    <xf numFmtId="189" fontId="10" fillId="3" borderId="74" xfId="0" applyNumberFormat="1" applyFont="1" applyFill="1" applyBorder="1" applyAlignment="1" applyProtection="1">
      <alignment vertical="center" shrinkToFit="1"/>
      <protection locked="0"/>
    </xf>
    <xf numFmtId="0" fontId="0" fillId="3" borderId="34" xfId="0" applyFont="1" applyFill="1" applyBorder="1" applyAlignment="1" applyProtection="1">
      <alignment vertical="center" shrinkToFit="1"/>
      <protection locked="0"/>
    </xf>
    <xf numFmtId="0" fontId="0" fillId="3" borderId="144" xfId="0" applyFont="1" applyFill="1" applyBorder="1" applyAlignment="1" applyProtection="1">
      <alignment vertical="center" shrinkToFit="1"/>
      <protection locked="0"/>
    </xf>
    <xf numFmtId="0" fontId="10" fillId="3" borderId="159" xfId="0" applyFont="1" applyFill="1" applyBorder="1" applyAlignment="1" applyProtection="1">
      <alignment vertical="center" shrinkToFit="1"/>
      <protection locked="0"/>
    </xf>
    <xf numFmtId="0" fontId="10" fillId="3" borderId="24" xfId="0" applyFont="1" applyFill="1" applyBorder="1" applyAlignment="1" applyProtection="1">
      <alignment horizontal="center" vertical="center" shrinkToFit="1"/>
      <protection locked="0"/>
    </xf>
    <xf numFmtId="0" fontId="10" fillId="3" borderId="185" xfId="0" applyFont="1" applyFill="1" applyBorder="1" applyAlignment="1" applyProtection="1">
      <alignment horizontal="center" vertical="center" shrinkToFit="1"/>
      <protection locked="0"/>
    </xf>
    <xf numFmtId="0" fontId="10" fillId="3" borderId="190" xfId="0" applyFont="1" applyFill="1" applyBorder="1" applyAlignment="1" applyProtection="1">
      <alignment horizontal="center" vertical="center" shrinkToFit="1"/>
      <protection locked="0"/>
    </xf>
    <xf numFmtId="191" fontId="10" fillId="37" borderId="101" xfId="0" applyNumberFormat="1" applyFont="1" applyFill="1" applyBorder="1" applyAlignment="1" applyProtection="1">
      <alignment horizontal="center" vertical="center" shrinkToFit="1"/>
      <protection locked="0"/>
    </xf>
    <xf numFmtId="191" fontId="10" fillId="37" borderId="50" xfId="0" applyNumberFormat="1" applyFont="1" applyFill="1" applyBorder="1" applyAlignment="1" applyProtection="1">
      <alignment horizontal="center" vertical="center" shrinkToFit="1"/>
      <protection locked="0"/>
    </xf>
    <xf numFmtId="0" fontId="14" fillId="3" borderId="171" xfId="0" applyFont="1" applyFill="1" applyBorder="1" applyAlignment="1" applyProtection="1">
      <alignment horizontal="center" vertical="center" wrapText="1" shrinkToFit="1"/>
      <protection locked="0"/>
    </xf>
    <xf numFmtId="0" fontId="14" fillId="3" borderId="30" xfId="0" applyFont="1" applyFill="1" applyBorder="1" applyAlignment="1" applyProtection="1">
      <alignment horizontal="center" vertical="center" shrinkToFit="1"/>
      <protection locked="0"/>
    </xf>
    <xf numFmtId="0" fontId="0" fillId="3" borderId="32" xfId="0" applyFont="1" applyFill="1" applyBorder="1" applyAlignment="1" applyProtection="1">
      <alignment horizontal="center" vertical="center" shrinkToFit="1"/>
      <protection locked="0"/>
    </xf>
    <xf numFmtId="0" fontId="0" fillId="3" borderId="111" xfId="0" applyFont="1" applyFill="1" applyBorder="1" applyAlignment="1" applyProtection="1">
      <alignment horizontal="center" vertical="center" shrinkToFit="1"/>
      <protection locked="0"/>
    </xf>
    <xf numFmtId="0" fontId="74" fillId="3" borderId="171" xfId="0" applyFont="1" applyFill="1" applyBorder="1" applyAlignment="1" applyProtection="1">
      <alignment horizontal="center" vertical="center" shrinkToFit="1"/>
      <protection locked="0"/>
    </xf>
    <xf numFmtId="0" fontId="74" fillId="3" borderId="30" xfId="0" applyFont="1" applyFill="1" applyBorder="1" applyAlignment="1" applyProtection="1">
      <alignment horizontal="center" vertical="center" shrinkToFit="1"/>
      <protection locked="0"/>
    </xf>
    <xf numFmtId="0" fontId="74" fillId="3" borderId="107" xfId="0" applyFont="1" applyFill="1" applyBorder="1" applyAlignment="1" applyProtection="1">
      <alignment horizontal="center" vertical="center" shrinkToFit="1"/>
      <protection locked="0"/>
    </xf>
    <xf numFmtId="0" fontId="74" fillId="3" borderId="34" xfId="0" applyFont="1" applyFill="1" applyBorder="1" applyAlignment="1" applyProtection="1">
      <alignment horizontal="center" vertical="center" shrinkToFit="1"/>
      <protection locked="0"/>
    </xf>
    <xf numFmtId="191" fontId="74" fillId="37" borderId="101" xfId="0" applyNumberFormat="1" applyFont="1" applyFill="1" applyBorder="1" applyAlignment="1" applyProtection="1">
      <alignment horizontal="center" vertical="center" shrinkToFit="1"/>
      <protection locked="0"/>
    </xf>
    <xf numFmtId="191" fontId="74" fillId="37" borderId="50" xfId="0" applyNumberFormat="1" applyFont="1" applyFill="1" applyBorder="1" applyAlignment="1" applyProtection="1">
      <alignment horizontal="center" vertical="center" shrinkToFit="1"/>
      <protection locked="0"/>
    </xf>
    <xf numFmtId="191" fontId="10" fillId="37" borderId="102" xfId="0" applyNumberFormat="1" applyFont="1" applyFill="1" applyBorder="1" applyAlignment="1" applyProtection="1">
      <alignment horizontal="center" vertical="center" shrinkToFit="1"/>
      <protection locked="0"/>
    </xf>
    <xf numFmtId="191" fontId="10" fillId="37" borderId="64" xfId="0" applyNumberFormat="1" applyFont="1" applyFill="1" applyBorder="1" applyAlignment="1" applyProtection="1">
      <alignment horizontal="center" vertical="center" shrinkToFit="1"/>
      <protection locked="0"/>
    </xf>
    <xf numFmtId="191" fontId="74" fillId="37" borderId="96" xfId="0" applyNumberFormat="1" applyFont="1" applyFill="1" applyBorder="1" applyAlignment="1" applyProtection="1">
      <alignment horizontal="center" vertical="center" shrinkToFit="1"/>
      <protection locked="0"/>
    </xf>
    <xf numFmtId="191" fontId="74" fillId="37" borderId="74" xfId="0" applyNumberFormat="1" applyFont="1" applyFill="1" applyBorder="1" applyAlignment="1" applyProtection="1">
      <alignment horizontal="center" vertical="center" shrinkToFit="1"/>
      <protection locked="0"/>
    </xf>
    <xf numFmtId="191" fontId="74" fillId="3" borderId="101" xfId="0" applyNumberFormat="1" applyFont="1" applyFill="1" applyBorder="1" applyAlignment="1" applyProtection="1">
      <alignment horizontal="center" vertical="center" shrinkToFit="1"/>
      <protection locked="0"/>
    </xf>
    <xf numFmtId="191" fontId="74" fillId="3" borderId="50" xfId="0" applyNumberFormat="1" applyFont="1" applyFill="1" applyBorder="1" applyAlignment="1" applyProtection="1">
      <alignment horizontal="center" vertical="center" shrinkToFit="1"/>
      <protection locked="0"/>
    </xf>
    <xf numFmtId="176" fontId="10" fillId="3" borderId="102" xfId="0" applyNumberFormat="1" applyFont="1" applyFill="1" applyBorder="1" applyAlignment="1" applyProtection="1">
      <alignment horizontal="center" vertical="center" shrinkToFit="1"/>
      <protection locked="0"/>
    </xf>
    <xf numFmtId="176" fontId="10" fillId="3" borderId="64" xfId="0" applyNumberFormat="1" applyFont="1" applyFill="1" applyBorder="1" applyAlignment="1" applyProtection="1">
      <alignment horizontal="center" vertical="center" shrinkToFit="1"/>
      <protection locked="0"/>
    </xf>
    <xf numFmtId="178" fontId="10" fillId="3" borderId="96" xfId="0" applyNumberFormat="1" applyFont="1" applyFill="1" applyBorder="1" applyAlignment="1" applyProtection="1">
      <alignment horizontal="center" vertical="center" shrinkToFit="1"/>
      <protection locked="0"/>
    </xf>
    <xf numFmtId="178" fontId="10" fillId="3" borderId="74" xfId="0" applyNumberFormat="1" applyFont="1" applyFill="1" applyBorder="1" applyAlignment="1" applyProtection="1">
      <alignment horizontal="center" vertical="center" shrinkToFit="1"/>
      <protection locked="0"/>
    </xf>
    <xf numFmtId="178" fontId="10" fillId="3" borderId="168" xfId="0" applyNumberFormat="1" applyFont="1" applyFill="1" applyBorder="1" applyAlignment="1" applyProtection="1">
      <alignment horizontal="center" vertical="center" shrinkToFit="1"/>
      <protection locked="0"/>
    </xf>
    <xf numFmtId="178" fontId="10" fillId="3" borderId="77" xfId="0" applyNumberFormat="1" applyFont="1" applyFill="1" applyBorder="1" applyAlignment="1" applyProtection="1">
      <alignment horizontal="center" vertical="center" shrinkToFit="1"/>
      <protection locked="0"/>
    </xf>
    <xf numFmtId="178" fontId="10" fillId="3" borderId="97" xfId="0" applyNumberFormat="1" applyFont="1" applyFill="1" applyBorder="1" applyAlignment="1" applyProtection="1">
      <alignment horizontal="center" vertical="center" shrinkToFit="1"/>
      <protection locked="0"/>
    </xf>
    <xf numFmtId="178" fontId="10" fillId="3" borderId="51" xfId="0" applyNumberFormat="1" applyFont="1" applyFill="1" applyBorder="1" applyAlignment="1" applyProtection="1">
      <alignment horizontal="center" vertical="center" shrinkToFit="1"/>
      <protection locked="0"/>
    </xf>
  </cellXfs>
  <cellStyles count="5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28" builtinId="5"/>
    <cellStyle name="パーセント 2" xfId="29" xr:uid="{00000000-0005-0000-0000-00001C000000}"/>
    <cellStyle name="パーセント 3" xfId="30" xr:uid="{00000000-0005-0000-0000-00001D000000}"/>
    <cellStyle name="パーセント 4" xfId="31" xr:uid="{00000000-0005-0000-0000-00001E000000}"/>
    <cellStyle name="メモ 2" xfId="32" xr:uid="{00000000-0005-0000-0000-00001F000000}"/>
    <cellStyle name="リンク セル" xfId="33" builtinId="24" customBuiltin="1"/>
    <cellStyle name="悪い 2" xfId="34" xr:uid="{00000000-0005-0000-0000-000021000000}"/>
    <cellStyle name="計算 2" xfId="35" xr:uid="{00000000-0005-0000-0000-000022000000}"/>
    <cellStyle name="警告文 2" xfId="36" xr:uid="{00000000-0005-0000-0000-000023000000}"/>
    <cellStyle name="警告文 2 2" xfId="37" xr:uid="{00000000-0005-0000-0000-000024000000}"/>
    <cellStyle name="桁区切り" xfId="38" builtinId="6"/>
    <cellStyle name="桁区切り 2" xfId="39" xr:uid="{00000000-0005-0000-0000-000026000000}"/>
    <cellStyle name="桁区切り 3" xfId="40" xr:uid="{00000000-0005-0000-0000-000027000000}"/>
    <cellStyle name="桁区切り 4" xfId="41" xr:uid="{00000000-0005-0000-0000-000028000000}"/>
    <cellStyle name="桁区切り 5" xfId="42" xr:uid="{00000000-0005-0000-0000-000029000000}"/>
    <cellStyle name="見出し 1" xfId="43" builtinId="16" customBuiltin="1"/>
    <cellStyle name="見出し 2 2" xfId="44" xr:uid="{00000000-0005-0000-0000-00002B000000}"/>
    <cellStyle name="見出し 3" xfId="45" builtinId="18" customBuiltin="1"/>
    <cellStyle name="見出し 4" xfId="46" builtinId="19" customBuiltin="1"/>
    <cellStyle name="集計 2" xfId="47" xr:uid="{00000000-0005-0000-0000-00002E000000}"/>
    <cellStyle name="出力 2" xfId="48" xr:uid="{00000000-0005-0000-0000-00002F000000}"/>
    <cellStyle name="説明文" xfId="49" builtinId="53" customBuiltin="1"/>
    <cellStyle name="入力 2" xfId="50" xr:uid="{00000000-0005-0000-0000-000031000000}"/>
    <cellStyle name="標準" xfId="0" builtinId="0"/>
    <cellStyle name="標準 2" xfId="51" xr:uid="{00000000-0005-0000-0000-000033000000}"/>
    <cellStyle name="標準 3" xfId="52" xr:uid="{00000000-0005-0000-0000-000034000000}"/>
    <cellStyle name="良い 2" xfId="5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17</xdr:col>
      <xdr:colOff>9525</xdr:colOff>
      <xdr:row>2</xdr:row>
      <xdr:rowOff>28575</xdr:rowOff>
    </xdr:from>
    <xdr:to>
      <xdr:col>19</xdr:col>
      <xdr:colOff>2047875</xdr:colOff>
      <xdr:row>3</xdr:row>
      <xdr:rowOff>190500</xdr:rowOff>
    </xdr:to>
    <xdr:sp macro="" textlink="">
      <xdr:nvSpPr>
        <xdr:cNvPr id="22609" name="Line 1">
          <a:extLst>
            <a:ext uri="{FF2B5EF4-FFF2-40B4-BE49-F238E27FC236}">
              <a16:creationId xmlns:a16="http://schemas.microsoft.com/office/drawing/2014/main" id="{00000000-0008-0000-0400-000051580000}"/>
            </a:ext>
          </a:extLst>
        </xdr:cNvPr>
        <xdr:cNvSpPr>
          <a:spLocks noChangeShapeType="1"/>
        </xdr:cNvSpPr>
      </xdr:nvSpPr>
      <xdr:spPr bwMode="auto">
        <a:xfrm>
          <a:off x="13754100" y="476250"/>
          <a:ext cx="28956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9525</xdr:rowOff>
    </xdr:from>
    <xdr:to>
      <xdr:col>3</xdr:col>
      <xdr:colOff>0</xdr:colOff>
      <xdr:row>3</xdr:row>
      <xdr:rowOff>200025</xdr:rowOff>
    </xdr:to>
    <xdr:sp macro="" textlink="">
      <xdr:nvSpPr>
        <xdr:cNvPr id="22610" name="Line 2">
          <a:extLst>
            <a:ext uri="{FF2B5EF4-FFF2-40B4-BE49-F238E27FC236}">
              <a16:creationId xmlns:a16="http://schemas.microsoft.com/office/drawing/2014/main" id="{00000000-0008-0000-0400-000052580000}"/>
            </a:ext>
          </a:extLst>
        </xdr:cNvPr>
        <xdr:cNvSpPr>
          <a:spLocks noChangeShapeType="1"/>
        </xdr:cNvSpPr>
      </xdr:nvSpPr>
      <xdr:spPr bwMode="auto">
        <a:xfrm>
          <a:off x="114300" y="457200"/>
          <a:ext cx="571500" cy="400050"/>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20</xdr:col>
      <xdr:colOff>9525</xdr:colOff>
      <xdr:row>41</xdr:row>
      <xdr:rowOff>28575</xdr:rowOff>
    </xdr:from>
    <xdr:to>
      <xdr:col>21</xdr:col>
      <xdr:colOff>0</xdr:colOff>
      <xdr:row>43</xdr:row>
      <xdr:rowOff>200025</xdr:rowOff>
    </xdr:to>
    <xdr:sp macro="" textlink="">
      <xdr:nvSpPr>
        <xdr:cNvPr id="22611" name="Line 6">
          <a:extLst>
            <a:ext uri="{FF2B5EF4-FFF2-40B4-BE49-F238E27FC236}">
              <a16:creationId xmlns:a16="http://schemas.microsoft.com/office/drawing/2014/main" id="{00000000-0008-0000-0400-000053580000}"/>
            </a:ext>
          </a:extLst>
        </xdr:cNvPr>
        <xdr:cNvSpPr>
          <a:spLocks noChangeShapeType="1"/>
        </xdr:cNvSpPr>
      </xdr:nvSpPr>
      <xdr:spPr bwMode="auto">
        <a:xfrm>
          <a:off x="16668750" y="8420100"/>
          <a:ext cx="838200" cy="590550"/>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3</xdr:col>
      <xdr:colOff>143337</xdr:colOff>
      <xdr:row>21</xdr:row>
      <xdr:rowOff>47625</xdr:rowOff>
    </xdr:to>
    <xdr:pic>
      <xdr:nvPicPr>
        <xdr:cNvPr id="2" name="図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43050"/>
          <a:ext cx="3610437" cy="210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142875</xdr:colOff>
      <xdr:row>30</xdr:row>
      <xdr:rowOff>104775</xdr:rowOff>
    </xdr:to>
    <xdr:pic>
      <xdr:nvPicPr>
        <xdr:cNvPr id="2" name="図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86675" cy="524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2"/>
  <sheetViews>
    <sheetView showGridLines="0" topLeftCell="A3" zoomScale="70" zoomScaleNormal="70" workbookViewId="0">
      <selection activeCell="L5" sqref="L5:M5"/>
    </sheetView>
  </sheetViews>
  <sheetFormatPr defaultColWidth="8.625" defaultRowHeight="13.5" x14ac:dyDescent="0.15"/>
  <cols>
    <col min="1" max="1" width="16.875" style="87" customWidth="1"/>
    <col min="2" max="2" width="9.5" style="87" customWidth="1"/>
    <col min="3" max="5" width="11" style="87" customWidth="1"/>
    <col min="6" max="6" width="11.875" style="87" customWidth="1"/>
    <col min="7" max="10" width="11" style="87" customWidth="1"/>
    <col min="11" max="11" width="14.75" style="87" customWidth="1"/>
    <col min="12" max="12" width="4.625" style="87" customWidth="1"/>
    <col min="13" max="14" width="11" style="87" customWidth="1"/>
    <col min="15" max="16384" width="8.625" style="87"/>
  </cols>
  <sheetData>
    <row r="2" spans="1:14" x14ac:dyDescent="0.15">
      <c r="K2" s="1043">
        <f ca="1">NOW()</f>
        <v>44755.687108333332</v>
      </c>
      <c r="L2" s="739"/>
    </row>
    <row r="4" spans="1:14" x14ac:dyDescent="0.15">
      <c r="H4" s="1087"/>
      <c r="I4" s="1087"/>
      <c r="J4" s="1087"/>
    </row>
    <row r="5" spans="1:14" ht="14.25" x14ac:dyDescent="0.15">
      <c r="A5" s="691"/>
      <c r="B5" s="691"/>
      <c r="C5" s="691"/>
      <c r="D5" s="691"/>
      <c r="E5" s="691"/>
      <c r="F5" s="691"/>
      <c r="G5" s="691"/>
      <c r="H5" s="691"/>
      <c r="I5" s="691"/>
      <c r="J5" s="691"/>
      <c r="K5" s="691"/>
      <c r="L5" s="691"/>
      <c r="M5" s="691"/>
    </row>
    <row r="6" spans="1:14" ht="14.25" x14ac:dyDescent="0.15">
      <c r="A6" s="692"/>
      <c r="B6" s="1086"/>
      <c r="C6" s="1086"/>
      <c r="D6" s="692"/>
      <c r="E6" s="692"/>
      <c r="F6" s="692"/>
      <c r="G6" s="692"/>
      <c r="H6" s="692"/>
      <c r="I6" s="691"/>
      <c r="J6" s="693"/>
      <c r="K6" s="691"/>
      <c r="L6" s="691"/>
      <c r="M6" s="691"/>
      <c r="N6" s="701"/>
    </row>
    <row r="7" spans="1:14" ht="14.25" x14ac:dyDescent="0.15">
      <c r="A7" s="691"/>
      <c r="B7" s="1086"/>
      <c r="C7" s="1086"/>
      <c r="D7" s="691"/>
      <c r="E7" s="691"/>
      <c r="F7" s="694"/>
      <c r="G7" s="695"/>
      <c r="H7" s="695"/>
      <c r="I7" s="696"/>
      <c r="J7" s="691"/>
      <c r="K7" s="696"/>
      <c r="L7" s="691"/>
      <c r="M7" s="691"/>
      <c r="N7" s="701"/>
    </row>
    <row r="8" spans="1:14" ht="14.25" x14ac:dyDescent="0.15">
      <c r="A8" s="691"/>
      <c r="B8" s="1086"/>
      <c r="C8" s="1086"/>
      <c r="D8" s="691"/>
      <c r="E8" s="691"/>
      <c r="F8" s="694"/>
      <c r="G8" s="695"/>
      <c r="H8" s="695"/>
      <c r="I8" s="696"/>
      <c r="J8" s="691"/>
      <c r="K8" s="696"/>
      <c r="L8" s="691"/>
      <c r="M8" s="691"/>
      <c r="N8" s="701"/>
    </row>
    <row r="9" spans="1:14" ht="14.25" x14ac:dyDescent="0.15">
      <c r="A9" s="691"/>
      <c r="B9" s="1086"/>
      <c r="C9" s="1086"/>
      <c r="D9" s="691"/>
      <c r="E9" s="691"/>
      <c r="F9" s="694"/>
      <c r="G9" s="690"/>
      <c r="H9" s="695"/>
      <c r="I9" s="696"/>
      <c r="J9" s="691"/>
      <c r="K9" s="696"/>
      <c r="L9" s="691"/>
      <c r="M9" s="691"/>
      <c r="N9" s="701"/>
    </row>
    <row r="10" spans="1:14" ht="14.25" x14ac:dyDescent="0.15">
      <c r="A10" s="691"/>
      <c r="B10" s="1086"/>
      <c r="C10" s="1086"/>
      <c r="D10" s="691"/>
      <c r="E10" s="691"/>
      <c r="F10" s="694"/>
      <c r="G10" s="695"/>
      <c r="H10" s="695"/>
      <c r="I10" s="696"/>
      <c r="J10" s="691"/>
      <c r="K10" s="696"/>
      <c r="L10" s="691"/>
      <c r="M10" s="691"/>
      <c r="N10" s="701"/>
    </row>
    <row r="11" spans="1:14" ht="14.25" x14ac:dyDescent="0.15">
      <c r="A11" s="691"/>
      <c r="B11" s="691"/>
      <c r="C11" s="692"/>
      <c r="D11" s="691"/>
      <c r="E11" s="691"/>
      <c r="F11" s="694"/>
      <c r="G11" s="696"/>
      <c r="H11" s="694"/>
      <c r="I11" s="696"/>
      <c r="J11" s="691"/>
      <c r="K11" s="696"/>
      <c r="L11" s="691"/>
      <c r="M11" s="691"/>
      <c r="N11" s="701"/>
    </row>
    <row r="12" spans="1:14" ht="14.25" x14ac:dyDescent="0.15">
      <c r="A12" s="691"/>
      <c r="B12" s="691"/>
      <c r="C12" s="692"/>
      <c r="D12" s="691"/>
      <c r="E12" s="691"/>
      <c r="F12" s="694"/>
      <c r="G12" s="696"/>
      <c r="H12" s="694"/>
      <c r="I12" s="696"/>
      <c r="J12" s="691"/>
      <c r="K12" s="696"/>
      <c r="L12" s="691"/>
      <c r="M12" s="691"/>
      <c r="N12" s="701"/>
    </row>
    <row r="13" spans="1:14" ht="14.25" x14ac:dyDescent="0.15">
      <c r="A13" s="697"/>
      <c r="B13" s="697"/>
      <c r="C13" s="697"/>
      <c r="D13" s="697"/>
      <c r="E13" s="697"/>
      <c r="F13" s="697"/>
      <c r="G13" s="697"/>
      <c r="H13" s="697"/>
      <c r="I13" s="697"/>
      <c r="J13" s="697"/>
      <c r="K13" s="697"/>
      <c r="L13" s="697"/>
      <c r="M13" s="697"/>
      <c r="N13" s="697"/>
    </row>
    <row r="14" spans="1:14" ht="28.5" customHeight="1" x14ac:dyDescent="0.15">
      <c r="A14" s="697"/>
      <c r="B14" s="769" t="s">
        <v>111</v>
      </c>
      <c r="C14" s="770"/>
      <c r="D14" s="770"/>
      <c r="E14" s="770"/>
      <c r="F14" s="770"/>
      <c r="G14" s="770"/>
      <c r="H14" s="770"/>
      <c r="I14" s="770"/>
      <c r="J14" s="770"/>
      <c r="K14" s="770"/>
      <c r="L14" s="695"/>
      <c r="M14" s="695"/>
      <c r="N14" s="702"/>
    </row>
    <row r="15" spans="1:14" ht="14.25" x14ac:dyDescent="0.15">
      <c r="A15" s="697"/>
      <c r="B15" s="698"/>
      <c r="C15" s="695"/>
      <c r="D15" s="695"/>
      <c r="E15" s="695"/>
      <c r="F15" s="695"/>
      <c r="G15" s="695"/>
      <c r="H15" s="695"/>
      <c r="I15" s="695"/>
      <c r="J15" s="695"/>
      <c r="K15" s="695"/>
      <c r="L15" s="695"/>
      <c r="M15" s="695"/>
      <c r="N15" s="702"/>
    </row>
    <row r="16" spans="1:14" ht="14.25" x14ac:dyDescent="0.15">
      <c r="A16" s="697"/>
      <c r="B16" s="695"/>
      <c r="C16" s="695"/>
      <c r="D16" s="695"/>
      <c r="E16" s="695"/>
      <c r="F16" s="695"/>
      <c r="G16" s="695"/>
      <c r="H16" s="695"/>
      <c r="I16" s="695"/>
      <c r="J16" s="695"/>
      <c r="K16" s="695"/>
      <c r="L16" s="695"/>
      <c r="M16" s="695"/>
      <c r="N16" s="695"/>
    </row>
    <row r="17" spans="1:14" ht="14.25" x14ac:dyDescent="0.15">
      <c r="A17" s="697"/>
      <c r="B17" s="695"/>
      <c r="C17" s="695"/>
      <c r="D17" s="695"/>
      <c r="E17" s="695"/>
      <c r="F17" s="695"/>
      <c r="G17" s="695"/>
      <c r="H17" s="695"/>
      <c r="J17" s="695"/>
      <c r="K17" s="695"/>
      <c r="L17" s="695"/>
      <c r="M17" s="695"/>
      <c r="N17" s="702"/>
    </row>
    <row r="18" spans="1:14" ht="14.25" x14ac:dyDescent="0.15">
      <c r="A18" s="691"/>
      <c r="B18" s="691"/>
      <c r="C18" s="692"/>
      <c r="D18" s="691"/>
      <c r="E18" s="691"/>
      <c r="F18" s="694"/>
      <c r="G18" s="696"/>
      <c r="H18" s="694"/>
      <c r="I18" s="696"/>
      <c r="J18" s="691"/>
      <c r="K18" s="696"/>
      <c r="L18" s="691"/>
      <c r="M18" s="691"/>
      <c r="N18" s="701"/>
    </row>
    <row r="19" spans="1:14" ht="14.25" x14ac:dyDescent="0.15">
      <c r="A19" s="691"/>
      <c r="B19" s="691"/>
      <c r="C19" s="692"/>
      <c r="D19" s="691"/>
      <c r="E19" s="691"/>
      <c r="F19" s="694"/>
      <c r="G19" s="696"/>
      <c r="H19" s="694"/>
      <c r="I19" s="696"/>
      <c r="J19" s="691"/>
      <c r="K19" s="696"/>
      <c r="L19" s="691"/>
      <c r="M19" s="691"/>
      <c r="N19" s="701"/>
    </row>
    <row r="20" spans="1:14" ht="14.25" x14ac:dyDescent="0.15">
      <c r="A20" s="691"/>
      <c r="B20" s="691"/>
      <c r="C20" s="692"/>
      <c r="D20" s="691"/>
      <c r="E20" s="691"/>
      <c r="F20" s="694"/>
      <c r="G20" s="696"/>
      <c r="H20" s="694"/>
      <c r="I20" s="696"/>
      <c r="J20" s="691"/>
      <c r="K20" s="696"/>
      <c r="L20" s="691"/>
      <c r="M20" s="691"/>
      <c r="N20" s="701"/>
    </row>
    <row r="21" spans="1:14" ht="14.25" x14ac:dyDescent="0.15">
      <c r="A21" s="691"/>
      <c r="B21" s="691"/>
      <c r="C21" s="692"/>
      <c r="D21" s="691"/>
      <c r="E21" s="691"/>
      <c r="F21" s="694"/>
      <c r="G21" s="696"/>
      <c r="H21" s="694"/>
      <c r="I21" s="696"/>
      <c r="J21" s="691"/>
      <c r="K21" s="696"/>
      <c r="L21" s="691"/>
      <c r="M21" s="691"/>
    </row>
    <row r="22" spans="1:14" ht="14.25" x14ac:dyDescent="0.15">
      <c r="A22" s="691"/>
      <c r="B22" s="1086"/>
      <c r="C22" s="1086"/>
      <c r="D22" s="691"/>
      <c r="E22" s="691"/>
      <c r="F22" s="694"/>
      <c r="G22" s="696"/>
      <c r="H22" s="694"/>
      <c r="I22" s="696"/>
      <c r="J22" s="691"/>
      <c r="K22" s="696"/>
      <c r="L22" s="691"/>
      <c r="M22" s="691"/>
    </row>
    <row r="23" spans="1:14" ht="14.25" x14ac:dyDescent="0.15">
      <c r="A23" s="691"/>
      <c r="B23" s="691"/>
      <c r="C23" s="691"/>
      <c r="D23" s="691"/>
      <c r="E23" s="691"/>
      <c r="F23" s="694"/>
      <c r="G23" s="694"/>
      <c r="H23" s="694"/>
      <c r="I23" s="694"/>
      <c r="J23" s="691"/>
      <c r="K23" s="694"/>
      <c r="L23" s="691"/>
      <c r="M23" s="691"/>
    </row>
    <row r="24" spans="1:14" ht="14.25" x14ac:dyDescent="0.15">
      <c r="A24" s="691"/>
      <c r="B24" s="691"/>
      <c r="C24" s="692"/>
      <c r="D24" s="699"/>
      <c r="E24" s="691"/>
      <c r="F24" s="694"/>
      <c r="G24" s="696"/>
      <c r="H24" s="694"/>
      <c r="I24" s="696"/>
      <c r="J24" s="691"/>
      <c r="K24" s="696"/>
      <c r="L24" s="691"/>
      <c r="M24" s="691"/>
    </row>
    <row r="25" spans="1:14" ht="14.25" x14ac:dyDescent="0.15">
      <c r="A25" s="691"/>
      <c r="B25" s="691"/>
      <c r="C25" s="692"/>
      <c r="D25" s="699"/>
      <c r="E25" s="691"/>
      <c r="F25" s="694"/>
      <c r="G25" s="696"/>
      <c r="H25" s="694"/>
      <c r="I25" s="696"/>
      <c r="J25" s="691"/>
      <c r="K25" s="696"/>
      <c r="L25" s="691"/>
      <c r="M25" s="691"/>
    </row>
    <row r="26" spans="1:14" ht="14.25" x14ac:dyDescent="0.15">
      <c r="A26" s="691"/>
      <c r="B26" s="691"/>
      <c r="C26" s="692"/>
      <c r="D26" s="699"/>
      <c r="E26" s="691"/>
      <c r="F26" s="694"/>
      <c r="G26" s="696"/>
      <c r="H26" s="694"/>
      <c r="I26" s="696"/>
      <c r="J26" s="691"/>
      <c r="K26" s="696"/>
      <c r="L26" s="691"/>
      <c r="M26" s="691"/>
    </row>
    <row r="27" spans="1:14" ht="14.25" x14ac:dyDescent="0.15">
      <c r="A27" s="691"/>
      <c r="B27" s="691"/>
      <c r="C27" s="692"/>
      <c r="D27" s="699"/>
      <c r="E27" s="691"/>
      <c r="F27" s="694"/>
      <c r="G27" s="696"/>
      <c r="H27" s="694"/>
      <c r="I27" s="696"/>
      <c r="J27" s="691"/>
      <c r="K27" s="696"/>
      <c r="L27" s="691"/>
      <c r="M27" s="691"/>
    </row>
    <row r="28" spans="1:14" ht="14.25" x14ac:dyDescent="0.15">
      <c r="A28" s="691"/>
      <c r="B28" s="691"/>
      <c r="C28" s="692"/>
      <c r="D28" s="699"/>
      <c r="E28" s="691"/>
      <c r="F28" s="694"/>
      <c r="G28" s="696"/>
      <c r="H28" s="694"/>
      <c r="I28" s="696"/>
      <c r="J28" s="691"/>
      <c r="K28" s="696"/>
      <c r="L28" s="691"/>
      <c r="M28" s="691"/>
    </row>
    <row r="29" spans="1:14" ht="14.25" x14ac:dyDescent="0.15">
      <c r="A29" s="691"/>
      <c r="B29" s="691"/>
      <c r="C29" s="692"/>
      <c r="D29" s="699"/>
      <c r="E29" s="691"/>
      <c r="F29" s="694"/>
      <c r="G29" s="696"/>
      <c r="H29" s="694"/>
      <c r="I29" s="696"/>
      <c r="J29" s="691"/>
      <c r="K29" s="696"/>
      <c r="L29" s="691"/>
      <c r="M29" s="691"/>
    </row>
    <row r="30" spans="1:14" ht="14.25" x14ac:dyDescent="0.15">
      <c r="A30" s="691"/>
      <c r="B30" s="691"/>
      <c r="C30" s="692"/>
      <c r="D30" s="699"/>
      <c r="E30" s="691"/>
      <c r="F30" s="694"/>
      <c r="G30" s="696"/>
      <c r="H30" s="694"/>
      <c r="I30" s="696"/>
      <c r="J30" s="691"/>
      <c r="K30" s="696"/>
      <c r="L30" s="691"/>
      <c r="M30" s="691"/>
    </row>
    <row r="31" spans="1:14" ht="21" customHeight="1" x14ac:dyDescent="0.15">
      <c r="A31" s="691"/>
      <c r="B31" s="1086"/>
      <c r="C31" s="1086"/>
      <c r="F31" s="102" t="s">
        <v>110</v>
      </c>
      <c r="G31" s="1088"/>
      <c r="H31" s="1089"/>
      <c r="I31" s="1089"/>
      <c r="J31" s="1090"/>
      <c r="K31" s="696"/>
      <c r="L31" s="691"/>
      <c r="M31" s="691"/>
    </row>
    <row r="32" spans="1:14" ht="21" customHeight="1" x14ac:dyDescent="0.15">
      <c r="A32" s="700"/>
      <c r="B32" s="700"/>
      <c r="C32" s="700"/>
      <c r="F32" s="103" t="s">
        <v>112</v>
      </c>
      <c r="G32" s="1091"/>
      <c r="H32" s="1092"/>
      <c r="I32" s="1092"/>
      <c r="J32" s="1093"/>
      <c r="K32" s="691"/>
      <c r="L32" s="700"/>
      <c r="M32" s="700"/>
    </row>
  </sheetData>
  <mergeCells count="10">
    <mergeCell ref="B9:C9"/>
    <mergeCell ref="B10:C10"/>
    <mergeCell ref="H4:J4"/>
    <mergeCell ref="G31:J31"/>
    <mergeCell ref="G32:J32"/>
    <mergeCell ref="B31:C31"/>
    <mergeCell ref="B22:C22"/>
    <mergeCell ref="B6:C6"/>
    <mergeCell ref="B7:C7"/>
    <mergeCell ref="B8:C8"/>
  </mergeCells>
  <phoneticPr fontId="2"/>
  <printOptions horizontalCentered="1" verticalCentered="1"/>
  <pageMargins left="0.78740157480314965" right="0.39370078740157483" top="0.39370078740157483" bottom="0.39370078740157483" header="0.51181102362204722" footer="0.51181102362204722"/>
  <pageSetup paperSize="9"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7"/>
  <sheetViews>
    <sheetView showGridLines="0" view="pageBreakPreview" zoomScale="85" zoomScaleNormal="80" zoomScaleSheetLayoutView="85" workbookViewId="0">
      <selection activeCell="L5" sqref="L5:M5"/>
    </sheetView>
  </sheetViews>
  <sheetFormatPr defaultRowHeight="13.5" x14ac:dyDescent="0.15"/>
  <cols>
    <col min="1" max="1" width="10.5" style="747" customWidth="1"/>
    <col min="2" max="2" width="10.375" style="747" customWidth="1"/>
    <col min="3" max="38" width="2.625" style="747" customWidth="1"/>
    <col min="39" max="43" width="3.125" style="747" customWidth="1"/>
    <col min="44" max="16384" width="9" style="747"/>
  </cols>
  <sheetData>
    <row r="1" spans="1:43" ht="14.25" x14ac:dyDescent="0.15">
      <c r="A1" s="746" t="s">
        <v>549</v>
      </c>
    </row>
    <row r="3" spans="1:43" ht="14.25" thickBot="1" x14ac:dyDescent="0.2">
      <c r="A3" s="748" t="s">
        <v>405</v>
      </c>
      <c r="B3" s="748" t="s">
        <v>406</v>
      </c>
      <c r="C3" s="1647" t="s">
        <v>421</v>
      </c>
      <c r="D3" s="1648"/>
      <c r="E3" s="1648"/>
      <c r="F3" s="1647" t="s">
        <v>410</v>
      </c>
      <c r="G3" s="1648"/>
      <c r="H3" s="1648"/>
      <c r="I3" s="1647" t="s">
        <v>411</v>
      </c>
      <c r="J3" s="1648"/>
      <c r="K3" s="1648"/>
      <c r="L3" s="1647" t="s">
        <v>412</v>
      </c>
      <c r="M3" s="1648"/>
      <c r="N3" s="1648"/>
      <c r="O3" s="1647" t="s">
        <v>413</v>
      </c>
      <c r="P3" s="1648"/>
      <c r="Q3" s="1648"/>
      <c r="R3" s="1647" t="s">
        <v>422</v>
      </c>
      <c r="S3" s="1648"/>
      <c r="T3" s="1648"/>
      <c r="U3" s="1647" t="s">
        <v>423</v>
      </c>
      <c r="V3" s="1648"/>
      <c r="W3" s="1648"/>
      <c r="X3" s="1647" t="s">
        <v>424</v>
      </c>
      <c r="Y3" s="1648"/>
      <c r="Z3" s="1648"/>
      <c r="AA3" s="1647" t="s">
        <v>425</v>
      </c>
      <c r="AB3" s="1648"/>
      <c r="AC3" s="1648"/>
      <c r="AD3" s="1647" t="s">
        <v>407</v>
      </c>
      <c r="AE3" s="1648"/>
      <c r="AF3" s="1648"/>
      <c r="AG3" s="1647" t="s">
        <v>408</v>
      </c>
      <c r="AH3" s="1648"/>
      <c r="AI3" s="1648"/>
      <c r="AJ3" s="1647" t="s">
        <v>409</v>
      </c>
      <c r="AK3" s="1648"/>
      <c r="AL3" s="1648"/>
      <c r="AM3" s="1645" t="s">
        <v>414</v>
      </c>
      <c r="AN3" s="1645"/>
      <c r="AO3" s="1645"/>
      <c r="AP3" s="1645"/>
      <c r="AQ3" s="1646"/>
    </row>
    <row r="4" spans="1:43" ht="20.100000000000001" customHeight="1" thickTop="1" x14ac:dyDescent="0.15">
      <c r="A4" s="1626"/>
      <c r="B4" s="1623"/>
      <c r="C4" s="775"/>
      <c r="D4" s="750"/>
      <c r="E4" s="751"/>
      <c r="F4" s="762"/>
      <c r="G4" s="765"/>
      <c r="H4" s="766"/>
      <c r="I4" s="762"/>
      <c r="J4" s="765"/>
      <c r="K4" s="766"/>
      <c r="L4" s="762"/>
      <c r="M4" s="765"/>
      <c r="N4" s="766"/>
      <c r="O4" s="762"/>
      <c r="P4" s="765"/>
      <c r="Q4" s="766"/>
      <c r="R4" s="749"/>
      <c r="S4" s="750"/>
      <c r="T4" s="751"/>
      <c r="U4" s="749"/>
      <c r="V4" s="750"/>
      <c r="W4" s="751"/>
      <c r="X4" s="749"/>
      <c r="Y4" s="750"/>
      <c r="Z4" s="751"/>
      <c r="AA4" s="749"/>
      <c r="AB4" s="750"/>
      <c r="AC4" s="751"/>
      <c r="AD4" s="749"/>
      <c r="AE4" s="750"/>
      <c r="AF4" s="751"/>
      <c r="AG4" s="750"/>
      <c r="AH4" s="750"/>
      <c r="AI4" s="751"/>
      <c r="AJ4" s="762"/>
      <c r="AK4" s="765"/>
      <c r="AL4" s="852"/>
      <c r="AM4" s="1629"/>
      <c r="AN4" s="1629"/>
      <c r="AO4" s="1629"/>
      <c r="AP4" s="1629"/>
      <c r="AQ4" s="1630"/>
    </row>
    <row r="5" spans="1:43" ht="20.100000000000001" customHeight="1" x14ac:dyDescent="0.15">
      <c r="A5" s="1627"/>
      <c r="B5" s="1624"/>
      <c r="C5" s="773"/>
      <c r="D5" s="750"/>
      <c r="E5" s="751"/>
      <c r="F5" s="749"/>
      <c r="G5" s="750"/>
      <c r="H5" s="751"/>
      <c r="I5" s="749"/>
      <c r="J5" s="750"/>
      <c r="K5" s="751"/>
      <c r="L5" s="749"/>
      <c r="M5" s="750"/>
      <c r="N5" s="751"/>
      <c r="O5" s="749"/>
      <c r="P5" s="750"/>
      <c r="Q5" s="751"/>
      <c r="R5" s="749"/>
      <c r="S5" s="750"/>
      <c r="T5" s="751"/>
      <c r="U5" s="749"/>
      <c r="V5" s="750"/>
      <c r="W5" s="751"/>
      <c r="X5" s="749"/>
      <c r="Y5" s="750"/>
      <c r="Z5" s="751"/>
      <c r="AA5" s="749"/>
      <c r="AB5" s="771"/>
      <c r="AC5" s="751"/>
      <c r="AD5" s="774"/>
      <c r="AE5" s="771"/>
      <c r="AF5" s="772"/>
      <c r="AG5" s="750"/>
      <c r="AH5" s="771"/>
      <c r="AI5" s="751"/>
      <c r="AJ5" s="749"/>
      <c r="AK5" s="771"/>
      <c r="AL5" s="848"/>
      <c r="AM5" s="1629"/>
      <c r="AN5" s="1629"/>
      <c r="AO5" s="1629"/>
      <c r="AP5" s="1629"/>
      <c r="AQ5" s="1630"/>
    </row>
    <row r="6" spans="1:43" ht="20.100000000000001" customHeight="1" x14ac:dyDescent="0.15">
      <c r="A6" s="1628"/>
      <c r="B6" s="1625"/>
      <c r="C6" s="784"/>
      <c r="D6" s="754"/>
      <c r="E6" s="758"/>
      <c r="F6" s="774"/>
      <c r="G6" s="750"/>
      <c r="H6" s="772"/>
      <c r="I6" s="774"/>
      <c r="J6" s="750"/>
      <c r="K6" s="751"/>
      <c r="L6" s="774"/>
      <c r="M6" s="750"/>
      <c r="N6" s="751"/>
      <c r="O6" s="749"/>
      <c r="P6" s="750"/>
      <c r="Q6" s="751"/>
      <c r="R6" s="753"/>
      <c r="S6" s="754"/>
      <c r="T6" s="1057"/>
      <c r="U6" s="753"/>
      <c r="V6" s="754"/>
      <c r="W6" s="758"/>
      <c r="X6" s="753"/>
      <c r="Y6" s="754"/>
      <c r="Z6" s="758"/>
      <c r="AA6" s="753"/>
      <c r="AB6" s="754"/>
      <c r="AC6" s="758"/>
      <c r="AD6" s="753"/>
      <c r="AE6" s="754"/>
      <c r="AF6" s="758"/>
      <c r="AG6" s="753"/>
      <c r="AH6" s="754"/>
      <c r="AI6" s="758"/>
      <c r="AJ6" s="749"/>
      <c r="AK6" s="750"/>
      <c r="AL6" s="848"/>
      <c r="AM6" s="1631"/>
      <c r="AN6" s="1631"/>
      <c r="AO6" s="1631"/>
      <c r="AP6" s="1631"/>
      <c r="AQ6" s="1632"/>
    </row>
    <row r="7" spans="1:43" ht="20.100000000000001" customHeight="1" x14ac:dyDescent="0.15">
      <c r="A7" s="1626"/>
      <c r="B7" s="1633"/>
      <c r="C7" s="776"/>
      <c r="D7" s="777"/>
      <c r="E7" s="778"/>
      <c r="F7" s="762"/>
      <c r="G7" s="765"/>
      <c r="H7" s="766"/>
      <c r="I7" s="762"/>
      <c r="J7" s="765"/>
      <c r="K7" s="766"/>
      <c r="L7" s="762"/>
      <c r="M7" s="765"/>
      <c r="N7" s="766"/>
      <c r="O7" s="762"/>
      <c r="P7" s="765"/>
      <c r="Q7" s="766"/>
      <c r="R7" s="762"/>
      <c r="S7" s="763"/>
      <c r="T7" s="764"/>
      <c r="U7" s="762"/>
      <c r="V7" s="763"/>
      <c r="W7" s="764"/>
      <c r="X7" s="762"/>
      <c r="Y7" s="763"/>
      <c r="Z7" s="764"/>
      <c r="AA7" s="762"/>
      <c r="AB7" s="763"/>
      <c r="AC7" s="764"/>
      <c r="AD7" s="762"/>
      <c r="AE7" s="763"/>
      <c r="AF7" s="764"/>
      <c r="AG7" s="777"/>
      <c r="AH7" s="777"/>
      <c r="AI7" s="778"/>
      <c r="AJ7" s="762"/>
      <c r="AK7" s="765"/>
      <c r="AL7" s="852"/>
      <c r="AM7" s="1636"/>
      <c r="AN7" s="1637"/>
      <c r="AO7" s="1637"/>
      <c r="AP7" s="1637"/>
      <c r="AQ7" s="1638"/>
    </row>
    <row r="8" spans="1:43" ht="20.100000000000001" customHeight="1" x14ac:dyDescent="0.15">
      <c r="A8" s="1627"/>
      <c r="B8" s="1624"/>
      <c r="C8" s="1004"/>
      <c r="D8" s="779"/>
      <c r="E8" s="780"/>
      <c r="F8" s="749"/>
      <c r="G8" s="771"/>
      <c r="H8" s="751"/>
      <c r="I8" s="774"/>
      <c r="J8" s="750"/>
      <c r="K8" s="751"/>
      <c r="L8" s="771"/>
      <c r="M8" s="771"/>
      <c r="N8" s="751"/>
      <c r="O8" s="774"/>
      <c r="P8" s="771"/>
      <c r="Q8" s="751"/>
      <c r="R8" s="749"/>
      <c r="S8" s="750"/>
      <c r="T8" s="772"/>
      <c r="U8" s="749"/>
      <c r="V8" s="750"/>
      <c r="W8" s="772"/>
      <c r="X8" s="774"/>
      <c r="Y8" s="750"/>
      <c r="Z8" s="751"/>
      <c r="AA8" s="774"/>
      <c r="AB8" s="750"/>
      <c r="AC8" s="751"/>
      <c r="AD8" s="774"/>
      <c r="AE8" s="750"/>
      <c r="AF8" s="772"/>
      <c r="AG8" s="1003"/>
      <c r="AH8" s="779"/>
      <c r="AI8" s="1056"/>
      <c r="AJ8" s="749"/>
      <c r="AK8" s="750"/>
      <c r="AL8" s="848"/>
      <c r="AM8" s="1639"/>
      <c r="AN8" s="1640"/>
      <c r="AO8" s="1640"/>
      <c r="AP8" s="1640"/>
      <c r="AQ8" s="1641"/>
    </row>
    <row r="9" spans="1:43" ht="20.100000000000001" customHeight="1" x14ac:dyDescent="0.15">
      <c r="A9" s="1628"/>
      <c r="B9" s="1624"/>
      <c r="C9" s="781"/>
      <c r="D9" s="782"/>
      <c r="E9" s="783"/>
      <c r="F9" s="753"/>
      <c r="G9" s="754"/>
      <c r="H9" s="758"/>
      <c r="I9" s="753"/>
      <c r="J9" s="754"/>
      <c r="K9" s="758"/>
      <c r="L9" s="753"/>
      <c r="M9" s="754"/>
      <c r="N9" s="758"/>
      <c r="O9" s="753"/>
      <c r="P9" s="754"/>
      <c r="Q9" s="758"/>
      <c r="R9" s="753"/>
      <c r="S9" s="754"/>
      <c r="T9" s="758"/>
      <c r="U9" s="753"/>
      <c r="V9" s="754"/>
      <c r="W9" s="758"/>
      <c r="X9" s="753"/>
      <c r="Y9" s="754"/>
      <c r="Z9" s="758"/>
      <c r="AA9" s="753"/>
      <c r="AB9" s="754"/>
      <c r="AC9" s="758"/>
      <c r="AD9" s="753"/>
      <c r="AE9" s="754"/>
      <c r="AF9" s="758"/>
      <c r="AG9" s="782"/>
      <c r="AH9" s="782"/>
      <c r="AI9" s="783"/>
      <c r="AJ9" s="753"/>
      <c r="AK9" s="754"/>
      <c r="AL9" s="849"/>
      <c r="AM9" s="1642"/>
      <c r="AN9" s="1643"/>
      <c r="AO9" s="1643"/>
      <c r="AP9" s="1643"/>
      <c r="AQ9" s="1644"/>
    </row>
    <row r="10" spans="1:43" ht="20.100000000000001" customHeight="1" x14ac:dyDescent="0.15">
      <c r="A10" s="1626"/>
      <c r="B10" s="1626"/>
      <c r="C10" s="1006"/>
      <c r="D10" s="1007"/>
      <c r="E10" s="1008"/>
      <c r="F10" s="1009"/>
      <c r="G10" s="1007"/>
      <c r="H10" s="1008"/>
      <c r="I10" s="1009"/>
      <c r="J10" s="1007"/>
      <c r="K10" s="1008"/>
      <c r="L10" s="1009"/>
      <c r="M10" s="1007"/>
      <c r="N10" s="1008"/>
      <c r="O10" s="1009"/>
      <c r="P10" s="1007"/>
      <c r="Q10" s="1008"/>
      <c r="R10" s="1009"/>
      <c r="S10" s="750"/>
      <c r="T10" s="751"/>
      <c r="U10" s="1009"/>
      <c r="V10" s="750"/>
      <c r="W10" s="751"/>
      <c r="X10" s="1009"/>
      <c r="Y10" s="750"/>
      <c r="Z10" s="751"/>
      <c r="AA10" s="1009"/>
      <c r="AB10" s="750"/>
      <c r="AC10" s="751"/>
      <c r="AD10" s="1009"/>
      <c r="AE10" s="750"/>
      <c r="AF10" s="751"/>
      <c r="AG10" s="1009"/>
      <c r="AH10" s="1007"/>
      <c r="AI10" s="1008"/>
      <c r="AJ10" s="1009"/>
      <c r="AK10" s="1007"/>
      <c r="AL10" s="1010"/>
      <c r="AM10" s="1636"/>
      <c r="AN10" s="1637"/>
      <c r="AO10" s="1637"/>
      <c r="AP10" s="1637"/>
      <c r="AQ10" s="1638"/>
    </row>
    <row r="11" spans="1:43" ht="20.100000000000001" customHeight="1" x14ac:dyDescent="0.15">
      <c r="A11" s="1627"/>
      <c r="B11" s="1627"/>
      <c r="C11" s="773"/>
      <c r="D11" s="750"/>
      <c r="E11" s="751"/>
      <c r="F11" s="749"/>
      <c r="G11" s="750"/>
      <c r="H11" s="751"/>
      <c r="I11" s="749"/>
      <c r="J11" s="750"/>
      <c r="K11" s="772"/>
      <c r="L11" s="749"/>
      <c r="M11" s="750"/>
      <c r="N11" s="751"/>
      <c r="O11" s="749"/>
      <c r="P11" s="750"/>
      <c r="Q11" s="772"/>
      <c r="R11" s="749"/>
      <c r="S11" s="750"/>
      <c r="T11" s="751"/>
      <c r="U11" s="774"/>
      <c r="V11" s="750"/>
      <c r="W11" s="751"/>
      <c r="X11" s="774"/>
      <c r="Y11" s="771"/>
      <c r="Z11" s="751"/>
      <c r="AA11" s="774"/>
      <c r="AB11" s="771"/>
      <c r="AC11" s="751"/>
      <c r="AD11" s="774"/>
      <c r="AE11" s="750"/>
      <c r="AF11" s="751"/>
      <c r="AG11" s="774"/>
      <c r="AH11" s="750"/>
      <c r="AI11" s="1008"/>
      <c r="AJ11" s="749"/>
      <c r="AK11" s="750"/>
      <c r="AL11" s="1002"/>
      <c r="AM11" s="1639"/>
      <c r="AN11" s="1640"/>
      <c r="AO11" s="1640"/>
      <c r="AP11" s="1640"/>
      <c r="AQ11" s="1641"/>
    </row>
    <row r="12" spans="1:43" ht="20.100000000000001" customHeight="1" x14ac:dyDescent="0.15">
      <c r="A12" s="1628"/>
      <c r="B12" s="1628"/>
      <c r="C12" s="775"/>
      <c r="D12" s="750"/>
      <c r="E12" s="751"/>
      <c r="F12" s="749"/>
      <c r="G12" s="750"/>
      <c r="H12" s="751"/>
      <c r="I12" s="749"/>
      <c r="J12" s="750"/>
      <c r="K12" s="751"/>
      <c r="L12" s="749"/>
      <c r="M12" s="750"/>
      <c r="N12" s="751"/>
      <c r="O12" s="749"/>
      <c r="P12" s="750"/>
      <c r="Q12" s="751"/>
      <c r="R12" s="749"/>
      <c r="S12" s="750"/>
      <c r="T12" s="751"/>
      <c r="U12" s="749"/>
      <c r="V12" s="750"/>
      <c r="W12" s="751"/>
      <c r="X12" s="749"/>
      <c r="Y12" s="750"/>
      <c r="Z12" s="751"/>
      <c r="AA12" s="749"/>
      <c r="AB12" s="750"/>
      <c r="AC12" s="751"/>
      <c r="AD12" s="749"/>
      <c r="AE12" s="750"/>
      <c r="AF12" s="751"/>
      <c r="AG12" s="750"/>
      <c r="AH12" s="750"/>
      <c r="AI12" s="751"/>
      <c r="AJ12" s="749"/>
      <c r="AK12" s="750"/>
      <c r="AL12" s="848"/>
      <c r="AM12" s="1642"/>
      <c r="AN12" s="1643"/>
      <c r="AO12" s="1643"/>
      <c r="AP12" s="1643"/>
      <c r="AQ12" s="1644"/>
    </row>
    <row r="13" spans="1:43" ht="20.100000000000001" customHeight="1" x14ac:dyDescent="0.15">
      <c r="A13" s="1626"/>
      <c r="B13" s="1633"/>
      <c r="C13" s="767"/>
      <c r="D13" s="765"/>
      <c r="E13" s="766"/>
      <c r="F13" s="762"/>
      <c r="G13" s="765"/>
      <c r="H13" s="766"/>
      <c r="I13" s="762"/>
      <c r="J13" s="765"/>
      <c r="K13" s="766"/>
      <c r="L13" s="762"/>
      <c r="M13" s="765"/>
      <c r="N13" s="766"/>
      <c r="O13" s="762"/>
      <c r="P13" s="765"/>
      <c r="Q13" s="766"/>
      <c r="R13" s="762"/>
      <c r="S13" s="765"/>
      <c r="T13" s="766"/>
      <c r="U13" s="762"/>
      <c r="V13" s="765"/>
      <c r="W13" s="766"/>
      <c r="X13" s="762"/>
      <c r="Y13" s="765"/>
      <c r="Z13" s="766"/>
      <c r="AA13" s="762"/>
      <c r="AB13" s="765"/>
      <c r="AC13" s="766"/>
      <c r="AD13" s="762"/>
      <c r="AE13" s="765"/>
      <c r="AF13" s="766"/>
      <c r="AG13" s="762"/>
      <c r="AH13" s="765"/>
      <c r="AI13" s="766"/>
      <c r="AJ13" s="762"/>
      <c r="AK13" s="765"/>
      <c r="AL13" s="852"/>
      <c r="AM13" s="1629"/>
      <c r="AN13" s="1629"/>
      <c r="AO13" s="1629"/>
      <c r="AP13" s="1629"/>
      <c r="AQ13" s="1630"/>
    </row>
    <row r="14" spans="1:43" ht="20.100000000000001" customHeight="1" x14ac:dyDescent="0.15">
      <c r="A14" s="1627"/>
      <c r="B14" s="1624"/>
      <c r="C14" s="775"/>
      <c r="D14" s="750"/>
      <c r="E14" s="751"/>
      <c r="F14" s="774"/>
      <c r="G14" s="750"/>
      <c r="H14" s="751"/>
      <c r="I14" s="749"/>
      <c r="J14" s="771"/>
      <c r="K14" s="751"/>
      <c r="L14" s="749"/>
      <c r="M14" s="750"/>
      <c r="N14" s="772"/>
      <c r="O14" s="749"/>
      <c r="P14" s="750"/>
      <c r="Q14" s="751"/>
      <c r="R14" s="749"/>
      <c r="S14" s="750"/>
      <c r="T14" s="751"/>
      <c r="U14" s="749"/>
      <c r="V14" s="750"/>
      <c r="W14" s="751"/>
      <c r="X14" s="749"/>
      <c r="Y14" s="750"/>
      <c r="Z14" s="751"/>
      <c r="AA14" s="749"/>
      <c r="AB14" s="750"/>
      <c r="AC14" s="751"/>
      <c r="AD14" s="749"/>
      <c r="AE14" s="750"/>
      <c r="AF14" s="751"/>
      <c r="AG14" s="749"/>
      <c r="AH14" s="750"/>
      <c r="AI14" s="751"/>
      <c r="AJ14" s="749"/>
      <c r="AK14" s="750"/>
      <c r="AL14" s="848"/>
      <c r="AM14" s="1629"/>
      <c r="AN14" s="1629"/>
      <c r="AO14" s="1629"/>
      <c r="AP14" s="1629"/>
      <c r="AQ14" s="1630"/>
    </row>
    <row r="15" spans="1:43" ht="20.100000000000001" customHeight="1" x14ac:dyDescent="0.15">
      <c r="A15" s="1628"/>
      <c r="B15" s="1624"/>
      <c r="C15" s="784"/>
      <c r="D15" s="754"/>
      <c r="E15" s="758"/>
      <c r="F15" s="753"/>
      <c r="G15" s="754"/>
      <c r="H15" s="758"/>
      <c r="I15" s="753"/>
      <c r="J15" s="754"/>
      <c r="K15" s="758"/>
      <c r="L15" s="753"/>
      <c r="M15" s="754"/>
      <c r="N15" s="758"/>
      <c r="O15" s="753"/>
      <c r="P15" s="754"/>
      <c r="Q15" s="758"/>
      <c r="R15" s="753"/>
      <c r="S15" s="754"/>
      <c r="T15" s="758"/>
      <c r="U15" s="753"/>
      <c r="V15" s="754"/>
      <c r="W15" s="758"/>
      <c r="X15" s="753"/>
      <c r="Y15" s="754"/>
      <c r="Z15" s="758"/>
      <c r="AA15" s="753"/>
      <c r="AB15" s="754"/>
      <c r="AC15" s="758"/>
      <c r="AD15" s="753"/>
      <c r="AE15" s="754"/>
      <c r="AF15" s="758"/>
      <c r="AG15" s="754"/>
      <c r="AH15" s="754"/>
      <c r="AI15" s="758"/>
      <c r="AJ15" s="753"/>
      <c r="AK15" s="754"/>
      <c r="AL15" s="849"/>
      <c r="AM15" s="1631"/>
      <c r="AN15" s="1631"/>
      <c r="AO15" s="1631"/>
      <c r="AP15" s="1631"/>
      <c r="AQ15" s="1632"/>
    </row>
    <row r="16" spans="1:43" ht="20.100000000000001" customHeight="1" x14ac:dyDescent="0.15">
      <c r="A16" s="1626"/>
      <c r="B16" s="1633"/>
      <c r="C16" s="775"/>
      <c r="D16" s="750"/>
      <c r="E16" s="751"/>
      <c r="F16" s="762"/>
      <c r="G16" s="765"/>
      <c r="H16" s="766"/>
      <c r="I16" s="762"/>
      <c r="J16" s="765"/>
      <c r="K16" s="766"/>
      <c r="L16" s="762"/>
      <c r="M16" s="765"/>
      <c r="N16" s="766"/>
      <c r="O16" s="762"/>
      <c r="P16" s="765"/>
      <c r="Q16" s="766"/>
      <c r="R16" s="749"/>
      <c r="S16" s="750"/>
      <c r="T16" s="751"/>
      <c r="U16" s="749"/>
      <c r="V16" s="750"/>
      <c r="W16" s="751"/>
      <c r="X16" s="749"/>
      <c r="Y16" s="750"/>
      <c r="Z16" s="751"/>
      <c r="AA16" s="749"/>
      <c r="AB16" s="750"/>
      <c r="AC16" s="751"/>
      <c r="AD16" s="749"/>
      <c r="AE16" s="750"/>
      <c r="AF16" s="751"/>
      <c r="AG16" s="750"/>
      <c r="AH16" s="750"/>
      <c r="AI16" s="751"/>
      <c r="AJ16" s="762"/>
      <c r="AK16" s="765"/>
      <c r="AL16" s="852"/>
      <c r="AM16" s="1634"/>
      <c r="AN16" s="1634"/>
      <c r="AO16" s="1634"/>
      <c r="AP16" s="1634"/>
      <c r="AQ16" s="1635"/>
    </row>
    <row r="17" spans="1:43" ht="20.100000000000001" customHeight="1" x14ac:dyDescent="0.15">
      <c r="A17" s="1627"/>
      <c r="B17" s="1624"/>
      <c r="C17" s="773"/>
      <c r="D17" s="750"/>
      <c r="E17" s="751"/>
      <c r="F17" s="749"/>
      <c r="G17" s="750"/>
      <c r="H17" s="751"/>
      <c r="I17" s="749"/>
      <c r="J17" s="750"/>
      <c r="K17" s="751"/>
      <c r="L17" s="749"/>
      <c r="M17" s="750"/>
      <c r="N17" s="751"/>
      <c r="O17" s="749"/>
      <c r="P17" s="750"/>
      <c r="Q17" s="751"/>
      <c r="R17" s="749"/>
      <c r="S17" s="750"/>
      <c r="T17" s="751"/>
      <c r="U17" s="749"/>
      <c r="V17" s="750"/>
      <c r="W17" s="751"/>
      <c r="X17" s="749"/>
      <c r="Y17" s="750"/>
      <c r="Z17" s="751"/>
      <c r="AA17" s="749"/>
      <c r="AB17" s="771"/>
      <c r="AC17" s="751"/>
      <c r="AD17" s="749"/>
      <c r="AE17" s="750"/>
      <c r="AF17" s="772"/>
      <c r="AG17" s="750"/>
      <c r="AH17" s="750"/>
      <c r="AI17" s="751"/>
      <c r="AJ17" s="749"/>
      <c r="AK17" s="771"/>
      <c r="AL17" s="848"/>
      <c r="AM17" s="1629"/>
      <c r="AN17" s="1629"/>
      <c r="AO17" s="1629"/>
      <c r="AP17" s="1629"/>
      <c r="AQ17" s="1630"/>
    </row>
    <row r="18" spans="1:43" ht="20.100000000000001" customHeight="1" x14ac:dyDescent="0.15">
      <c r="A18" s="1628"/>
      <c r="B18" s="1624"/>
      <c r="C18" s="784"/>
      <c r="D18" s="754"/>
      <c r="E18" s="758"/>
      <c r="F18" s="749"/>
      <c r="G18" s="750"/>
      <c r="H18" s="751"/>
      <c r="I18" s="749"/>
      <c r="J18" s="750"/>
      <c r="K18" s="751"/>
      <c r="L18" s="749"/>
      <c r="M18" s="750"/>
      <c r="N18" s="751"/>
      <c r="O18" s="749"/>
      <c r="P18" s="750"/>
      <c r="Q18" s="751"/>
      <c r="R18" s="753"/>
      <c r="S18" s="754"/>
      <c r="T18" s="758"/>
      <c r="U18" s="753"/>
      <c r="V18" s="754"/>
      <c r="W18" s="758"/>
      <c r="X18" s="753"/>
      <c r="Y18" s="754"/>
      <c r="Z18" s="758"/>
      <c r="AA18" s="753"/>
      <c r="AB18" s="754"/>
      <c r="AC18" s="758"/>
      <c r="AD18" s="753"/>
      <c r="AE18" s="754"/>
      <c r="AF18" s="758"/>
      <c r="AG18" s="753"/>
      <c r="AH18" s="754"/>
      <c r="AI18" s="758"/>
      <c r="AJ18" s="749"/>
      <c r="AK18" s="750"/>
      <c r="AL18" s="848"/>
      <c r="AM18" s="1631"/>
      <c r="AN18" s="1631"/>
      <c r="AO18" s="1631"/>
      <c r="AP18" s="1631"/>
      <c r="AQ18" s="1632"/>
    </row>
    <row r="19" spans="1:43" ht="20.100000000000001" customHeight="1" x14ac:dyDescent="0.15">
      <c r="A19" s="1626"/>
      <c r="B19" s="1623"/>
      <c r="C19" s="775"/>
      <c r="D19" s="750"/>
      <c r="E19" s="751"/>
      <c r="F19" s="762"/>
      <c r="G19" s="765"/>
      <c r="H19" s="766"/>
      <c r="I19" s="762"/>
      <c r="J19" s="765"/>
      <c r="K19" s="766"/>
      <c r="L19" s="762"/>
      <c r="M19" s="765"/>
      <c r="N19" s="766"/>
      <c r="O19" s="762"/>
      <c r="P19" s="765"/>
      <c r="Q19" s="766"/>
      <c r="R19" s="749"/>
      <c r="S19" s="750"/>
      <c r="T19" s="751"/>
      <c r="U19" s="749"/>
      <c r="V19" s="750"/>
      <c r="W19" s="751"/>
      <c r="X19" s="749"/>
      <c r="Y19" s="750"/>
      <c r="Z19" s="751"/>
      <c r="AA19" s="749"/>
      <c r="AB19" s="750"/>
      <c r="AC19" s="751"/>
      <c r="AD19" s="749"/>
      <c r="AE19" s="750"/>
      <c r="AF19" s="751"/>
      <c r="AG19" s="750"/>
      <c r="AH19" s="750"/>
      <c r="AI19" s="751"/>
      <c r="AJ19" s="762"/>
      <c r="AK19" s="765"/>
      <c r="AL19" s="852"/>
      <c r="AM19" s="752"/>
      <c r="AN19" s="752"/>
      <c r="AO19" s="752"/>
      <c r="AP19" s="752"/>
      <c r="AQ19" s="757"/>
    </row>
    <row r="20" spans="1:43" ht="20.100000000000001" customHeight="1" x14ac:dyDescent="0.15">
      <c r="A20" s="1627"/>
      <c r="B20" s="1624"/>
      <c r="C20" s="773"/>
      <c r="D20" s="750"/>
      <c r="E20" s="751"/>
      <c r="F20" s="749"/>
      <c r="G20" s="750"/>
      <c r="H20" s="751"/>
      <c r="I20" s="749"/>
      <c r="J20" s="750"/>
      <c r="K20" s="751"/>
      <c r="L20" s="749"/>
      <c r="M20" s="750"/>
      <c r="N20" s="751"/>
      <c r="O20" s="749"/>
      <c r="P20" s="750"/>
      <c r="Q20" s="751"/>
      <c r="R20" s="749"/>
      <c r="S20" s="750"/>
      <c r="T20" s="751"/>
      <c r="U20" s="749"/>
      <c r="V20" s="750"/>
      <c r="W20" s="751"/>
      <c r="X20" s="749"/>
      <c r="Y20" s="750"/>
      <c r="Z20" s="751"/>
      <c r="AA20" s="749"/>
      <c r="AB20" s="771"/>
      <c r="AC20" s="751"/>
      <c r="AD20" s="749"/>
      <c r="AE20" s="750"/>
      <c r="AF20" s="772"/>
      <c r="AG20" s="750"/>
      <c r="AH20" s="750"/>
      <c r="AI20" s="751"/>
      <c r="AJ20" s="749"/>
      <c r="AK20" s="771"/>
      <c r="AL20" s="848"/>
      <c r="AM20" s="752"/>
      <c r="AN20" s="752"/>
      <c r="AO20" s="752"/>
      <c r="AP20" s="752"/>
      <c r="AQ20" s="757"/>
    </row>
    <row r="21" spans="1:43" ht="20.100000000000001" customHeight="1" x14ac:dyDescent="0.15">
      <c r="A21" s="1628"/>
      <c r="B21" s="1625"/>
      <c r="C21" s="775"/>
      <c r="D21" s="750"/>
      <c r="E21" s="751"/>
      <c r="F21" s="749"/>
      <c r="G21" s="750"/>
      <c r="H21" s="751"/>
      <c r="I21" s="749"/>
      <c r="J21" s="750"/>
      <c r="K21" s="751"/>
      <c r="L21" s="749"/>
      <c r="M21" s="750"/>
      <c r="N21" s="751"/>
      <c r="O21" s="749"/>
      <c r="P21" s="750"/>
      <c r="Q21" s="751"/>
      <c r="R21" s="753"/>
      <c r="S21" s="754"/>
      <c r="T21" s="758"/>
      <c r="U21" s="753"/>
      <c r="V21" s="754"/>
      <c r="W21" s="758"/>
      <c r="X21" s="753"/>
      <c r="Y21" s="754"/>
      <c r="Z21" s="758"/>
      <c r="AA21" s="753"/>
      <c r="AB21" s="754"/>
      <c r="AC21" s="758"/>
      <c r="AD21" s="753"/>
      <c r="AE21" s="754"/>
      <c r="AF21" s="758"/>
      <c r="AG21" s="750"/>
      <c r="AH21" s="750"/>
      <c r="AI21" s="751"/>
      <c r="AJ21" s="749"/>
      <c r="AK21" s="750"/>
      <c r="AL21" s="848"/>
      <c r="AM21" s="755"/>
      <c r="AN21" s="755"/>
      <c r="AO21" s="755"/>
      <c r="AP21" s="755"/>
      <c r="AQ21" s="759"/>
    </row>
    <row r="22" spans="1:43" ht="20.100000000000001" customHeight="1" x14ac:dyDescent="0.15">
      <c r="A22" s="1622"/>
      <c r="B22" s="1622"/>
      <c r="C22" s="785"/>
      <c r="D22" s="763"/>
      <c r="E22" s="764"/>
      <c r="F22" s="768"/>
      <c r="G22" s="763"/>
      <c r="H22" s="764"/>
      <c r="I22" s="768"/>
      <c r="J22" s="763"/>
      <c r="K22" s="764"/>
      <c r="L22" s="768"/>
      <c r="M22" s="763"/>
      <c r="N22" s="764"/>
      <c r="O22" s="768"/>
      <c r="P22" s="763"/>
      <c r="Q22" s="764"/>
      <c r="R22" s="768"/>
      <c r="S22" s="763"/>
      <c r="T22" s="764"/>
      <c r="U22" s="768"/>
      <c r="V22" s="763"/>
      <c r="W22" s="764"/>
      <c r="X22" s="768"/>
      <c r="Y22" s="763"/>
      <c r="Z22" s="764"/>
      <c r="AA22" s="768"/>
      <c r="AB22" s="763"/>
      <c r="AC22" s="764"/>
      <c r="AD22" s="768"/>
      <c r="AE22" s="763"/>
      <c r="AF22" s="764"/>
      <c r="AG22" s="763"/>
      <c r="AH22" s="763"/>
      <c r="AI22" s="764"/>
      <c r="AJ22" s="768"/>
      <c r="AK22" s="763"/>
      <c r="AL22" s="850"/>
      <c r="AM22" s="756"/>
      <c r="AN22" s="756"/>
      <c r="AO22" s="756"/>
      <c r="AP22" s="756"/>
      <c r="AQ22" s="760"/>
    </row>
    <row r="23" spans="1:43" ht="20.100000000000001" customHeight="1" x14ac:dyDescent="0.15">
      <c r="A23" s="1622"/>
      <c r="B23" s="1622"/>
      <c r="C23" s="775"/>
      <c r="D23" s="750"/>
      <c r="E23" s="751"/>
      <c r="F23" s="749"/>
      <c r="G23" s="750"/>
      <c r="H23" s="751"/>
      <c r="I23" s="749"/>
      <c r="J23" s="750"/>
      <c r="K23" s="751"/>
      <c r="L23" s="749"/>
      <c r="M23" s="750"/>
      <c r="N23" s="751"/>
      <c r="O23" s="749"/>
      <c r="P23" s="750"/>
      <c r="Q23" s="751"/>
      <c r="R23" s="749"/>
      <c r="S23" s="750"/>
      <c r="T23" s="751"/>
      <c r="U23" s="749"/>
      <c r="V23" s="750"/>
      <c r="W23" s="751"/>
      <c r="X23" s="749"/>
      <c r="Y23" s="750"/>
      <c r="Z23" s="751"/>
      <c r="AA23" s="749"/>
      <c r="AB23" s="750"/>
      <c r="AC23" s="751"/>
      <c r="AD23" s="749"/>
      <c r="AE23" s="750"/>
      <c r="AF23" s="751"/>
      <c r="AG23" s="750"/>
      <c r="AH23" s="750"/>
      <c r="AI23" s="751"/>
      <c r="AJ23" s="749"/>
      <c r="AK23" s="750"/>
      <c r="AL23" s="848"/>
      <c r="AM23" s="752"/>
      <c r="AN23" s="752"/>
      <c r="AO23" s="752"/>
      <c r="AP23" s="752"/>
      <c r="AQ23" s="757"/>
    </row>
    <row r="24" spans="1:43" ht="20.100000000000001" customHeight="1" x14ac:dyDescent="0.15">
      <c r="A24" s="1622"/>
      <c r="B24" s="1622"/>
      <c r="C24" s="784"/>
      <c r="D24" s="754"/>
      <c r="E24" s="758"/>
      <c r="F24" s="753"/>
      <c r="G24" s="754"/>
      <c r="H24" s="758"/>
      <c r="I24" s="753"/>
      <c r="J24" s="754"/>
      <c r="K24" s="758"/>
      <c r="L24" s="753"/>
      <c r="M24" s="754"/>
      <c r="N24" s="758"/>
      <c r="O24" s="753"/>
      <c r="P24" s="754"/>
      <c r="Q24" s="758"/>
      <c r="R24" s="753"/>
      <c r="S24" s="754"/>
      <c r="T24" s="758"/>
      <c r="U24" s="753"/>
      <c r="V24" s="754"/>
      <c r="W24" s="758"/>
      <c r="X24" s="753"/>
      <c r="Y24" s="754"/>
      <c r="Z24" s="758"/>
      <c r="AA24" s="753"/>
      <c r="AB24" s="754"/>
      <c r="AC24" s="758"/>
      <c r="AD24" s="753"/>
      <c r="AE24" s="754"/>
      <c r="AF24" s="758"/>
      <c r="AG24" s="754"/>
      <c r="AH24" s="754"/>
      <c r="AI24" s="758"/>
      <c r="AJ24" s="753"/>
      <c r="AK24" s="754"/>
      <c r="AL24" s="849"/>
      <c r="AM24" s="755"/>
      <c r="AN24" s="755"/>
      <c r="AO24" s="755"/>
      <c r="AP24" s="755"/>
      <c r="AQ24" s="759"/>
    </row>
    <row r="25" spans="1:43" x14ac:dyDescent="0.15">
      <c r="B25" s="747" t="s">
        <v>415</v>
      </c>
      <c r="C25" s="747" t="s">
        <v>416</v>
      </c>
      <c r="F25" s="747" t="s">
        <v>417</v>
      </c>
      <c r="I25" s="747" t="s">
        <v>418</v>
      </c>
    </row>
    <row r="27" spans="1:43" customFormat="1" ht="21.75" customHeight="1" x14ac:dyDescent="0.2">
      <c r="A27" s="88"/>
      <c r="B27" s="88"/>
      <c r="C27" s="88"/>
      <c r="D27" s="88"/>
      <c r="E27" s="88"/>
      <c r="F27" s="88"/>
      <c r="G27" s="747"/>
      <c r="H27" s="747"/>
      <c r="I27" s="747"/>
      <c r="J27" s="88"/>
      <c r="K27" s="88"/>
      <c r="L27" s="88"/>
      <c r="M27" s="88"/>
      <c r="N27" s="88"/>
      <c r="R27" s="956"/>
      <c r="S27" s="955" t="s">
        <v>538</v>
      </c>
      <c r="T27" s="956"/>
    </row>
  </sheetData>
  <mergeCells count="32">
    <mergeCell ref="AM3:AQ3"/>
    <mergeCell ref="B10:B12"/>
    <mergeCell ref="AM10:AQ12"/>
    <mergeCell ref="AG3:AI3"/>
    <mergeCell ref="AJ3:AL3"/>
    <mergeCell ref="C3:E3"/>
    <mergeCell ref="X3:Z3"/>
    <mergeCell ref="AA3:AC3"/>
    <mergeCell ref="AD3:AF3"/>
    <mergeCell ref="O3:Q3"/>
    <mergeCell ref="R3:T3"/>
    <mergeCell ref="U3:W3"/>
    <mergeCell ref="F3:H3"/>
    <mergeCell ref="I3:K3"/>
    <mergeCell ref="L3:N3"/>
    <mergeCell ref="B4:B6"/>
    <mergeCell ref="AM4:AQ6"/>
    <mergeCell ref="B7:B9"/>
    <mergeCell ref="AM7:AQ9"/>
    <mergeCell ref="A10:A12"/>
    <mergeCell ref="A4:A6"/>
    <mergeCell ref="A7:A9"/>
    <mergeCell ref="A22:A24"/>
    <mergeCell ref="B22:B24"/>
    <mergeCell ref="B19:B21"/>
    <mergeCell ref="A19:A21"/>
    <mergeCell ref="AM13:AQ15"/>
    <mergeCell ref="B16:B18"/>
    <mergeCell ref="AM16:AQ18"/>
    <mergeCell ref="A16:A18"/>
    <mergeCell ref="B13:B15"/>
    <mergeCell ref="A13:A15"/>
  </mergeCells>
  <phoneticPr fontId="2"/>
  <dataValidations count="1">
    <dataValidation type="list" allowBlank="1" showInputMessage="1" showErrorMessage="1" sqref="C4:AL24" xr:uid="{00000000-0002-0000-0900-000000000000}">
      <formula1>"○,△,□,"</formula1>
    </dataValidation>
  </dataValidations>
  <pageMargins left="0.78740157480314965" right="0.39370078740157483" top="0.98425196850393704"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24"/>
  <sheetViews>
    <sheetView view="pageBreakPreview" topLeftCell="A32" zoomScale="60" zoomScaleNormal="70" workbookViewId="0">
      <selection activeCell="L5" sqref="L5:M5"/>
    </sheetView>
  </sheetViews>
  <sheetFormatPr defaultRowHeight="13.5" x14ac:dyDescent="0.15"/>
  <cols>
    <col min="1" max="1" width="3.625" customWidth="1"/>
    <col min="2" max="2" width="4.625" customWidth="1"/>
    <col min="3" max="3" width="10.125" customWidth="1"/>
    <col min="4" max="4" width="12.375" bestFit="1" customWidth="1"/>
    <col min="5" max="5" width="9.75" bestFit="1" customWidth="1"/>
    <col min="6" max="6" width="5.5" customWidth="1"/>
    <col min="7" max="8" width="7.625" customWidth="1"/>
    <col min="9" max="10" width="5.25" customWidth="1"/>
    <col min="11" max="11" width="3" customWidth="1"/>
    <col min="12" max="12" width="5.625" customWidth="1"/>
    <col min="13" max="13" width="6.875" customWidth="1"/>
    <col min="14" max="14" width="7.125" customWidth="1"/>
    <col min="15" max="15" width="6.75" customWidth="1"/>
    <col min="16" max="16" width="6.5" customWidth="1"/>
    <col min="17" max="17" width="5.5" customWidth="1"/>
    <col min="18" max="18" width="6.5" customWidth="1"/>
    <col min="19" max="19" width="9.125" customWidth="1"/>
    <col min="20" max="20" width="5.5" customWidth="1"/>
    <col min="21" max="21" width="5.625" customWidth="1"/>
    <col min="22" max="22" width="5.75" customWidth="1"/>
    <col min="23" max="23" width="4.625" customWidth="1"/>
    <col min="24" max="24" width="6.375" customWidth="1"/>
    <col min="25" max="25" width="4.625" customWidth="1"/>
    <col min="26" max="26" width="6.5" customWidth="1"/>
    <col min="27" max="27" width="9.125" customWidth="1"/>
  </cols>
  <sheetData>
    <row r="1" spans="1:27" ht="20.100000000000001" customHeight="1" x14ac:dyDescent="0.15">
      <c r="A1" s="386">
        <v>4</v>
      </c>
      <c r="B1" s="1651">
        <f>②収支!C84</f>
        <v>0</v>
      </c>
      <c r="C1" s="1652"/>
      <c r="D1" s="1652"/>
      <c r="E1" s="387"/>
      <c r="F1" s="1289" t="s">
        <v>208</v>
      </c>
      <c r="G1" s="1290"/>
      <c r="H1" s="1290"/>
      <c r="I1" s="1290"/>
      <c r="J1" s="1290"/>
      <c r="K1" s="1290"/>
      <c r="L1" s="1290"/>
      <c r="M1" s="1290"/>
      <c r="N1" s="1290"/>
      <c r="O1" s="388"/>
      <c r="P1" s="388"/>
      <c r="Q1" s="388"/>
      <c r="R1" s="389"/>
      <c r="S1" s="388"/>
      <c r="T1" s="388"/>
      <c r="U1" s="388"/>
      <c r="V1" s="388"/>
      <c r="W1" s="388"/>
      <c r="X1" s="388"/>
      <c r="Y1" s="388"/>
      <c r="Z1" s="388"/>
      <c r="AA1" s="388"/>
    </row>
    <row r="2" spans="1:27" ht="20.100000000000001" customHeight="1" thickBot="1" x14ac:dyDescent="0.2">
      <c r="A2" s="388"/>
      <c r="B2" s="388"/>
      <c r="C2" s="388"/>
      <c r="D2" s="388"/>
      <c r="E2" s="388"/>
      <c r="F2" s="388"/>
      <c r="G2" s="388"/>
      <c r="H2" s="388"/>
      <c r="I2" s="388"/>
      <c r="J2" s="388"/>
      <c r="K2" s="388"/>
      <c r="L2" s="388"/>
      <c r="M2" s="388"/>
      <c r="N2" s="388"/>
      <c r="O2" s="388"/>
      <c r="P2" s="388"/>
      <c r="Q2" s="388"/>
      <c r="R2" s="388"/>
      <c r="S2" s="388"/>
      <c r="T2" s="388"/>
      <c r="U2" s="390"/>
      <c r="V2" s="390"/>
      <c r="W2" s="390"/>
      <c r="X2" s="390"/>
      <c r="Y2" s="390"/>
      <c r="Z2" s="390"/>
      <c r="AA2" s="390"/>
    </row>
    <row r="3" spans="1:27" ht="12.95" customHeight="1" x14ac:dyDescent="0.15">
      <c r="A3" s="1276" t="s">
        <v>272</v>
      </c>
      <c r="B3" s="1277"/>
      <c r="C3" s="1278"/>
      <c r="D3" s="371"/>
      <c r="E3" s="372" t="s">
        <v>269</v>
      </c>
      <c r="F3" s="373" t="s">
        <v>32</v>
      </c>
      <c r="G3" s="1282" t="s">
        <v>33</v>
      </c>
      <c r="H3" s="1277"/>
      <c r="I3" s="1277"/>
      <c r="J3" s="1283"/>
      <c r="K3" s="374" t="s">
        <v>34</v>
      </c>
      <c r="L3" s="315"/>
      <c r="M3" s="315"/>
      <c r="N3" s="315"/>
      <c r="O3" s="315"/>
      <c r="P3" s="315"/>
      <c r="Q3" s="315"/>
      <c r="R3" s="315"/>
      <c r="S3" s="315"/>
      <c r="T3" s="315"/>
      <c r="U3" s="315"/>
      <c r="V3" s="315"/>
      <c r="W3" s="315"/>
      <c r="X3" s="1179" t="s">
        <v>290</v>
      </c>
      <c r="Y3" s="1180"/>
      <c r="Z3" s="1180"/>
      <c r="AA3" s="1181"/>
    </row>
    <row r="4" spans="1:27" ht="12.95" customHeight="1" thickBot="1" x14ac:dyDescent="0.2">
      <c r="A4" s="1279"/>
      <c r="B4" s="1280"/>
      <c r="C4" s="1281"/>
      <c r="D4" s="375" t="s">
        <v>278</v>
      </c>
      <c r="E4" s="376" t="s">
        <v>279</v>
      </c>
      <c r="F4" s="377" t="s">
        <v>280</v>
      </c>
      <c r="G4" s="1280"/>
      <c r="H4" s="1280"/>
      <c r="I4" s="1280"/>
      <c r="J4" s="1284"/>
      <c r="K4" s="378"/>
      <c r="L4" s="320"/>
      <c r="M4" s="1204" t="s">
        <v>281</v>
      </c>
      <c r="N4" s="1272"/>
      <c r="O4" s="1204" t="s">
        <v>245</v>
      </c>
      <c r="P4" s="1204"/>
      <c r="Q4" s="1204" t="s">
        <v>246</v>
      </c>
      <c r="R4" s="1204"/>
      <c r="S4" s="321"/>
      <c r="T4" s="321"/>
      <c r="U4" s="321"/>
      <c r="V4" s="321"/>
      <c r="W4" s="321"/>
      <c r="X4" s="322" t="s">
        <v>264</v>
      </c>
      <c r="Y4" s="116"/>
      <c r="Z4" s="323" t="s">
        <v>35</v>
      </c>
      <c r="AA4" s="324">
        <f>+U10*Y4/100</f>
        <v>0</v>
      </c>
    </row>
    <row r="5" spans="1:27" ht="12.95" customHeight="1" thickBot="1" x14ac:dyDescent="0.2">
      <c r="A5" s="1279"/>
      <c r="B5" s="1280"/>
      <c r="C5" s="1281"/>
      <c r="D5" s="457"/>
      <c r="E5" s="376" t="s">
        <v>218</v>
      </c>
      <c r="F5" s="377" t="s">
        <v>219</v>
      </c>
      <c r="G5" s="1280"/>
      <c r="H5" s="1280"/>
      <c r="I5" s="1280"/>
      <c r="J5" s="1284"/>
      <c r="K5" s="379" t="s">
        <v>36</v>
      </c>
      <c r="L5" s="1285"/>
      <c r="M5" s="1285"/>
      <c r="N5" s="326" t="s">
        <v>37</v>
      </c>
      <c r="O5" s="117">
        <v>80</v>
      </c>
      <c r="P5" s="326" t="s">
        <v>306</v>
      </c>
      <c r="Q5" s="1200">
        <f>L5*O5/100</f>
        <v>0</v>
      </c>
      <c r="R5" s="1201"/>
      <c r="S5" s="1202" t="s">
        <v>38</v>
      </c>
      <c r="T5" s="1203"/>
      <c r="U5" s="456">
        <f>IF(AND(ISBLANK(O7:O10),ISBLANK(T7:T9)),"",7-(COUNTBLANK(O7:O10)+COUNTBLANK(T7:T9)))</f>
        <v>0</v>
      </c>
      <c r="V5" s="327" t="s">
        <v>39</v>
      </c>
      <c r="W5" s="328"/>
      <c r="X5" s="322" t="s">
        <v>402</v>
      </c>
      <c r="Y5" s="116"/>
      <c r="Z5" s="323" t="s">
        <v>35</v>
      </c>
      <c r="AA5" s="324">
        <f>+U10*Y5/100</f>
        <v>0</v>
      </c>
    </row>
    <row r="6" spans="1:27" ht="20.100000000000001" customHeight="1" thickBot="1" x14ac:dyDescent="0.2">
      <c r="A6" s="1286" t="s">
        <v>273</v>
      </c>
      <c r="B6" s="1287"/>
      <c r="C6" s="1288"/>
      <c r="D6" s="439">
        <f>U10</f>
        <v>0</v>
      </c>
      <c r="E6" s="440" t="e">
        <f>IF(D6="",0,D6/S10)</f>
        <v>#DIV/0!</v>
      </c>
      <c r="F6" s="788"/>
      <c r="G6" s="441"/>
      <c r="H6" s="441"/>
      <c r="I6" s="441"/>
      <c r="J6" s="442"/>
      <c r="K6" s="374" t="s">
        <v>247</v>
      </c>
      <c r="L6" s="429" t="s">
        <v>247</v>
      </c>
      <c r="M6" s="1198" t="s">
        <v>286</v>
      </c>
      <c r="N6" s="1275"/>
      <c r="O6" s="465" t="s">
        <v>40</v>
      </c>
      <c r="P6" s="1198" t="s">
        <v>256</v>
      </c>
      <c r="Q6" s="1247"/>
      <c r="R6" s="467" t="s">
        <v>41</v>
      </c>
      <c r="S6" s="466" t="s">
        <v>257</v>
      </c>
      <c r="T6" s="463" t="s">
        <v>40</v>
      </c>
      <c r="U6" s="1198" t="s">
        <v>256</v>
      </c>
      <c r="V6" s="1199"/>
      <c r="W6" s="321"/>
      <c r="X6" s="334" t="s">
        <v>265</v>
      </c>
      <c r="Y6" s="118"/>
      <c r="Z6" s="335" t="s">
        <v>47</v>
      </c>
      <c r="AA6" s="324">
        <f>+U10*Y6/100</f>
        <v>0</v>
      </c>
    </row>
    <row r="7" spans="1:27" ht="20.100000000000001" customHeight="1" thickBot="1" x14ac:dyDescent="0.2">
      <c r="A7" s="380"/>
      <c r="B7" s="1236" t="s">
        <v>274</v>
      </c>
      <c r="C7" s="1226"/>
      <c r="D7" s="957"/>
      <c r="E7" s="330">
        <f>IF(D7=0,0,D7/S10)</f>
        <v>0</v>
      </c>
      <c r="F7" s="789" t="str">
        <f>IF($D$6=0,"",D7/$D$6*100)</f>
        <v/>
      </c>
      <c r="G7" s="1654"/>
      <c r="H7" s="1654"/>
      <c r="I7" s="1654"/>
      <c r="J7" s="1655"/>
      <c r="K7" s="378" t="s">
        <v>248</v>
      </c>
      <c r="L7" s="459"/>
      <c r="M7" s="1339"/>
      <c r="N7" s="1340"/>
      <c r="O7" s="460"/>
      <c r="P7" s="1291">
        <f>+O7*M7</f>
        <v>0</v>
      </c>
      <c r="Q7" s="1292"/>
      <c r="R7" s="468"/>
      <c r="S7" s="461"/>
      <c r="T7" s="462"/>
      <c r="U7" s="1291">
        <f>+T7*S7</f>
        <v>0</v>
      </c>
      <c r="V7" s="1315"/>
      <c r="W7" s="321"/>
      <c r="X7" s="1328" t="s">
        <v>266</v>
      </c>
      <c r="Y7" s="1329"/>
      <c r="Z7" s="1330"/>
      <c r="AA7" s="339">
        <f>+AA6+AA5+AA4</f>
        <v>0</v>
      </c>
    </row>
    <row r="8" spans="1:27" ht="20.100000000000001" customHeight="1" thickBot="1" x14ac:dyDescent="0.2">
      <c r="A8" s="380"/>
      <c r="B8" s="1222" t="s">
        <v>221</v>
      </c>
      <c r="C8" s="1221"/>
      <c r="D8" s="329">
        <f>AA15</f>
        <v>0</v>
      </c>
      <c r="E8" s="337">
        <f>IF(D8=0,0,D8/S10)</f>
        <v>0</v>
      </c>
      <c r="F8" s="790" t="str">
        <f t="shared" ref="F8:F24" si="0">IF($D$6=0,"",D8/$D$6*100)</f>
        <v/>
      </c>
      <c r="G8" s="786" t="s">
        <v>282</v>
      </c>
      <c r="H8" s="340"/>
      <c r="I8" s="340"/>
      <c r="J8" s="340"/>
      <c r="K8" s="378" t="s">
        <v>249</v>
      </c>
      <c r="L8" s="122"/>
      <c r="M8" s="1341"/>
      <c r="N8" s="1653"/>
      <c r="O8" s="423"/>
      <c r="P8" s="1194">
        <f>+O8*M8</f>
        <v>0</v>
      </c>
      <c r="Q8" s="1195"/>
      <c r="R8" s="469"/>
      <c r="S8" s="425"/>
      <c r="T8" s="426"/>
      <c r="U8" s="1194">
        <f>+T8*S8</f>
        <v>0</v>
      </c>
      <c r="V8" s="1331"/>
      <c r="W8" s="321"/>
      <c r="X8" s="1313" t="s">
        <v>427</v>
      </c>
      <c r="Y8" s="1314"/>
      <c r="Z8" s="123"/>
      <c r="AA8" s="341">
        <f>+S10*Z8</f>
        <v>0</v>
      </c>
    </row>
    <row r="9" spans="1:27" ht="20.100000000000001" customHeight="1" thickBot="1" x14ac:dyDescent="0.2">
      <c r="A9" s="380"/>
      <c r="B9" s="1222" t="s">
        <v>14</v>
      </c>
      <c r="C9" s="1221"/>
      <c r="D9" s="329">
        <f>AA24</f>
        <v>0</v>
      </c>
      <c r="E9" s="337">
        <f>IF(D9=0,0,D9/S10)</f>
        <v>0</v>
      </c>
      <c r="F9" s="790" t="str">
        <f t="shared" si="0"/>
        <v/>
      </c>
      <c r="G9" s="786" t="s">
        <v>282</v>
      </c>
      <c r="H9" s="340"/>
      <c r="I9" s="340"/>
      <c r="J9" s="340"/>
      <c r="K9" s="378" t="s">
        <v>284</v>
      </c>
      <c r="L9" s="122"/>
      <c r="M9" s="1341"/>
      <c r="N9" s="1653"/>
      <c r="O9" s="423"/>
      <c r="P9" s="1194">
        <f>+O9*M9</f>
        <v>0</v>
      </c>
      <c r="Q9" s="1195"/>
      <c r="R9" s="473"/>
      <c r="S9" s="474"/>
      <c r="T9" s="475"/>
      <c r="U9" s="1196">
        <f>+T9*S9</f>
        <v>0</v>
      </c>
      <c r="V9" s="1197"/>
      <c r="W9" s="321"/>
      <c r="X9" s="1191" t="s">
        <v>426</v>
      </c>
      <c r="Y9" s="1192"/>
      <c r="Z9" s="124"/>
      <c r="AA9" s="342">
        <f>IF(Z9="",0,Z9*S10)</f>
        <v>0</v>
      </c>
    </row>
    <row r="10" spans="1:27" ht="20.100000000000001" customHeight="1" thickTop="1" thickBot="1" x14ac:dyDescent="0.2">
      <c r="A10" s="380"/>
      <c r="B10" s="1222" t="s">
        <v>222</v>
      </c>
      <c r="C10" s="1221"/>
      <c r="D10" s="958"/>
      <c r="E10" s="337">
        <f>IF(D10="",0,D10/S10)</f>
        <v>0</v>
      </c>
      <c r="F10" s="790" t="str">
        <f t="shared" si="0"/>
        <v/>
      </c>
      <c r="G10" s="1316"/>
      <c r="H10" s="1316"/>
      <c r="I10" s="1316"/>
      <c r="J10" s="1656"/>
      <c r="K10" s="379" t="s">
        <v>250</v>
      </c>
      <c r="L10" s="125"/>
      <c r="M10" s="1268"/>
      <c r="N10" s="1269"/>
      <c r="O10" s="424"/>
      <c r="P10" s="1270">
        <f>+O10*M10</f>
        <v>0</v>
      </c>
      <c r="Q10" s="1271"/>
      <c r="R10" s="470" t="s">
        <v>307</v>
      </c>
      <c r="S10" s="471">
        <f>SUM(M7:N10,S7:S9)</f>
        <v>0</v>
      </c>
      <c r="T10" s="472">
        <f>IF(ISERR($U10/$S10),0,TRUNC($U10/$S10))</f>
        <v>0</v>
      </c>
      <c r="U10" s="1298">
        <f>SUM(P7:Q10,U7:V9)</f>
        <v>0</v>
      </c>
      <c r="V10" s="1299"/>
      <c r="W10" s="321"/>
      <c r="X10" s="321"/>
      <c r="Y10" s="321"/>
      <c r="Z10" s="321"/>
      <c r="AA10" s="391">
        <f>SUM(AA7:AA9)</f>
        <v>0</v>
      </c>
    </row>
    <row r="11" spans="1:27" ht="20.100000000000001" customHeight="1" thickBot="1" x14ac:dyDescent="0.2">
      <c r="A11" s="381" t="s">
        <v>223</v>
      </c>
      <c r="B11" s="1222" t="s">
        <v>224</v>
      </c>
      <c r="C11" s="1221"/>
      <c r="D11" s="329">
        <f>AA34</f>
        <v>0</v>
      </c>
      <c r="E11" s="337">
        <f>IF(D11=0,0,D11/S10)</f>
        <v>0</v>
      </c>
      <c r="F11" s="790" t="str">
        <f t="shared" si="0"/>
        <v/>
      </c>
      <c r="G11" s="786" t="s">
        <v>282</v>
      </c>
      <c r="H11" s="340"/>
      <c r="I11" s="340"/>
      <c r="J11" s="340"/>
      <c r="K11" s="1257" t="s">
        <v>285</v>
      </c>
      <c r="L11" s="1202" t="s">
        <v>267</v>
      </c>
      <c r="M11" s="1247"/>
      <c r="N11" s="1182" t="s">
        <v>287</v>
      </c>
      <c r="O11" s="1182"/>
      <c r="P11" s="480" t="s">
        <v>301</v>
      </c>
      <c r="Q11" s="465" t="s">
        <v>288</v>
      </c>
      <c r="R11" s="482" t="s">
        <v>289</v>
      </c>
      <c r="S11" s="481" t="s">
        <v>302</v>
      </c>
      <c r="T11" s="1202" t="s">
        <v>260</v>
      </c>
      <c r="U11" s="1247"/>
      <c r="V11" s="1182" t="s">
        <v>287</v>
      </c>
      <c r="W11" s="1182"/>
      <c r="X11" s="480" t="s">
        <v>301</v>
      </c>
      <c r="Y11" s="465" t="s">
        <v>288</v>
      </c>
      <c r="Z11" s="482" t="s">
        <v>289</v>
      </c>
      <c r="AA11" s="483" t="s">
        <v>302</v>
      </c>
    </row>
    <row r="12" spans="1:27" ht="20.100000000000001" customHeight="1" x14ac:dyDescent="0.15">
      <c r="A12" s="381"/>
      <c r="B12" s="1222" t="s">
        <v>15</v>
      </c>
      <c r="C12" s="1221"/>
      <c r="D12" s="958"/>
      <c r="E12" s="337">
        <f>IF(D12="",0,D12/S10)</f>
        <v>0</v>
      </c>
      <c r="F12" s="790" t="str">
        <f t="shared" si="0"/>
        <v/>
      </c>
      <c r="G12" s="1297"/>
      <c r="H12" s="1260"/>
      <c r="I12" s="1260"/>
      <c r="J12" s="1261"/>
      <c r="K12" s="1258"/>
      <c r="L12" s="1266"/>
      <c r="M12" s="1267"/>
      <c r="N12" s="732"/>
      <c r="O12" s="405"/>
      <c r="P12" s="918"/>
      <c r="Q12" s="128"/>
      <c r="R12" s="432"/>
      <c r="S12" s="478">
        <f t="shared" ref="S12:S17" si="1">ROUNDDOWN(IF(Q12="",0,P12/Q12*N12)*1.1,0)</f>
        <v>0</v>
      </c>
      <c r="T12" s="1266"/>
      <c r="U12" s="1267"/>
      <c r="V12" s="732"/>
      <c r="W12" s="402"/>
      <c r="X12" s="918"/>
      <c r="Y12" s="129"/>
      <c r="Z12" s="479"/>
      <c r="AA12" s="484">
        <f>ROUNDDOWN(IF(Y12="",0,X12/Y12*V12)*1.1,0)</f>
        <v>0</v>
      </c>
    </row>
    <row r="13" spans="1:27" ht="20.100000000000001" customHeight="1" x14ac:dyDescent="0.15">
      <c r="A13" s="381"/>
      <c r="B13" s="1222" t="s">
        <v>225</v>
      </c>
      <c r="C13" s="1221"/>
      <c r="D13" s="958"/>
      <c r="E13" s="337">
        <f>IF(D13="",0,D13/S10)</f>
        <v>0</v>
      </c>
      <c r="F13" s="790" t="str">
        <f t="shared" si="0"/>
        <v/>
      </c>
      <c r="G13" s="1260"/>
      <c r="H13" s="1260"/>
      <c r="I13" s="1260"/>
      <c r="J13" s="1261"/>
      <c r="K13" s="1258"/>
      <c r="L13" s="1189"/>
      <c r="M13" s="1238"/>
      <c r="N13" s="733"/>
      <c r="O13" s="402"/>
      <c r="P13" s="919"/>
      <c r="Q13" s="721"/>
      <c r="R13" s="430"/>
      <c r="S13" s="476">
        <f t="shared" si="1"/>
        <v>0</v>
      </c>
      <c r="T13" s="1189"/>
      <c r="U13" s="1238"/>
      <c r="V13" s="733"/>
      <c r="W13" s="402"/>
      <c r="X13" s="919"/>
      <c r="Y13" s="119"/>
      <c r="Z13" s="433"/>
      <c r="AA13" s="345">
        <f>ROUNDDOWN(IF(Y13="",0,X13/Y13*V13)*1.1,0)</f>
        <v>0</v>
      </c>
    </row>
    <row r="14" spans="1:27" ht="20.100000000000001" customHeight="1" thickBot="1" x14ac:dyDescent="0.2">
      <c r="A14" s="381"/>
      <c r="B14" s="1228" t="s">
        <v>226</v>
      </c>
      <c r="C14" s="346" t="s">
        <v>227</v>
      </c>
      <c r="D14" s="347"/>
      <c r="E14" s="337">
        <f>IF(D14="",0,D14/S10)</f>
        <v>0</v>
      </c>
      <c r="F14" s="790" t="str">
        <f t="shared" si="0"/>
        <v/>
      </c>
      <c r="G14" s="340"/>
      <c r="H14" s="340"/>
      <c r="I14" s="340"/>
      <c r="J14" s="340"/>
      <c r="K14" s="1258"/>
      <c r="L14" s="1189"/>
      <c r="M14" s="1238"/>
      <c r="N14" s="404"/>
      <c r="O14" s="402"/>
      <c r="P14" s="919"/>
      <c r="Q14" s="721"/>
      <c r="R14" s="430"/>
      <c r="S14" s="476">
        <f t="shared" si="1"/>
        <v>0</v>
      </c>
      <c r="T14" s="1187"/>
      <c r="U14" s="1332"/>
      <c r="V14" s="734"/>
      <c r="W14" s="402"/>
      <c r="X14" s="922"/>
      <c r="Y14" s="159"/>
      <c r="Z14" s="434"/>
      <c r="AA14" s="348">
        <f>ROUNDDOWN(IF(Y14="",0,X14/Y14*V14)*1.1,0)</f>
        <v>0</v>
      </c>
    </row>
    <row r="15" spans="1:27" ht="20.100000000000001" customHeight="1" thickTop="1" thickBot="1" x14ac:dyDescent="0.2">
      <c r="A15" s="381" t="s">
        <v>228</v>
      </c>
      <c r="B15" s="1229"/>
      <c r="C15" s="346" t="s">
        <v>229</v>
      </c>
      <c r="D15" s="347"/>
      <c r="E15" s="337">
        <f>IF(D15="",0,D15/S10)</f>
        <v>0</v>
      </c>
      <c r="F15" s="790" t="str">
        <f t="shared" si="0"/>
        <v/>
      </c>
      <c r="G15" s="340"/>
      <c r="H15" s="340"/>
      <c r="I15" s="340"/>
      <c r="J15" s="340"/>
      <c r="K15" s="1259"/>
      <c r="L15" s="1211"/>
      <c r="M15" s="1650"/>
      <c r="N15" s="407"/>
      <c r="O15" s="399"/>
      <c r="P15" s="920"/>
      <c r="Q15" s="723"/>
      <c r="R15" s="431"/>
      <c r="S15" s="477">
        <f t="shared" si="1"/>
        <v>0</v>
      </c>
      <c r="T15" s="1183" t="s">
        <v>48</v>
      </c>
      <c r="U15" s="1184"/>
      <c r="V15" s="1185"/>
      <c r="W15" s="1185"/>
      <c r="X15" s="1185"/>
      <c r="Y15" s="1185"/>
      <c r="Z15" s="1186"/>
      <c r="AA15" s="349">
        <f>SUM(AA12:AA14,S12:S15)</f>
        <v>0</v>
      </c>
    </row>
    <row r="16" spans="1:27" ht="20.100000000000001" customHeight="1" x14ac:dyDescent="0.15">
      <c r="A16" s="381"/>
      <c r="B16" s="1230"/>
      <c r="C16" s="350" t="s">
        <v>230</v>
      </c>
      <c r="D16" s="347"/>
      <c r="E16" s="337">
        <f>IF(D16="",0,D16/S10)</f>
        <v>0</v>
      </c>
      <c r="F16" s="790" t="str">
        <f t="shared" si="0"/>
        <v/>
      </c>
      <c r="G16" s="340"/>
      <c r="H16" s="340"/>
      <c r="I16" s="340"/>
      <c r="J16" s="340"/>
      <c r="K16" s="374"/>
      <c r="L16" s="1177"/>
      <c r="M16" s="1657"/>
      <c r="N16" s="404"/>
      <c r="O16" s="405"/>
      <c r="P16" s="919"/>
      <c r="Q16" s="126"/>
      <c r="R16" s="432"/>
      <c r="S16" s="478">
        <f t="shared" si="1"/>
        <v>0</v>
      </c>
      <c r="T16" s="1266"/>
      <c r="U16" s="1267"/>
      <c r="V16" s="400"/>
      <c r="W16" s="405" t="s">
        <v>305</v>
      </c>
      <c r="X16" s="919"/>
      <c r="Y16" s="119"/>
      <c r="Z16" s="435" t="str">
        <f t="shared" ref="Z16:Z23" si="2">W16</f>
        <v/>
      </c>
      <c r="AA16" s="392">
        <f t="shared" ref="AA16:AA23" si="3">ROUNDDOWN(IF(Y16="",0,X16/Y16*V16)*1.1,0)</f>
        <v>0</v>
      </c>
    </row>
    <row r="17" spans="1:27" ht="20.100000000000001" customHeight="1" x14ac:dyDescent="0.15">
      <c r="A17" s="381"/>
      <c r="B17" s="1256" t="s">
        <v>167</v>
      </c>
      <c r="C17" s="1221"/>
      <c r="D17" s="347"/>
      <c r="E17" s="337">
        <f>IF(D17="",0,D17/S10)</f>
        <v>0</v>
      </c>
      <c r="F17" s="790" t="str">
        <f t="shared" si="0"/>
        <v/>
      </c>
      <c r="G17" s="340"/>
      <c r="H17" s="340"/>
      <c r="I17" s="340"/>
      <c r="J17" s="340"/>
      <c r="K17" s="378" t="s">
        <v>251</v>
      </c>
      <c r="L17" s="1175"/>
      <c r="M17" s="1244"/>
      <c r="N17" s="404"/>
      <c r="O17" s="402"/>
      <c r="P17" s="919"/>
      <c r="Q17" s="721"/>
      <c r="R17" s="432"/>
      <c r="S17" s="476">
        <f t="shared" si="1"/>
        <v>0</v>
      </c>
      <c r="T17" s="1175"/>
      <c r="U17" s="1193"/>
      <c r="V17" s="400"/>
      <c r="W17" s="405" t="s">
        <v>305</v>
      </c>
      <c r="X17" s="919"/>
      <c r="Y17" s="119"/>
      <c r="Z17" s="435" t="str">
        <f t="shared" si="2"/>
        <v/>
      </c>
      <c r="AA17" s="345">
        <f t="shared" si="3"/>
        <v>0</v>
      </c>
    </row>
    <row r="18" spans="1:27" ht="20.100000000000001" customHeight="1" x14ac:dyDescent="0.15">
      <c r="A18" s="381"/>
      <c r="B18" s="1222" t="s">
        <v>42</v>
      </c>
      <c r="C18" s="1221"/>
      <c r="D18" s="347"/>
      <c r="E18" s="337">
        <f>IF(D18="",0,D18/S10)</f>
        <v>0</v>
      </c>
      <c r="F18" s="790" t="str">
        <f t="shared" si="0"/>
        <v/>
      </c>
      <c r="G18" s="340"/>
      <c r="H18" s="340"/>
      <c r="I18" s="340"/>
      <c r="J18" s="340"/>
      <c r="K18" s="378"/>
      <c r="L18" s="1175"/>
      <c r="M18" s="1193"/>
      <c r="N18" s="408"/>
      <c r="O18" s="405"/>
      <c r="P18" s="921"/>
      <c r="Q18" s="725"/>
      <c r="R18" s="430"/>
      <c r="S18" s="476">
        <f t="shared" ref="S18:S23" si="4">ROUNDDOWN(IF(Q18="",0,P18/Q18*N18)*1.1,0)</f>
        <v>0</v>
      </c>
      <c r="T18" s="1175"/>
      <c r="U18" s="1193"/>
      <c r="V18" s="400"/>
      <c r="W18" s="405" t="s">
        <v>305</v>
      </c>
      <c r="X18" s="919"/>
      <c r="Y18" s="119"/>
      <c r="Z18" s="435" t="str">
        <f t="shared" si="2"/>
        <v/>
      </c>
      <c r="AA18" s="345">
        <f t="shared" si="3"/>
        <v>0</v>
      </c>
    </row>
    <row r="19" spans="1:27" ht="20.100000000000001" customHeight="1" x14ac:dyDescent="0.15">
      <c r="A19" s="381" t="s">
        <v>231</v>
      </c>
      <c r="B19" s="1222" t="s">
        <v>1</v>
      </c>
      <c r="C19" s="1221"/>
      <c r="D19" s="728"/>
      <c r="E19" s="731">
        <f>IF(D19="",0,D19/S10)</f>
        <v>0</v>
      </c>
      <c r="F19" s="798" t="str">
        <f t="shared" si="0"/>
        <v/>
      </c>
      <c r="G19" s="1241"/>
      <c r="H19" s="1242"/>
      <c r="I19" s="1242"/>
      <c r="J19" s="1243"/>
      <c r="K19" s="378" t="s">
        <v>252</v>
      </c>
      <c r="L19" s="1175"/>
      <c r="M19" s="1244"/>
      <c r="N19" s="404"/>
      <c r="O19" s="402"/>
      <c r="P19" s="919"/>
      <c r="Q19" s="727"/>
      <c r="R19" s="430"/>
      <c r="S19" s="476">
        <f t="shared" si="4"/>
        <v>0</v>
      </c>
      <c r="T19" s="1175"/>
      <c r="U19" s="1193"/>
      <c r="V19" s="400"/>
      <c r="W19" s="405" t="s">
        <v>305</v>
      </c>
      <c r="X19" s="919"/>
      <c r="Y19" s="119"/>
      <c r="Z19" s="435" t="str">
        <f t="shared" si="2"/>
        <v/>
      </c>
      <c r="AA19" s="345">
        <f t="shared" si="3"/>
        <v>0</v>
      </c>
    </row>
    <row r="20" spans="1:27" ht="20.100000000000001" customHeight="1" x14ac:dyDescent="0.15">
      <c r="A20" s="380"/>
      <c r="B20" s="1228" t="s">
        <v>232</v>
      </c>
      <c r="C20" s="351" t="s">
        <v>275</v>
      </c>
      <c r="D20" s="730">
        <f>AA7</f>
        <v>0</v>
      </c>
      <c r="E20" s="731">
        <f>IF(D20=0,0,D20/S10)</f>
        <v>0</v>
      </c>
      <c r="F20" s="798" t="str">
        <f t="shared" si="0"/>
        <v/>
      </c>
      <c r="G20" s="1241" t="s">
        <v>282</v>
      </c>
      <c r="H20" s="1242"/>
      <c r="I20" s="1242"/>
      <c r="J20" s="1243"/>
      <c r="K20" s="378"/>
      <c r="L20" s="1175"/>
      <c r="M20" s="1193"/>
      <c r="N20" s="404"/>
      <c r="O20" s="405"/>
      <c r="P20" s="919"/>
      <c r="Q20" s="119"/>
      <c r="R20" s="432"/>
      <c r="S20" s="476">
        <f t="shared" si="4"/>
        <v>0</v>
      </c>
      <c r="T20" s="1175"/>
      <c r="U20" s="1193"/>
      <c r="V20" s="400"/>
      <c r="W20" s="405" t="s">
        <v>305</v>
      </c>
      <c r="X20" s="919"/>
      <c r="Y20" s="119"/>
      <c r="Z20" s="435" t="str">
        <f t="shared" si="2"/>
        <v/>
      </c>
      <c r="AA20" s="345">
        <f t="shared" si="3"/>
        <v>0</v>
      </c>
    </row>
    <row r="21" spans="1:27" ht="20.100000000000001" customHeight="1" x14ac:dyDescent="0.15">
      <c r="A21" s="380"/>
      <c r="B21" s="1229"/>
      <c r="C21" s="351" t="s">
        <v>233</v>
      </c>
      <c r="D21" s="730">
        <f>AA8</f>
        <v>0</v>
      </c>
      <c r="E21" s="731">
        <f>IF(D21=0,0,D21/S10)</f>
        <v>0</v>
      </c>
      <c r="F21" s="798" t="str">
        <f t="shared" si="0"/>
        <v/>
      </c>
      <c r="G21" s="1241" t="s">
        <v>282</v>
      </c>
      <c r="H21" s="1242"/>
      <c r="I21" s="1242"/>
      <c r="J21" s="1243"/>
      <c r="K21" s="378" t="s">
        <v>231</v>
      </c>
      <c r="L21" s="1177"/>
      <c r="M21" s="1178"/>
      <c r="N21" s="408"/>
      <c r="O21" s="405"/>
      <c r="P21" s="921"/>
      <c r="Q21" s="725"/>
      <c r="R21" s="430"/>
      <c r="S21" s="476">
        <f t="shared" si="4"/>
        <v>0</v>
      </c>
      <c r="T21" s="1175"/>
      <c r="U21" s="1193"/>
      <c r="V21" s="400"/>
      <c r="W21" s="405" t="s">
        <v>305</v>
      </c>
      <c r="X21" s="919"/>
      <c r="Y21" s="119"/>
      <c r="Z21" s="435" t="str">
        <f t="shared" si="2"/>
        <v/>
      </c>
      <c r="AA21" s="345">
        <f t="shared" si="3"/>
        <v>0</v>
      </c>
    </row>
    <row r="22" spans="1:27" ht="20.100000000000001" customHeight="1" x14ac:dyDescent="0.15">
      <c r="A22" s="380"/>
      <c r="B22" s="1230"/>
      <c r="C22" s="352" t="s">
        <v>276</v>
      </c>
      <c r="D22" s="329">
        <f>AA9</f>
        <v>0</v>
      </c>
      <c r="E22" s="337">
        <f>IF(D22=0,0,D22/S10)</f>
        <v>0</v>
      </c>
      <c r="F22" s="790" t="str">
        <f t="shared" si="0"/>
        <v/>
      </c>
      <c r="G22" s="340"/>
      <c r="H22" s="340"/>
      <c r="I22" s="340"/>
      <c r="J22" s="340"/>
      <c r="K22" s="378"/>
      <c r="L22" s="1175"/>
      <c r="M22" s="1244"/>
      <c r="N22" s="404"/>
      <c r="O22" s="402" t="s">
        <v>305</v>
      </c>
      <c r="P22" s="919"/>
      <c r="Q22" s="126"/>
      <c r="R22" s="430" t="str">
        <f>O22</f>
        <v/>
      </c>
      <c r="S22" s="476">
        <f t="shared" si="4"/>
        <v>0</v>
      </c>
      <c r="T22" s="1175"/>
      <c r="U22" s="1193"/>
      <c r="V22" s="400"/>
      <c r="W22" s="405" t="s">
        <v>305</v>
      </c>
      <c r="X22" s="919"/>
      <c r="Y22" s="119"/>
      <c r="Z22" s="435" t="str">
        <f t="shared" si="2"/>
        <v/>
      </c>
      <c r="AA22" s="345">
        <f t="shared" si="3"/>
        <v>0</v>
      </c>
    </row>
    <row r="23" spans="1:27" ht="20.100000000000001" customHeight="1" thickBot="1" x14ac:dyDescent="0.2">
      <c r="A23" s="458"/>
      <c r="B23" s="1231" t="s">
        <v>234</v>
      </c>
      <c r="C23" s="1232"/>
      <c r="D23" s="451">
        <f>SUM(D7:D22)</f>
        <v>0</v>
      </c>
      <c r="E23" s="452">
        <f>IF(D23=0,0,D23/S10)</f>
        <v>0</v>
      </c>
      <c r="F23" s="791" t="str">
        <f t="shared" si="0"/>
        <v/>
      </c>
      <c r="G23" s="454"/>
      <c r="H23" s="454"/>
      <c r="I23" s="454"/>
      <c r="J23" s="455"/>
      <c r="K23" s="378"/>
      <c r="L23" s="1175"/>
      <c r="M23" s="1244"/>
      <c r="N23" s="404"/>
      <c r="O23" s="402" t="s">
        <v>305</v>
      </c>
      <c r="P23" s="919"/>
      <c r="Q23" s="126"/>
      <c r="R23" s="430" t="str">
        <f>O23</f>
        <v/>
      </c>
      <c r="S23" s="476">
        <f t="shared" si="4"/>
        <v>0</v>
      </c>
      <c r="T23" s="1325"/>
      <c r="U23" s="1326"/>
      <c r="V23" s="401"/>
      <c r="W23" s="405" t="s">
        <v>305</v>
      </c>
      <c r="X23" s="922"/>
      <c r="Y23" s="159"/>
      <c r="Z23" s="435" t="str">
        <f t="shared" si="2"/>
        <v/>
      </c>
      <c r="AA23" s="348">
        <f t="shared" si="3"/>
        <v>0</v>
      </c>
    </row>
    <row r="24" spans="1:27" ht="20.100000000000001" customHeight="1" thickTop="1" thickBot="1" x14ac:dyDescent="0.2">
      <c r="A24" s="1233" t="s">
        <v>235</v>
      </c>
      <c r="B24" s="1234"/>
      <c r="C24" s="1235"/>
      <c r="D24" s="444">
        <f>D6-D23</f>
        <v>0</v>
      </c>
      <c r="E24" s="445" t="e">
        <f>IF(D24="",0,D24/S10)</f>
        <v>#DIV/0!</v>
      </c>
      <c r="F24" s="792" t="str">
        <f t="shared" si="0"/>
        <v/>
      </c>
      <c r="G24" s="761" t="s">
        <v>283</v>
      </c>
      <c r="H24" s="447" t="e">
        <f>E24/E6*100</f>
        <v>#DIV/0!</v>
      </c>
      <c r="I24" s="448" t="s">
        <v>35</v>
      </c>
      <c r="J24" s="449"/>
      <c r="K24" s="378"/>
      <c r="L24" s="1318"/>
      <c r="M24" s="1319"/>
      <c r="N24" s="407"/>
      <c r="O24" s="399" t="s">
        <v>305</v>
      </c>
      <c r="P24" s="920"/>
      <c r="Q24" s="127"/>
      <c r="R24" s="431" t="str">
        <f>O24</f>
        <v/>
      </c>
      <c r="S24" s="477">
        <f>ROUNDDOWN(IF(Q24="",0,P24/Q24*N24)*1.1,0)</f>
        <v>0</v>
      </c>
      <c r="T24" s="1183" t="s">
        <v>261</v>
      </c>
      <c r="U24" s="1184"/>
      <c r="V24" s="1185"/>
      <c r="W24" s="1185"/>
      <c r="X24" s="1185"/>
      <c r="Y24" s="1185"/>
      <c r="Z24" s="1186"/>
      <c r="AA24" s="353">
        <f>SUM(AA16:AA23,S16:S24)</f>
        <v>0</v>
      </c>
    </row>
    <row r="25" spans="1:27" ht="20.100000000000001" customHeight="1" thickBot="1" x14ac:dyDescent="0.2">
      <c r="A25" s="1225" t="s">
        <v>236</v>
      </c>
      <c r="B25" s="1227"/>
      <c r="C25" s="1226"/>
      <c r="D25" s="443"/>
      <c r="E25" s="330">
        <f>IF(D25="",0,D25/S10)</f>
        <v>0</v>
      </c>
      <c r="F25" s="793"/>
      <c r="G25" s="333"/>
      <c r="H25" s="333"/>
      <c r="I25" s="333"/>
      <c r="J25" s="333"/>
      <c r="K25" s="314"/>
      <c r="L25" s="1202" t="s">
        <v>258</v>
      </c>
      <c r="M25" s="1247"/>
      <c r="N25" s="1182" t="s">
        <v>259</v>
      </c>
      <c r="O25" s="1182"/>
      <c r="P25" s="480" t="s">
        <v>301</v>
      </c>
      <c r="Q25" s="1300" t="s">
        <v>420</v>
      </c>
      <c r="R25" s="1301"/>
      <c r="S25" s="481" t="s">
        <v>302</v>
      </c>
      <c r="T25" s="1202" t="s">
        <v>260</v>
      </c>
      <c r="U25" s="1247"/>
      <c r="V25" s="1182" t="s">
        <v>259</v>
      </c>
      <c r="W25" s="1182"/>
      <c r="X25" s="480" t="s">
        <v>301</v>
      </c>
      <c r="Y25" s="1300" t="s">
        <v>419</v>
      </c>
      <c r="Z25" s="1301"/>
      <c r="AA25" s="483" t="s">
        <v>302</v>
      </c>
    </row>
    <row r="26" spans="1:27" ht="20.100000000000001" customHeight="1" x14ac:dyDescent="0.15">
      <c r="A26" s="1219" t="s">
        <v>43</v>
      </c>
      <c r="B26" s="1220"/>
      <c r="C26" s="1221"/>
      <c r="D26" s="347"/>
      <c r="E26" s="337">
        <f>IF(D26="",0,D26/S10)</f>
        <v>0</v>
      </c>
      <c r="F26" s="794"/>
      <c r="G26" s="340"/>
      <c r="H26" s="340"/>
      <c r="I26" s="340"/>
      <c r="J26" s="340"/>
      <c r="K26" s="319"/>
      <c r="L26" s="1189"/>
      <c r="M26" s="1237"/>
      <c r="N26" s="404"/>
      <c r="O26" s="402"/>
      <c r="P26" s="720"/>
      <c r="Q26" s="1349"/>
      <c r="R26" s="1350"/>
      <c r="S26" s="960">
        <f>ROUNDDOWN(IF(Q26="",0,P26/Q26*N26)*1.1,0)</f>
        <v>0</v>
      </c>
      <c r="T26" s="1658"/>
      <c r="U26" s="1659"/>
      <c r="V26" s="799"/>
      <c r="W26" s="800"/>
      <c r="X26" s="801"/>
      <c r="Y26" s="1349"/>
      <c r="Z26" s="1350"/>
      <c r="AA26" s="959">
        <f t="shared" ref="AA26:AA33" si="5">ROUNDDOWN(IF(Y26="",0,X26/Y26*V26)*1.1,0)</f>
        <v>0</v>
      </c>
    </row>
    <row r="27" spans="1:27" ht="20.100000000000001" customHeight="1" x14ac:dyDescent="0.15">
      <c r="A27" s="1219" t="s">
        <v>237</v>
      </c>
      <c r="B27" s="1220"/>
      <c r="C27" s="1221"/>
      <c r="D27" s="347"/>
      <c r="E27" s="337">
        <f>IF(D27="",0,D27/S10)</f>
        <v>0</v>
      </c>
      <c r="F27" s="794"/>
      <c r="G27" s="340"/>
      <c r="H27" s="340"/>
      <c r="I27" s="340"/>
      <c r="J27" s="340"/>
      <c r="K27" s="319"/>
      <c r="L27" s="1189"/>
      <c r="M27" s="1237"/>
      <c r="N27" s="404"/>
      <c r="O27" s="402"/>
      <c r="P27" s="720"/>
      <c r="Q27" s="1250"/>
      <c r="R27" s="1251"/>
      <c r="S27" s="960">
        <f>ROUNDDOWN(IF(Q27="",0,P27/Q27*N27)*1.1,0)</f>
        <v>0</v>
      </c>
      <c r="T27" s="1189"/>
      <c r="U27" s="1237"/>
      <c r="V27" s="733"/>
      <c r="W27" s="402"/>
      <c r="X27" s="160"/>
      <c r="Y27" s="1250"/>
      <c r="Z27" s="1251"/>
      <c r="AA27" s="959">
        <f t="shared" si="5"/>
        <v>0</v>
      </c>
    </row>
    <row r="28" spans="1:27" ht="20.100000000000001" customHeight="1" x14ac:dyDescent="0.15">
      <c r="A28" s="380"/>
      <c r="B28" s="1222" t="s">
        <v>238</v>
      </c>
      <c r="C28" s="1221"/>
      <c r="D28" s="347"/>
      <c r="E28" s="337">
        <f>IF(D28="",0,D28/S10)</f>
        <v>0</v>
      </c>
      <c r="F28" s="794"/>
      <c r="G28" s="340"/>
      <c r="H28" s="340"/>
      <c r="I28" s="340"/>
      <c r="J28" s="340"/>
      <c r="K28" s="319"/>
      <c r="L28" s="1189"/>
      <c r="M28" s="1237"/>
      <c r="N28" s="404"/>
      <c r="O28" s="402"/>
      <c r="P28" s="157"/>
      <c r="Q28" s="1250"/>
      <c r="R28" s="1251"/>
      <c r="S28" s="960">
        <f t="shared" ref="S28:S33" si="6">ROUNDDOWN(IF(Q28="",0,P28/Q28*N28)*1.1,0)</f>
        <v>0</v>
      </c>
      <c r="T28" s="1189"/>
      <c r="U28" s="1237"/>
      <c r="V28" s="733"/>
      <c r="W28" s="402"/>
      <c r="X28" s="160"/>
      <c r="Y28" s="1250"/>
      <c r="Z28" s="1251"/>
      <c r="AA28" s="959">
        <f t="shared" si="5"/>
        <v>0</v>
      </c>
    </row>
    <row r="29" spans="1:27" ht="20.100000000000001" customHeight="1" thickBot="1" x14ac:dyDescent="0.2">
      <c r="A29" s="494"/>
      <c r="B29" s="1217" t="s">
        <v>239</v>
      </c>
      <c r="C29" s="1218"/>
      <c r="D29" s="497"/>
      <c r="E29" s="498">
        <f>IF(D29="",0,D29/S10)</f>
        <v>0</v>
      </c>
      <c r="F29" s="795"/>
      <c r="G29" s="500"/>
      <c r="H29" s="500"/>
      <c r="I29" s="500"/>
      <c r="J29" s="501"/>
      <c r="K29" s="319" t="s">
        <v>253</v>
      </c>
      <c r="L29" s="1189"/>
      <c r="M29" s="1237"/>
      <c r="N29" s="732"/>
      <c r="O29" s="405"/>
      <c r="P29" s="163"/>
      <c r="Q29" s="1660"/>
      <c r="R29" s="1661"/>
      <c r="S29" s="960">
        <f t="shared" si="6"/>
        <v>0</v>
      </c>
      <c r="T29" s="1189"/>
      <c r="U29" s="1237"/>
      <c r="V29" s="733"/>
      <c r="W29" s="405"/>
      <c r="X29" s="160"/>
      <c r="Y29" s="1250"/>
      <c r="Z29" s="1251"/>
      <c r="AA29" s="959">
        <f t="shared" si="5"/>
        <v>0</v>
      </c>
    </row>
    <row r="30" spans="1:27" ht="20.100000000000001" customHeight="1" x14ac:dyDescent="0.15">
      <c r="A30" s="1179" t="s">
        <v>277</v>
      </c>
      <c r="B30" s="1180"/>
      <c r="C30" s="1649"/>
      <c r="D30" s="1236" t="s">
        <v>243</v>
      </c>
      <c r="E30" s="1227"/>
      <c r="F30" s="1227"/>
      <c r="G30" s="1227"/>
      <c r="H30" s="1226"/>
      <c r="I30" s="383" t="s">
        <v>44</v>
      </c>
      <c r="J30" s="496" t="s">
        <v>45</v>
      </c>
      <c r="K30" s="319" t="s">
        <v>254</v>
      </c>
      <c r="L30" s="1189"/>
      <c r="M30" s="1237"/>
      <c r="N30" s="404"/>
      <c r="O30" s="402"/>
      <c r="P30" s="157"/>
      <c r="Q30" s="1250"/>
      <c r="R30" s="1251"/>
      <c r="S30" s="960">
        <f t="shared" si="6"/>
        <v>0</v>
      </c>
      <c r="T30" s="1189"/>
      <c r="U30" s="1237"/>
      <c r="V30" s="733"/>
      <c r="W30" s="402"/>
      <c r="X30" s="160"/>
      <c r="Y30" s="1250"/>
      <c r="Z30" s="1251"/>
      <c r="AA30" s="959">
        <f t="shared" si="5"/>
        <v>0</v>
      </c>
    </row>
    <row r="31" spans="1:27" ht="20.100000000000001" customHeight="1" x14ac:dyDescent="0.15">
      <c r="A31" s="1223" t="s">
        <v>240</v>
      </c>
      <c r="B31" s="1224"/>
      <c r="C31" s="382"/>
      <c r="D31" s="356"/>
      <c r="E31" s="357"/>
      <c r="F31" s="357"/>
      <c r="G31" s="357"/>
      <c r="H31" s="358"/>
      <c r="I31" s="359"/>
      <c r="J31" s="356"/>
      <c r="K31" s="319" t="s">
        <v>255</v>
      </c>
      <c r="L31" s="1189"/>
      <c r="M31" s="1237"/>
      <c r="N31" s="404"/>
      <c r="O31" s="405"/>
      <c r="P31" s="157"/>
      <c r="Q31" s="1250"/>
      <c r="R31" s="1251"/>
      <c r="S31" s="960">
        <f t="shared" si="6"/>
        <v>0</v>
      </c>
      <c r="T31" s="1189"/>
      <c r="U31" s="1237"/>
      <c r="V31" s="733"/>
      <c r="W31" s="402"/>
      <c r="X31" s="160"/>
      <c r="Y31" s="1250"/>
      <c r="Z31" s="1251"/>
      <c r="AA31" s="959">
        <f t="shared" si="5"/>
        <v>0</v>
      </c>
    </row>
    <row r="32" spans="1:27" ht="20.100000000000001" customHeight="1" x14ac:dyDescent="0.15">
      <c r="A32" s="1225"/>
      <c r="B32" s="1226"/>
      <c r="C32" s="383"/>
      <c r="D32" s="332"/>
      <c r="E32" s="333"/>
      <c r="F32" s="333"/>
      <c r="G32" s="333"/>
      <c r="H32" s="361"/>
      <c r="I32" s="362"/>
      <c r="J32" s="332"/>
      <c r="K32" s="319" t="s">
        <v>244</v>
      </c>
      <c r="L32" s="1189"/>
      <c r="M32" s="1237"/>
      <c r="N32" s="404"/>
      <c r="O32" s="402"/>
      <c r="P32" s="157"/>
      <c r="Q32" s="1250"/>
      <c r="R32" s="1251"/>
      <c r="S32" s="960">
        <f t="shared" si="6"/>
        <v>0</v>
      </c>
      <c r="T32" s="1189"/>
      <c r="U32" s="1237"/>
      <c r="V32" s="733"/>
      <c r="W32" s="405"/>
      <c r="X32" s="160"/>
      <c r="Y32" s="1250"/>
      <c r="Z32" s="1251"/>
      <c r="AA32" s="959">
        <f t="shared" si="5"/>
        <v>0</v>
      </c>
    </row>
    <row r="33" spans="1:27" ht="20.100000000000001" customHeight="1" thickBot="1" x14ac:dyDescent="0.2">
      <c r="A33" s="1213" t="s">
        <v>241</v>
      </c>
      <c r="B33" s="1214"/>
      <c r="C33" s="382"/>
      <c r="D33" s="356"/>
      <c r="E33" s="357"/>
      <c r="F33" s="357"/>
      <c r="G33" s="357"/>
      <c r="H33" s="358"/>
      <c r="I33" s="359"/>
      <c r="J33" s="356"/>
      <c r="K33" s="363"/>
      <c r="L33" s="1189"/>
      <c r="M33" s="1237"/>
      <c r="N33" s="404"/>
      <c r="O33" s="402"/>
      <c r="P33" s="157"/>
      <c r="Q33" s="1250"/>
      <c r="R33" s="1251"/>
      <c r="S33" s="960">
        <f t="shared" si="6"/>
        <v>0</v>
      </c>
      <c r="T33" s="1187"/>
      <c r="U33" s="1188"/>
      <c r="V33" s="734"/>
      <c r="W33" s="405"/>
      <c r="X33" s="161"/>
      <c r="Y33" s="1254"/>
      <c r="Z33" s="1255"/>
      <c r="AA33" s="965">
        <f t="shared" si="5"/>
        <v>0</v>
      </c>
    </row>
    <row r="34" spans="1:27" ht="20.100000000000001" customHeight="1" thickTop="1" thickBot="1" x14ac:dyDescent="0.2">
      <c r="A34" s="1215"/>
      <c r="B34" s="1216"/>
      <c r="C34" s="384"/>
      <c r="D34" s="365"/>
      <c r="E34" s="366"/>
      <c r="F34" s="366"/>
      <c r="G34" s="366"/>
      <c r="H34" s="367"/>
      <c r="I34" s="368"/>
      <c r="J34" s="365"/>
      <c r="K34" s="369"/>
      <c r="L34" s="1211"/>
      <c r="M34" s="1212"/>
      <c r="N34" s="407"/>
      <c r="O34" s="399"/>
      <c r="P34" s="158"/>
      <c r="Q34" s="1672"/>
      <c r="R34" s="1673"/>
      <c r="S34" s="961">
        <f>ROUNDDOWN(IF(Q34="",0,P34/Q34*N34)*1.1,0)</f>
        <v>0</v>
      </c>
      <c r="T34" s="1183" t="s">
        <v>46</v>
      </c>
      <c r="U34" s="1184"/>
      <c r="V34" s="1185"/>
      <c r="W34" s="1185"/>
      <c r="X34" s="1185"/>
      <c r="Y34" s="1185"/>
      <c r="Z34" s="1186"/>
      <c r="AA34" s="370">
        <f>SUM(AA26:AA33,S26:S34)</f>
        <v>0</v>
      </c>
    </row>
    <row r="35" spans="1:27" ht="20.100000000000001" customHeight="1" x14ac:dyDescent="0.2">
      <c r="A35" s="388"/>
      <c r="B35" s="388"/>
      <c r="C35" s="388"/>
      <c r="D35" s="388"/>
      <c r="E35" s="388"/>
      <c r="F35" s="388"/>
      <c r="G35" s="388"/>
      <c r="H35" s="388"/>
      <c r="I35" s="388"/>
      <c r="J35" s="388"/>
      <c r="K35" s="388"/>
      <c r="L35" s="388"/>
      <c r="M35" s="955" t="s">
        <v>437</v>
      </c>
      <c r="N35" s="311"/>
      <c r="O35" s="388"/>
      <c r="P35" s="388"/>
      <c r="Q35" s="388"/>
      <c r="R35" s="388"/>
      <c r="S35" s="388"/>
      <c r="T35" s="388"/>
      <c r="U35" s="388"/>
      <c r="V35" s="388"/>
      <c r="W35" s="388"/>
      <c r="X35" s="388"/>
      <c r="Y35" s="388"/>
      <c r="Z35" s="388"/>
      <c r="AA35" s="388"/>
    </row>
    <row r="36" spans="1:27" ht="20.100000000000001" customHeight="1" x14ac:dyDescent="0.15">
      <c r="A36" s="386">
        <v>5</v>
      </c>
      <c r="B36" s="1651">
        <f>②収支!C111</f>
        <v>0</v>
      </c>
      <c r="C36" s="1652"/>
      <c r="D36" s="1652"/>
      <c r="E36" s="387"/>
      <c r="F36" s="1289" t="s">
        <v>208</v>
      </c>
      <c r="G36" s="1290"/>
      <c r="H36" s="1290"/>
      <c r="I36" s="1290"/>
      <c r="J36" s="1290"/>
      <c r="K36" s="1290"/>
      <c r="L36" s="1290"/>
      <c r="M36" s="1290"/>
      <c r="N36" s="1290"/>
      <c r="O36" s="388"/>
      <c r="P36" s="388"/>
      <c r="Q36" s="388"/>
      <c r="R36" s="389"/>
      <c r="S36" s="388"/>
      <c r="T36" s="388"/>
      <c r="U36" s="388"/>
      <c r="V36" s="388"/>
      <c r="W36" s="388"/>
      <c r="X36" s="388"/>
      <c r="Y36" s="388"/>
      <c r="Z36" s="388"/>
      <c r="AA36" s="388"/>
    </row>
    <row r="37" spans="1:27" ht="20.100000000000001" customHeight="1" thickBot="1" x14ac:dyDescent="0.2">
      <c r="A37" s="388"/>
      <c r="B37" s="388"/>
      <c r="C37" s="388"/>
      <c r="D37" s="388"/>
      <c r="E37" s="388"/>
      <c r="F37" s="388"/>
      <c r="G37" s="388"/>
      <c r="H37" s="388"/>
      <c r="I37" s="388"/>
      <c r="J37" s="388"/>
      <c r="K37" s="388"/>
      <c r="L37" s="388"/>
      <c r="M37" s="388"/>
      <c r="N37" s="388"/>
      <c r="O37" s="388"/>
      <c r="P37" s="388"/>
      <c r="Q37" s="388"/>
      <c r="R37" s="388"/>
      <c r="S37" s="388"/>
      <c r="T37" s="388"/>
      <c r="U37" s="390"/>
      <c r="V37" s="390"/>
      <c r="W37" s="390"/>
      <c r="X37" s="390"/>
      <c r="Y37" s="390"/>
      <c r="Z37" s="390"/>
      <c r="AA37" s="390"/>
    </row>
    <row r="38" spans="1:27" ht="12.95" customHeight="1" x14ac:dyDescent="0.15">
      <c r="A38" s="1276" t="s">
        <v>295</v>
      </c>
      <c r="B38" s="1277"/>
      <c r="C38" s="1278"/>
      <c r="D38" s="371"/>
      <c r="E38" s="372" t="s">
        <v>269</v>
      </c>
      <c r="F38" s="373" t="s">
        <v>32</v>
      </c>
      <c r="G38" s="1282" t="s">
        <v>33</v>
      </c>
      <c r="H38" s="1277"/>
      <c r="I38" s="1277"/>
      <c r="J38" s="1283"/>
      <c r="K38" s="374" t="s">
        <v>34</v>
      </c>
      <c r="L38" s="315"/>
      <c r="M38" s="315"/>
      <c r="N38" s="315"/>
      <c r="O38" s="315"/>
      <c r="P38" s="315"/>
      <c r="Q38" s="315"/>
      <c r="R38" s="315"/>
      <c r="S38" s="315"/>
      <c r="T38" s="315"/>
      <c r="U38" s="315"/>
      <c r="V38" s="315"/>
      <c r="W38" s="315"/>
      <c r="X38" s="1179" t="s">
        <v>263</v>
      </c>
      <c r="Y38" s="1180"/>
      <c r="Z38" s="1180"/>
      <c r="AA38" s="1181"/>
    </row>
    <row r="39" spans="1:27" ht="12.95" customHeight="1" thickBot="1" x14ac:dyDescent="0.2">
      <c r="A39" s="1279"/>
      <c r="B39" s="1280"/>
      <c r="C39" s="1281"/>
      <c r="D39" s="375" t="s">
        <v>297</v>
      </c>
      <c r="E39" s="376" t="s">
        <v>279</v>
      </c>
      <c r="F39" s="377" t="s">
        <v>280</v>
      </c>
      <c r="G39" s="1280"/>
      <c r="H39" s="1280"/>
      <c r="I39" s="1280"/>
      <c r="J39" s="1284"/>
      <c r="K39" s="378"/>
      <c r="L39" s="320"/>
      <c r="M39" s="1204" t="s">
        <v>291</v>
      </c>
      <c r="N39" s="1272"/>
      <c r="O39" s="1204" t="s">
        <v>245</v>
      </c>
      <c r="P39" s="1204"/>
      <c r="Q39" s="1204" t="s">
        <v>246</v>
      </c>
      <c r="R39" s="1204"/>
      <c r="S39" s="321"/>
      <c r="T39" s="321"/>
      <c r="U39" s="321"/>
      <c r="V39" s="321"/>
      <c r="W39" s="321"/>
      <c r="X39" s="322" t="s">
        <v>264</v>
      </c>
      <c r="Y39" s="116"/>
      <c r="Z39" s="323" t="s">
        <v>35</v>
      </c>
      <c r="AA39" s="324">
        <f>+U45*Y39/100</f>
        <v>0</v>
      </c>
    </row>
    <row r="40" spans="1:27" ht="12.95" customHeight="1" thickBot="1" x14ac:dyDescent="0.2">
      <c r="A40" s="1279"/>
      <c r="B40" s="1280"/>
      <c r="C40" s="1281"/>
      <c r="D40" s="457"/>
      <c r="E40" s="376" t="s">
        <v>218</v>
      </c>
      <c r="F40" s="377" t="s">
        <v>219</v>
      </c>
      <c r="G40" s="1280"/>
      <c r="H40" s="1280"/>
      <c r="I40" s="1280"/>
      <c r="J40" s="1284"/>
      <c r="K40" s="379" t="s">
        <v>36</v>
      </c>
      <c r="L40" s="1285"/>
      <c r="M40" s="1285"/>
      <c r="N40" s="326" t="s">
        <v>37</v>
      </c>
      <c r="O40" s="117">
        <v>80</v>
      </c>
      <c r="P40" s="326" t="s">
        <v>306</v>
      </c>
      <c r="Q40" s="1200">
        <f>L40*O40/100</f>
        <v>0</v>
      </c>
      <c r="R40" s="1201"/>
      <c r="S40" s="1202" t="s">
        <v>38</v>
      </c>
      <c r="T40" s="1203"/>
      <c r="U40" s="456">
        <f>IF(AND(ISBLANK(O42:O45),ISBLANK(T42:T44)),"",7-(COUNTBLANK(O42:O45)+COUNTBLANK(T42:T44)))</f>
        <v>0</v>
      </c>
      <c r="V40" s="327" t="s">
        <v>39</v>
      </c>
      <c r="W40" s="328"/>
      <c r="X40" s="322" t="s">
        <v>402</v>
      </c>
      <c r="Y40" s="116"/>
      <c r="Z40" s="323" t="s">
        <v>35</v>
      </c>
      <c r="AA40" s="324">
        <f>+U45*Y40/100</f>
        <v>0</v>
      </c>
    </row>
    <row r="41" spans="1:27" ht="20.100000000000001" customHeight="1" thickBot="1" x14ac:dyDescent="0.2">
      <c r="A41" s="1286" t="s">
        <v>220</v>
      </c>
      <c r="B41" s="1287"/>
      <c r="C41" s="1288"/>
      <c r="D41" s="439">
        <f>U45</f>
        <v>0</v>
      </c>
      <c r="E41" s="440" t="e">
        <f>IF(D41="",0,D41/S45)</f>
        <v>#DIV/0!</v>
      </c>
      <c r="F41" s="788"/>
      <c r="G41" s="441"/>
      <c r="H41" s="441"/>
      <c r="I41" s="441"/>
      <c r="J41" s="442"/>
      <c r="K41" s="374" t="s">
        <v>247</v>
      </c>
      <c r="L41" s="429" t="s">
        <v>247</v>
      </c>
      <c r="M41" s="1198" t="s">
        <v>292</v>
      </c>
      <c r="N41" s="1275"/>
      <c r="O41" s="465" t="s">
        <v>40</v>
      </c>
      <c r="P41" s="1198" t="s">
        <v>268</v>
      </c>
      <c r="Q41" s="1247"/>
      <c r="R41" s="467" t="s">
        <v>41</v>
      </c>
      <c r="S41" s="466" t="s">
        <v>257</v>
      </c>
      <c r="T41" s="463" t="s">
        <v>40</v>
      </c>
      <c r="U41" s="1198" t="s">
        <v>268</v>
      </c>
      <c r="V41" s="1199"/>
      <c r="W41" s="321"/>
      <c r="X41" s="334" t="s">
        <v>265</v>
      </c>
      <c r="Y41" s="118"/>
      <c r="Z41" s="335" t="s">
        <v>47</v>
      </c>
      <c r="AA41" s="324">
        <f>+U45*Y41/100</f>
        <v>0</v>
      </c>
    </row>
    <row r="42" spans="1:27" ht="20.100000000000001" customHeight="1" thickBot="1" x14ac:dyDescent="0.2">
      <c r="A42" s="380"/>
      <c r="B42" s="1236" t="s">
        <v>270</v>
      </c>
      <c r="C42" s="1226"/>
      <c r="D42" s="437"/>
      <c r="E42" s="330">
        <f>IF(D42="",0,D42/S45)</f>
        <v>0</v>
      </c>
      <c r="F42" s="789" t="str">
        <f>IF($D$41=0,"",D42/$D$41*100)</f>
        <v/>
      </c>
      <c r="G42" s="1273"/>
      <c r="H42" s="1273"/>
      <c r="I42" s="1273"/>
      <c r="J42" s="1274"/>
      <c r="K42" s="378" t="s">
        <v>248</v>
      </c>
      <c r="L42" s="459"/>
      <c r="M42" s="1339"/>
      <c r="N42" s="1340"/>
      <c r="O42" s="460"/>
      <c r="P42" s="1291">
        <f>+O42*M42</f>
        <v>0</v>
      </c>
      <c r="Q42" s="1292"/>
      <c r="R42" s="468"/>
      <c r="S42" s="461"/>
      <c r="T42" s="462"/>
      <c r="U42" s="1291">
        <f>+T42*S42</f>
        <v>0</v>
      </c>
      <c r="V42" s="1315"/>
      <c r="W42" s="321"/>
      <c r="X42" s="1328" t="s">
        <v>266</v>
      </c>
      <c r="Y42" s="1329"/>
      <c r="Z42" s="1330"/>
      <c r="AA42" s="339">
        <f>+AA41+AA40+AA39</f>
        <v>0</v>
      </c>
    </row>
    <row r="43" spans="1:27" ht="20.100000000000001" customHeight="1" thickBot="1" x14ac:dyDescent="0.2">
      <c r="A43" s="380"/>
      <c r="B43" s="1222" t="s">
        <v>221</v>
      </c>
      <c r="C43" s="1221"/>
      <c r="D43" s="329">
        <f>AA50</f>
        <v>0</v>
      </c>
      <c r="E43" s="337">
        <f>IF(D43=0,0,D43/S45)</f>
        <v>0</v>
      </c>
      <c r="F43" s="790" t="str">
        <f t="shared" ref="F43:F59" si="7">IF($D$41=0,"",D43/$D$41*100)</f>
        <v/>
      </c>
      <c r="G43" s="786" t="s">
        <v>242</v>
      </c>
      <c r="H43" s="340"/>
      <c r="I43" s="340"/>
      <c r="J43" s="340"/>
      <c r="K43" s="378" t="s">
        <v>249</v>
      </c>
      <c r="L43" s="122"/>
      <c r="M43" s="1341"/>
      <c r="N43" s="1342"/>
      <c r="O43" s="423"/>
      <c r="P43" s="1194">
        <f>+O43*M43</f>
        <v>0</v>
      </c>
      <c r="Q43" s="1195"/>
      <c r="R43" s="469"/>
      <c r="S43" s="425"/>
      <c r="T43" s="426"/>
      <c r="U43" s="1194">
        <f>+T43*S43</f>
        <v>0</v>
      </c>
      <c r="V43" s="1331"/>
      <c r="W43" s="321"/>
      <c r="X43" s="1313" t="s">
        <v>399</v>
      </c>
      <c r="Y43" s="1314"/>
      <c r="Z43" s="123"/>
      <c r="AA43" s="341">
        <f>+S45*Z43</f>
        <v>0</v>
      </c>
    </row>
    <row r="44" spans="1:27" ht="20.100000000000001" customHeight="1" thickBot="1" x14ac:dyDescent="0.2">
      <c r="A44" s="380"/>
      <c r="B44" s="1222" t="s">
        <v>14</v>
      </c>
      <c r="C44" s="1221"/>
      <c r="D44" s="329">
        <f>AA59</f>
        <v>0</v>
      </c>
      <c r="E44" s="337">
        <f>IF(D44=0,0,D44/S45)</f>
        <v>0</v>
      </c>
      <c r="F44" s="790" t="str">
        <f t="shared" si="7"/>
        <v/>
      </c>
      <c r="G44" s="786" t="s">
        <v>242</v>
      </c>
      <c r="H44" s="340"/>
      <c r="I44" s="340"/>
      <c r="J44" s="340"/>
      <c r="K44" s="378" t="s">
        <v>284</v>
      </c>
      <c r="L44" s="122"/>
      <c r="M44" s="1341"/>
      <c r="N44" s="1342"/>
      <c r="O44" s="423"/>
      <c r="P44" s="1194">
        <f>+O44*M44</f>
        <v>0</v>
      </c>
      <c r="Q44" s="1195"/>
      <c r="R44" s="473"/>
      <c r="S44" s="474"/>
      <c r="T44" s="475"/>
      <c r="U44" s="1196">
        <f>+T44*S44</f>
        <v>0</v>
      </c>
      <c r="V44" s="1197"/>
      <c r="W44" s="321"/>
      <c r="X44" s="1191" t="s">
        <v>400</v>
      </c>
      <c r="Y44" s="1192"/>
      <c r="Z44" s="124"/>
      <c r="AA44" s="342">
        <f>IF(Z44="",0,Z44*S45)</f>
        <v>0</v>
      </c>
    </row>
    <row r="45" spans="1:27" ht="20.100000000000001" customHeight="1" thickTop="1" thickBot="1" x14ac:dyDescent="0.2">
      <c r="A45" s="380"/>
      <c r="B45" s="1222" t="s">
        <v>222</v>
      </c>
      <c r="C45" s="1221"/>
      <c r="D45" s="120"/>
      <c r="E45" s="337">
        <f>IF(D45="",0,D45/S45)</f>
        <v>0</v>
      </c>
      <c r="F45" s="790" t="str">
        <f t="shared" si="7"/>
        <v/>
      </c>
      <c r="G45" s="1260"/>
      <c r="H45" s="1260"/>
      <c r="I45" s="1260"/>
      <c r="J45" s="1261"/>
      <c r="K45" s="379" t="s">
        <v>250</v>
      </c>
      <c r="L45" s="125"/>
      <c r="M45" s="1268"/>
      <c r="N45" s="1343"/>
      <c r="O45" s="424"/>
      <c r="P45" s="1270">
        <f>+O45*M45</f>
        <v>0</v>
      </c>
      <c r="Q45" s="1271"/>
      <c r="R45" s="470" t="s">
        <v>307</v>
      </c>
      <c r="S45" s="471">
        <f>SUM(M42:N45,S42:S44)</f>
        <v>0</v>
      </c>
      <c r="T45" s="472">
        <f>IF(ISERR($U45/$S45),0,TRUNC($U45/$S45))</f>
        <v>0</v>
      </c>
      <c r="U45" s="1298">
        <f>SUM(P42:Q45,U42:V44)</f>
        <v>0</v>
      </c>
      <c r="V45" s="1299"/>
      <c r="W45" s="321"/>
      <c r="X45" s="321"/>
      <c r="Y45" s="321"/>
      <c r="Z45" s="321"/>
      <c r="AA45" s="391">
        <f>SUM(AA42:AA44)</f>
        <v>0</v>
      </c>
    </row>
    <row r="46" spans="1:27" ht="20.100000000000001" customHeight="1" thickBot="1" x14ac:dyDescent="0.2">
      <c r="A46" s="381" t="s">
        <v>223</v>
      </c>
      <c r="B46" s="1222" t="s">
        <v>224</v>
      </c>
      <c r="C46" s="1221"/>
      <c r="D46" s="329">
        <f>AA69</f>
        <v>0</v>
      </c>
      <c r="E46" s="337">
        <f>IF(D46=0,0,D46/S45)</f>
        <v>0</v>
      </c>
      <c r="F46" s="790" t="str">
        <f t="shared" si="7"/>
        <v/>
      </c>
      <c r="G46" s="786" t="s">
        <v>242</v>
      </c>
      <c r="H46" s="340"/>
      <c r="I46" s="340"/>
      <c r="J46" s="340"/>
      <c r="K46" s="1257" t="s">
        <v>285</v>
      </c>
      <c r="L46" s="1202" t="s">
        <v>267</v>
      </c>
      <c r="M46" s="1247"/>
      <c r="N46" s="1182" t="s">
        <v>287</v>
      </c>
      <c r="O46" s="1182"/>
      <c r="P46" s="480" t="s">
        <v>301</v>
      </c>
      <c r="Q46" s="465" t="s">
        <v>293</v>
      </c>
      <c r="R46" s="482" t="s">
        <v>294</v>
      </c>
      <c r="S46" s="481" t="s">
        <v>302</v>
      </c>
      <c r="T46" s="1202" t="s">
        <v>260</v>
      </c>
      <c r="U46" s="1247"/>
      <c r="V46" s="1182" t="s">
        <v>287</v>
      </c>
      <c r="W46" s="1182"/>
      <c r="X46" s="480" t="s">
        <v>301</v>
      </c>
      <c r="Y46" s="465" t="s">
        <v>293</v>
      </c>
      <c r="Z46" s="482" t="s">
        <v>294</v>
      </c>
      <c r="AA46" s="483" t="s">
        <v>302</v>
      </c>
    </row>
    <row r="47" spans="1:27" ht="20.100000000000001" customHeight="1" x14ac:dyDescent="0.15">
      <c r="A47" s="381"/>
      <c r="B47" s="1222" t="s">
        <v>15</v>
      </c>
      <c r="C47" s="1221"/>
      <c r="D47" s="121"/>
      <c r="E47" s="337">
        <f>IF(D47="",0,D47/S45)</f>
        <v>0</v>
      </c>
      <c r="F47" s="790" t="str">
        <f t="shared" si="7"/>
        <v/>
      </c>
      <c r="G47" s="1297"/>
      <c r="H47" s="1260"/>
      <c r="I47" s="1260"/>
      <c r="J47" s="1261"/>
      <c r="K47" s="1258"/>
      <c r="L47" s="1338"/>
      <c r="M47" s="1317"/>
      <c r="N47" s="984"/>
      <c r="O47" s="977"/>
      <c r="P47" s="918"/>
      <c r="Q47" s="985"/>
      <c r="R47" s="432"/>
      <c r="S47" s="478">
        <f t="shared" ref="S47:S52" si="8">ROUNDDOWN(IF(Q47="",0,P47/Q47*N47)*1.1,0)</f>
        <v>0</v>
      </c>
      <c r="T47" s="1209"/>
      <c r="U47" s="1210"/>
      <c r="V47" s="976"/>
      <c r="W47" s="987"/>
      <c r="X47" s="978"/>
      <c r="Y47" s="979"/>
      <c r="Z47" s="479"/>
      <c r="AA47" s="484">
        <f>ROUNDDOWN(IF(Y47="",0,X47/Y47*V47)*1.1,0)</f>
        <v>0</v>
      </c>
    </row>
    <row r="48" spans="1:27" ht="20.100000000000001" customHeight="1" x14ac:dyDescent="0.15">
      <c r="A48" s="381"/>
      <c r="B48" s="1222" t="s">
        <v>225</v>
      </c>
      <c r="C48" s="1221"/>
      <c r="D48" s="121"/>
      <c r="E48" s="337">
        <f>IF(D48="",0,D48/S45)</f>
        <v>0</v>
      </c>
      <c r="F48" s="790" t="str">
        <f t="shared" si="7"/>
        <v/>
      </c>
      <c r="G48" s="1260"/>
      <c r="H48" s="1260"/>
      <c r="I48" s="1260"/>
      <c r="J48" s="1261"/>
      <c r="K48" s="1258"/>
      <c r="L48" s="1344"/>
      <c r="M48" s="1345"/>
      <c r="N48" s="986"/>
      <c r="O48" s="987"/>
      <c r="P48" s="919"/>
      <c r="Q48" s="988"/>
      <c r="R48" s="430"/>
      <c r="S48" s="476">
        <f t="shared" si="8"/>
        <v>0</v>
      </c>
      <c r="T48" s="1344"/>
      <c r="U48" s="1345"/>
      <c r="V48" s="976"/>
      <c r="W48" s="987"/>
      <c r="X48" s="919"/>
      <c r="Y48" s="993"/>
      <c r="Z48" s="433"/>
      <c r="AA48" s="345">
        <f>ROUNDDOWN(IF(Y48="",0,X48/Y48*V48)*1.1,0)</f>
        <v>0</v>
      </c>
    </row>
    <row r="49" spans="1:27" ht="20.100000000000001" customHeight="1" thickBot="1" x14ac:dyDescent="0.2">
      <c r="A49" s="381"/>
      <c r="B49" s="1228" t="s">
        <v>226</v>
      </c>
      <c r="C49" s="346" t="s">
        <v>227</v>
      </c>
      <c r="D49" s="347"/>
      <c r="E49" s="337">
        <f>IF(D49="",0,D49/S45)</f>
        <v>0</v>
      </c>
      <c r="F49" s="790" t="str">
        <f t="shared" si="7"/>
        <v/>
      </c>
      <c r="G49" s="340"/>
      <c r="H49" s="340"/>
      <c r="I49" s="340"/>
      <c r="J49" s="340"/>
      <c r="K49" s="1258"/>
      <c r="L49" s="1344"/>
      <c r="M49" s="1345"/>
      <c r="N49" s="976"/>
      <c r="O49" s="987"/>
      <c r="P49" s="919"/>
      <c r="Q49" s="988"/>
      <c r="R49" s="430"/>
      <c r="S49" s="476">
        <f t="shared" si="8"/>
        <v>0</v>
      </c>
      <c r="T49" s="1662"/>
      <c r="U49" s="1663"/>
      <c r="V49" s="995"/>
      <c r="W49" s="996"/>
      <c r="X49" s="922"/>
      <c r="Y49" s="997"/>
      <c r="Z49" s="434"/>
      <c r="AA49" s="348">
        <f>ROUNDDOWN(IF(Y49="",0,X49/Y49*V49)*1.1,0)</f>
        <v>0</v>
      </c>
    </row>
    <row r="50" spans="1:27" ht="20.100000000000001" customHeight="1" thickTop="1" thickBot="1" x14ac:dyDescent="0.2">
      <c r="A50" s="381" t="s">
        <v>228</v>
      </c>
      <c r="B50" s="1229"/>
      <c r="C50" s="346" t="s">
        <v>229</v>
      </c>
      <c r="D50" s="347"/>
      <c r="E50" s="337">
        <f>IF(D50="",0,D50/S45)</f>
        <v>0</v>
      </c>
      <c r="F50" s="790" t="str">
        <f t="shared" si="7"/>
        <v/>
      </c>
      <c r="G50" s="340"/>
      <c r="H50" s="340"/>
      <c r="I50" s="340"/>
      <c r="J50" s="340"/>
      <c r="K50" s="1259"/>
      <c r="L50" s="1346"/>
      <c r="M50" s="1347"/>
      <c r="N50" s="980"/>
      <c r="O50" s="981"/>
      <c r="P50" s="920"/>
      <c r="Q50" s="989"/>
      <c r="R50" s="431"/>
      <c r="S50" s="477">
        <f t="shared" si="8"/>
        <v>0</v>
      </c>
      <c r="T50" s="1183" t="s">
        <v>262</v>
      </c>
      <c r="U50" s="1184"/>
      <c r="V50" s="1185"/>
      <c r="W50" s="1185"/>
      <c r="X50" s="1185"/>
      <c r="Y50" s="1185"/>
      <c r="Z50" s="1186"/>
      <c r="AA50" s="349">
        <f>SUM(AA47:AA49,S47:S50)</f>
        <v>0</v>
      </c>
    </row>
    <row r="51" spans="1:27" ht="20.100000000000001" customHeight="1" x14ac:dyDescent="0.15">
      <c r="A51" s="381"/>
      <c r="B51" s="1230"/>
      <c r="C51" s="350" t="s">
        <v>230</v>
      </c>
      <c r="D51" s="347"/>
      <c r="E51" s="337">
        <f>IF(D51="",0,D51/S45)</f>
        <v>0</v>
      </c>
      <c r="F51" s="790" t="str">
        <f t="shared" si="7"/>
        <v/>
      </c>
      <c r="G51" s="340"/>
      <c r="H51" s="340"/>
      <c r="I51" s="340"/>
      <c r="J51" s="340"/>
      <c r="K51" s="374"/>
      <c r="L51" s="1207"/>
      <c r="M51" s="1208"/>
      <c r="N51" s="990"/>
      <c r="O51" s="977"/>
      <c r="P51" s="921"/>
      <c r="Q51" s="991"/>
      <c r="R51" s="432"/>
      <c r="S51" s="478">
        <f t="shared" si="8"/>
        <v>0</v>
      </c>
      <c r="T51" s="1338"/>
      <c r="U51" s="1317"/>
      <c r="V51" s="976"/>
      <c r="W51" s="977"/>
      <c r="X51" s="919"/>
      <c r="Y51" s="993"/>
      <c r="Z51" s="435"/>
      <c r="AA51" s="392">
        <f t="shared" ref="AA51:AA58" si="9">ROUNDDOWN(IF(Y51="",0,X51/Y51*V51)*1.1,0)</f>
        <v>0</v>
      </c>
    </row>
    <row r="52" spans="1:27" ht="20.100000000000001" customHeight="1" x14ac:dyDescent="0.15">
      <c r="A52" s="381"/>
      <c r="B52" s="1256" t="s">
        <v>296</v>
      </c>
      <c r="C52" s="1221"/>
      <c r="D52" s="347"/>
      <c r="E52" s="337">
        <f>IF(D52="",0,D52/S45)</f>
        <v>0</v>
      </c>
      <c r="F52" s="790" t="str">
        <f t="shared" si="7"/>
        <v/>
      </c>
      <c r="G52" s="340"/>
      <c r="H52" s="340"/>
      <c r="I52" s="340"/>
      <c r="J52" s="340"/>
      <c r="K52" s="378" t="s">
        <v>251</v>
      </c>
      <c r="L52" s="1209"/>
      <c r="M52" s="1210"/>
      <c r="N52" s="992"/>
      <c r="O52" s="977"/>
      <c r="P52" s="919"/>
      <c r="Q52" s="993"/>
      <c r="R52" s="432"/>
      <c r="S52" s="476">
        <f t="shared" si="8"/>
        <v>0</v>
      </c>
      <c r="T52" s="1209"/>
      <c r="U52" s="1210"/>
      <c r="V52" s="976"/>
      <c r="W52" s="977"/>
      <c r="X52" s="919"/>
      <c r="Y52" s="993"/>
      <c r="Z52" s="435"/>
      <c r="AA52" s="345">
        <f t="shared" si="9"/>
        <v>0</v>
      </c>
    </row>
    <row r="53" spans="1:27" ht="20.100000000000001" customHeight="1" x14ac:dyDescent="0.15">
      <c r="A53" s="381"/>
      <c r="B53" s="1222" t="s">
        <v>42</v>
      </c>
      <c r="C53" s="1221"/>
      <c r="D53" s="347"/>
      <c r="E53" s="337">
        <f>IF(D53="",0,D53/S45)</f>
        <v>0</v>
      </c>
      <c r="F53" s="790" t="str">
        <f t="shared" si="7"/>
        <v/>
      </c>
      <c r="G53" s="340"/>
      <c r="H53" s="340"/>
      <c r="I53" s="340"/>
      <c r="J53" s="340"/>
      <c r="K53" s="378"/>
      <c r="L53" s="1207"/>
      <c r="M53" s="1208"/>
      <c r="N53" s="976"/>
      <c r="O53" s="977"/>
      <c r="P53" s="919"/>
      <c r="Q53" s="979"/>
      <c r="R53" s="430"/>
      <c r="S53" s="476">
        <f t="shared" ref="S53:S58" si="10">ROUNDDOWN(IF(Q53="",0,P53/Q53*N53)*1.1,0)</f>
        <v>0</v>
      </c>
      <c r="T53" s="1209"/>
      <c r="U53" s="1210"/>
      <c r="V53" s="976"/>
      <c r="W53" s="977"/>
      <c r="X53" s="919"/>
      <c r="Y53" s="993"/>
      <c r="Z53" s="435"/>
      <c r="AA53" s="345">
        <f t="shared" si="9"/>
        <v>0</v>
      </c>
    </row>
    <row r="54" spans="1:27" ht="20.100000000000001" customHeight="1" x14ac:dyDescent="0.15">
      <c r="A54" s="381" t="s">
        <v>231</v>
      </c>
      <c r="B54" s="1222" t="s">
        <v>1</v>
      </c>
      <c r="C54" s="1221"/>
      <c r="D54" s="728"/>
      <c r="E54" s="731">
        <f>IF(D54="",0,D54/S45)</f>
        <v>0</v>
      </c>
      <c r="F54" s="798" t="str">
        <f t="shared" si="7"/>
        <v/>
      </c>
      <c r="G54" s="917"/>
      <c r="H54" s="853"/>
      <c r="I54" s="853"/>
      <c r="J54" s="854"/>
      <c r="K54" s="378" t="s">
        <v>252</v>
      </c>
      <c r="L54" s="1209"/>
      <c r="M54" s="1210"/>
      <c r="N54" s="976"/>
      <c r="O54" s="987"/>
      <c r="P54" s="919"/>
      <c r="Q54" s="994"/>
      <c r="R54" s="430"/>
      <c r="S54" s="476">
        <f t="shared" si="10"/>
        <v>0</v>
      </c>
      <c r="T54" s="1209"/>
      <c r="U54" s="1210"/>
      <c r="V54" s="976"/>
      <c r="W54" s="977"/>
      <c r="X54" s="919"/>
      <c r="Y54" s="993"/>
      <c r="Z54" s="435"/>
      <c r="AA54" s="345">
        <f t="shared" si="9"/>
        <v>0</v>
      </c>
    </row>
    <row r="55" spans="1:27" ht="20.100000000000001" customHeight="1" x14ac:dyDescent="0.15">
      <c r="A55" s="380"/>
      <c r="B55" s="1228" t="s">
        <v>232</v>
      </c>
      <c r="C55" s="351" t="s">
        <v>275</v>
      </c>
      <c r="D55" s="730">
        <f>AA42</f>
        <v>0</v>
      </c>
      <c r="E55" s="731">
        <f>IF(D55=0,0,D55/S45)</f>
        <v>0</v>
      </c>
      <c r="F55" s="798" t="str">
        <f t="shared" si="7"/>
        <v/>
      </c>
      <c r="G55" s="1241" t="s">
        <v>242</v>
      </c>
      <c r="H55" s="1242"/>
      <c r="I55" s="1242"/>
      <c r="J55" s="1243"/>
      <c r="K55" s="378"/>
      <c r="L55" s="1209"/>
      <c r="M55" s="1210"/>
      <c r="N55" s="976"/>
      <c r="O55" s="977"/>
      <c r="P55" s="978"/>
      <c r="Q55" s="979"/>
      <c r="R55" s="432"/>
      <c r="S55" s="476">
        <f t="shared" si="10"/>
        <v>0</v>
      </c>
      <c r="T55" s="1209"/>
      <c r="U55" s="1210"/>
      <c r="V55" s="976"/>
      <c r="W55" s="977"/>
      <c r="X55" s="919"/>
      <c r="Y55" s="993"/>
      <c r="Z55" s="435"/>
      <c r="AA55" s="345">
        <f t="shared" si="9"/>
        <v>0</v>
      </c>
    </row>
    <row r="56" spans="1:27" ht="20.100000000000001" customHeight="1" x14ac:dyDescent="0.15">
      <c r="A56" s="380"/>
      <c r="B56" s="1229"/>
      <c r="C56" s="351" t="s">
        <v>233</v>
      </c>
      <c r="D56" s="730">
        <f>AA43</f>
        <v>0</v>
      </c>
      <c r="E56" s="731">
        <f>IF(D56=0,0,D56/S45)</f>
        <v>0</v>
      </c>
      <c r="F56" s="798" t="str">
        <f t="shared" si="7"/>
        <v/>
      </c>
      <c r="G56" s="1241" t="s">
        <v>242</v>
      </c>
      <c r="H56" s="1242"/>
      <c r="I56" s="1242"/>
      <c r="J56" s="1243"/>
      <c r="K56" s="378" t="s">
        <v>231</v>
      </c>
      <c r="L56" s="1209"/>
      <c r="M56" s="1210"/>
      <c r="N56" s="976"/>
      <c r="O56" s="977"/>
      <c r="P56" s="978"/>
      <c r="Q56" s="979"/>
      <c r="R56" s="430"/>
      <c r="S56" s="476">
        <f t="shared" si="10"/>
        <v>0</v>
      </c>
      <c r="T56" s="1209"/>
      <c r="U56" s="1210"/>
      <c r="V56" s="976"/>
      <c r="W56" s="977"/>
      <c r="X56" s="919"/>
      <c r="Y56" s="993"/>
      <c r="Z56" s="435"/>
      <c r="AA56" s="345">
        <f t="shared" si="9"/>
        <v>0</v>
      </c>
    </row>
    <row r="57" spans="1:27" ht="20.100000000000001" customHeight="1" x14ac:dyDescent="0.15">
      <c r="A57" s="380"/>
      <c r="B57" s="1230"/>
      <c r="C57" s="352" t="s">
        <v>276</v>
      </c>
      <c r="D57" s="329">
        <f>AA44</f>
        <v>0</v>
      </c>
      <c r="E57" s="337">
        <f>IF(D57=0,0,D57/S45)</f>
        <v>0</v>
      </c>
      <c r="F57" s="790" t="str">
        <f t="shared" si="7"/>
        <v/>
      </c>
      <c r="G57" s="786"/>
      <c r="H57" s="340"/>
      <c r="I57" s="340"/>
      <c r="J57" s="340"/>
      <c r="K57" s="378"/>
      <c r="L57" s="1209"/>
      <c r="M57" s="1210"/>
      <c r="N57" s="976"/>
      <c r="O57" s="977"/>
      <c r="P57" s="978"/>
      <c r="Q57" s="979"/>
      <c r="R57" s="430"/>
      <c r="S57" s="476">
        <f t="shared" si="10"/>
        <v>0</v>
      </c>
      <c r="T57" s="1209"/>
      <c r="U57" s="1210"/>
      <c r="V57" s="976"/>
      <c r="W57" s="977"/>
      <c r="X57" s="919"/>
      <c r="Y57" s="993"/>
      <c r="Z57" s="435"/>
      <c r="AA57" s="345">
        <f t="shared" si="9"/>
        <v>0</v>
      </c>
    </row>
    <row r="58" spans="1:27" ht="20.100000000000001" customHeight="1" thickBot="1" x14ac:dyDescent="0.2">
      <c r="A58" s="458"/>
      <c r="B58" s="1231" t="s">
        <v>234</v>
      </c>
      <c r="C58" s="1232"/>
      <c r="D58" s="451">
        <f>SUM(D42:D57)</f>
        <v>0</v>
      </c>
      <c r="E58" s="452">
        <f>IF(D58=0,0,D58/S45)</f>
        <v>0</v>
      </c>
      <c r="F58" s="791" t="str">
        <f t="shared" si="7"/>
        <v/>
      </c>
      <c r="G58" s="787"/>
      <c r="H58" s="454"/>
      <c r="I58" s="454"/>
      <c r="J58" s="455"/>
      <c r="K58" s="378"/>
      <c r="L58" s="1209"/>
      <c r="M58" s="1210"/>
      <c r="N58" s="976"/>
      <c r="O58" s="977"/>
      <c r="P58" s="978"/>
      <c r="Q58" s="979"/>
      <c r="R58" s="430"/>
      <c r="S58" s="476">
        <f t="shared" si="10"/>
        <v>0</v>
      </c>
      <c r="T58" s="1209"/>
      <c r="U58" s="1210"/>
      <c r="V58" s="976"/>
      <c r="W58" s="987"/>
      <c r="X58" s="919"/>
      <c r="Y58" s="988"/>
      <c r="Z58" s="435"/>
      <c r="AA58" s="348">
        <f t="shared" si="9"/>
        <v>0</v>
      </c>
    </row>
    <row r="59" spans="1:27" ht="20.100000000000001" customHeight="1" thickTop="1" thickBot="1" x14ac:dyDescent="0.2">
      <c r="A59" s="1233" t="s">
        <v>235</v>
      </c>
      <c r="B59" s="1234"/>
      <c r="C59" s="1235"/>
      <c r="D59" s="444">
        <f>D41-D58</f>
        <v>0</v>
      </c>
      <c r="E59" s="445" t="e">
        <f>IF(D59="",0,D59/S45)</f>
        <v>#DIV/0!</v>
      </c>
      <c r="F59" s="792" t="str">
        <f t="shared" si="7"/>
        <v/>
      </c>
      <c r="G59" s="761" t="s">
        <v>271</v>
      </c>
      <c r="H59" s="447" t="e">
        <f>E59/E41*100</f>
        <v>#DIV/0!</v>
      </c>
      <c r="I59" s="448" t="s">
        <v>299</v>
      </c>
      <c r="J59" s="449"/>
      <c r="K59" s="378"/>
      <c r="L59" s="1664"/>
      <c r="M59" s="1665"/>
      <c r="N59" s="980"/>
      <c r="O59" s="981"/>
      <c r="P59" s="982"/>
      <c r="Q59" s="983"/>
      <c r="R59" s="430"/>
      <c r="S59" s="477">
        <f>ROUNDDOWN(IF(Q59="",0,P59/Q59*N59)*1.1,0)</f>
        <v>0</v>
      </c>
      <c r="T59" s="1183" t="s">
        <v>261</v>
      </c>
      <c r="U59" s="1184"/>
      <c r="V59" s="1185"/>
      <c r="W59" s="1185"/>
      <c r="X59" s="1185"/>
      <c r="Y59" s="1185"/>
      <c r="Z59" s="1186"/>
      <c r="AA59" s="353">
        <f>SUM(AA51:AA58,S51:S59)</f>
        <v>0</v>
      </c>
    </row>
    <row r="60" spans="1:27" ht="20.100000000000001" customHeight="1" thickBot="1" x14ac:dyDescent="0.2">
      <c r="A60" s="1225" t="s">
        <v>236</v>
      </c>
      <c r="B60" s="1227"/>
      <c r="C60" s="1226"/>
      <c r="D60" s="443"/>
      <c r="E60" s="330">
        <f>IF(D60="",0,D60/S45)</f>
        <v>0</v>
      </c>
      <c r="F60" s="793"/>
      <c r="G60" s="333"/>
      <c r="H60" s="333"/>
      <c r="I60" s="333"/>
      <c r="J60" s="333"/>
      <c r="K60" s="314"/>
      <c r="L60" s="1202" t="s">
        <v>258</v>
      </c>
      <c r="M60" s="1247"/>
      <c r="N60" s="1182" t="s">
        <v>259</v>
      </c>
      <c r="O60" s="1182"/>
      <c r="P60" s="480" t="s">
        <v>301</v>
      </c>
      <c r="Q60" s="1300" t="s">
        <v>420</v>
      </c>
      <c r="R60" s="1301"/>
      <c r="S60" s="481" t="s">
        <v>302</v>
      </c>
      <c r="T60" s="1202" t="s">
        <v>260</v>
      </c>
      <c r="U60" s="1247"/>
      <c r="V60" s="1182" t="s">
        <v>259</v>
      </c>
      <c r="W60" s="1182"/>
      <c r="X60" s="480" t="s">
        <v>301</v>
      </c>
      <c r="Y60" s="1300" t="s">
        <v>419</v>
      </c>
      <c r="Z60" s="1301"/>
      <c r="AA60" s="483" t="s">
        <v>302</v>
      </c>
    </row>
    <row r="61" spans="1:27" ht="20.100000000000001" customHeight="1" x14ac:dyDescent="0.15">
      <c r="A61" s="1219" t="s">
        <v>43</v>
      </c>
      <c r="B61" s="1220"/>
      <c r="C61" s="1221"/>
      <c r="D61" s="347"/>
      <c r="E61" s="337">
        <f>IF(D61="",0,D61/S45)</f>
        <v>0</v>
      </c>
      <c r="F61" s="794"/>
      <c r="G61" s="340"/>
      <c r="H61" s="340"/>
      <c r="I61" s="340"/>
      <c r="J61" s="340"/>
      <c r="K61" s="319"/>
      <c r="L61" s="1189"/>
      <c r="M61" s="1237"/>
      <c r="N61" s="404"/>
      <c r="O61" s="402"/>
      <c r="P61" s="720"/>
      <c r="Q61" s="1349"/>
      <c r="R61" s="1350"/>
      <c r="S61" s="476">
        <f>ROUNDDOWN(IF(Q61="",0,P61/Q61*N61)*1.1,0)</f>
        <v>0</v>
      </c>
      <c r="T61" s="1189"/>
      <c r="U61" s="1237"/>
      <c r="V61" s="732"/>
      <c r="W61" s="405"/>
      <c r="X61" s="163"/>
      <c r="Y61" s="1349"/>
      <c r="Z61" s="1350"/>
      <c r="AA61" s="324">
        <f t="shared" ref="AA61:AA68" si="11">ROUNDDOWN(IF(Y61="",0,X61/Y61*V61)*1.1,0)</f>
        <v>0</v>
      </c>
    </row>
    <row r="62" spans="1:27" ht="20.100000000000001" customHeight="1" x14ac:dyDescent="0.15">
      <c r="A62" s="1219" t="s">
        <v>237</v>
      </c>
      <c r="B62" s="1220"/>
      <c r="C62" s="1221"/>
      <c r="D62" s="347"/>
      <c r="E62" s="337">
        <f>IF(D62="",0,D62/S45)</f>
        <v>0</v>
      </c>
      <c r="F62" s="794"/>
      <c r="G62" s="340"/>
      <c r="H62" s="340"/>
      <c r="I62" s="340"/>
      <c r="J62" s="340"/>
      <c r="K62" s="319"/>
      <c r="L62" s="1189"/>
      <c r="M62" s="1237"/>
      <c r="N62" s="404"/>
      <c r="O62" s="402"/>
      <c r="P62" s="720"/>
      <c r="Q62" s="1250"/>
      <c r="R62" s="1251"/>
      <c r="S62" s="476">
        <f>ROUNDDOWN(IF(Q62="",0,P62/Q62*N62)*1.1,0)</f>
        <v>0</v>
      </c>
      <c r="T62" s="1189"/>
      <c r="U62" s="1237"/>
      <c r="V62" s="733"/>
      <c r="W62" s="405"/>
      <c r="X62" s="160"/>
      <c r="Y62" s="1250"/>
      <c r="Z62" s="1251"/>
      <c r="AA62" s="324">
        <f t="shared" si="11"/>
        <v>0</v>
      </c>
    </row>
    <row r="63" spans="1:27" ht="20.100000000000001" customHeight="1" x14ac:dyDescent="0.15">
      <c r="A63" s="380"/>
      <c r="B63" s="1222" t="s">
        <v>238</v>
      </c>
      <c r="C63" s="1221"/>
      <c r="D63" s="347"/>
      <c r="E63" s="337">
        <f>IF(D63="",0,D63/S45)</f>
        <v>0</v>
      </c>
      <c r="F63" s="794"/>
      <c r="G63" s="340"/>
      <c r="H63" s="340"/>
      <c r="I63" s="340"/>
      <c r="J63" s="340"/>
      <c r="K63" s="319"/>
      <c r="L63" s="1189"/>
      <c r="M63" s="1237"/>
      <c r="N63" s="404"/>
      <c r="O63" s="402"/>
      <c r="P63" s="157"/>
      <c r="Q63" s="1250"/>
      <c r="R63" s="1251"/>
      <c r="S63" s="476">
        <f t="shared" ref="S63:S68" si="12">ROUNDDOWN(IF(Q63="",0,P63/Q63*N63)*1.1,0)</f>
        <v>0</v>
      </c>
      <c r="T63" s="1666"/>
      <c r="U63" s="1667"/>
      <c r="V63" s="967"/>
      <c r="W63" s="968"/>
      <c r="X63" s="971"/>
      <c r="Y63" s="1674"/>
      <c r="Z63" s="1675"/>
      <c r="AA63" s="324">
        <f t="shared" si="11"/>
        <v>0</v>
      </c>
    </row>
    <row r="64" spans="1:27" ht="20.100000000000001" customHeight="1" thickBot="1" x14ac:dyDescent="0.2">
      <c r="A64" s="494"/>
      <c r="B64" s="1217" t="s">
        <v>239</v>
      </c>
      <c r="C64" s="1218"/>
      <c r="D64" s="497"/>
      <c r="E64" s="498">
        <f>IF(D64="",0,D64/S45)</f>
        <v>0</v>
      </c>
      <c r="F64" s="795"/>
      <c r="G64" s="500"/>
      <c r="H64" s="500"/>
      <c r="I64" s="500"/>
      <c r="J64" s="501"/>
      <c r="K64" s="319" t="s">
        <v>253</v>
      </c>
      <c r="L64" s="1189"/>
      <c r="M64" s="1237"/>
      <c r="N64" s="404"/>
      <c r="O64" s="402"/>
      <c r="P64" s="157"/>
      <c r="Q64" s="1250"/>
      <c r="R64" s="1251"/>
      <c r="S64" s="476">
        <f t="shared" si="12"/>
        <v>0</v>
      </c>
      <c r="T64" s="1668"/>
      <c r="U64" s="1669"/>
      <c r="V64" s="974"/>
      <c r="W64" s="970"/>
      <c r="X64" s="975"/>
      <c r="Y64" s="1676"/>
      <c r="Z64" s="1677"/>
      <c r="AA64" s="324">
        <f t="shared" si="11"/>
        <v>0</v>
      </c>
    </row>
    <row r="65" spans="1:28" ht="20.100000000000001" customHeight="1" x14ac:dyDescent="0.15">
      <c r="A65" s="1179" t="s">
        <v>277</v>
      </c>
      <c r="B65" s="1180"/>
      <c r="C65" s="1649"/>
      <c r="D65" s="1236" t="s">
        <v>298</v>
      </c>
      <c r="E65" s="1227"/>
      <c r="F65" s="1227"/>
      <c r="G65" s="1227"/>
      <c r="H65" s="1226"/>
      <c r="I65" s="383" t="s">
        <v>44</v>
      </c>
      <c r="J65" s="496" t="s">
        <v>45</v>
      </c>
      <c r="K65" s="319" t="s">
        <v>254</v>
      </c>
      <c r="L65" s="1666"/>
      <c r="M65" s="1667"/>
      <c r="N65" s="967"/>
      <c r="O65" s="968"/>
      <c r="P65" s="969"/>
      <c r="Q65" s="1670"/>
      <c r="R65" s="1671"/>
      <c r="S65" s="476">
        <f t="shared" si="12"/>
        <v>0</v>
      </c>
      <c r="T65" s="1189"/>
      <c r="U65" s="1237"/>
      <c r="V65" s="733"/>
      <c r="W65" s="405"/>
      <c r="X65" s="160"/>
      <c r="Y65" s="1250"/>
      <c r="Z65" s="1251"/>
      <c r="AA65" s="324">
        <f t="shared" si="11"/>
        <v>0</v>
      </c>
    </row>
    <row r="66" spans="1:28" ht="20.100000000000001" customHeight="1" x14ac:dyDescent="0.15">
      <c r="A66" s="1223" t="s">
        <v>240</v>
      </c>
      <c r="B66" s="1224"/>
      <c r="C66" s="382"/>
      <c r="D66" s="356"/>
      <c r="E66" s="357"/>
      <c r="F66" s="357"/>
      <c r="G66" s="357"/>
      <c r="H66" s="358"/>
      <c r="I66" s="359"/>
      <c r="J66" s="356"/>
      <c r="K66" s="319" t="s">
        <v>255</v>
      </c>
      <c r="L66" s="1666"/>
      <c r="M66" s="1667"/>
      <c r="N66" s="967"/>
      <c r="O66" s="968"/>
      <c r="P66" s="969"/>
      <c r="Q66" s="1674"/>
      <c r="R66" s="1675"/>
      <c r="S66" s="476">
        <f t="shared" si="12"/>
        <v>0</v>
      </c>
      <c r="T66" s="1189"/>
      <c r="U66" s="1190"/>
      <c r="V66" s="733"/>
      <c r="W66" s="405"/>
      <c r="X66" s="160"/>
      <c r="Y66" s="1250"/>
      <c r="Z66" s="1251"/>
      <c r="AA66" s="324">
        <f t="shared" si="11"/>
        <v>0</v>
      </c>
    </row>
    <row r="67" spans="1:28" ht="20.100000000000001" customHeight="1" x14ac:dyDescent="0.15">
      <c r="A67" s="1225"/>
      <c r="B67" s="1226"/>
      <c r="C67" s="383"/>
      <c r="D67" s="332"/>
      <c r="E67" s="333"/>
      <c r="F67" s="333"/>
      <c r="G67" s="333"/>
      <c r="H67" s="361"/>
      <c r="I67" s="362"/>
      <c r="J67" s="332"/>
      <c r="K67" s="319" t="s">
        <v>244</v>
      </c>
      <c r="L67" s="1189"/>
      <c r="M67" s="1237"/>
      <c r="N67" s="404"/>
      <c r="O67" s="402"/>
      <c r="P67" s="157"/>
      <c r="Q67" s="1250"/>
      <c r="R67" s="1251"/>
      <c r="S67" s="476">
        <f t="shared" si="12"/>
        <v>0</v>
      </c>
      <c r="T67" s="1666"/>
      <c r="U67" s="1667"/>
      <c r="V67" s="967"/>
      <c r="W67" s="970"/>
      <c r="X67" s="971"/>
      <c r="Y67" s="1674"/>
      <c r="Z67" s="1675"/>
      <c r="AA67" s="324">
        <f t="shared" si="11"/>
        <v>0</v>
      </c>
    </row>
    <row r="68" spans="1:28" ht="20.100000000000001" customHeight="1" thickBot="1" x14ac:dyDescent="0.2">
      <c r="A68" s="1213" t="s">
        <v>241</v>
      </c>
      <c r="B68" s="1214"/>
      <c r="C68" s="382"/>
      <c r="D68" s="356"/>
      <c r="E68" s="357"/>
      <c r="F68" s="357"/>
      <c r="G68" s="357"/>
      <c r="H68" s="358"/>
      <c r="I68" s="359"/>
      <c r="J68" s="356"/>
      <c r="K68" s="363"/>
      <c r="L68" s="1189"/>
      <c r="M68" s="1237"/>
      <c r="N68" s="404"/>
      <c r="O68" s="402"/>
      <c r="P68" s="157"/>
      <c r="Q68" s="1250"/>
      <c r="R68" s="1251"/>
      <c r="S68" s="476">
        <f t="shared" si="12"/>
        <v>0</v>
      </c>
      <c r="T68" s="1666"/>
      <c r="U68" s="1667"/>
      <c r="V68" s="972"/>
      <c r="W68" s="970"/>
      <c r="X68" s="973"/>
      <c r="Y68" s="1670"/>
      <c r="Z68" s="1671"/>
      <c r="AA68" s="427">
        <f t="shared" si="11"/>
        <v>0</v>
      </c>
    </row>
    <row r="69" spans="1:28" ht="20.100000000000001" customHeight="1" thickTop="1" thickBot="1" x14ac:dyDescent="0.2">
      <c r="A69" s="1215"/>
      <c r="B69" s="1216"/>
      <c r="C69" s="384"/>
      <c r="D69" s="365"/>
      <c r="E69" s="366"/>
      <c r="F69" s="366"/>
      <c r="G69" s="366"/>
      <c r="H69" s="367"/>
      <c r="I69" s="368"/>
      <c r="J69" s="365"/>
      <c r="K69" s="369"/>
      <c r="L69" s="1211"/>
      <c r="M69" s="1212"/>
      <c r="N69" s="407"/>
      <c r="O69" s="399"/>
      <c r="P69" s="158"/>
      <c r="Q69" s="1205"/>
      <c r="R69" s="1206"/>
      <c r="S69" s="477">
        <f>ROUNDDOWN(IF(Q69="",0,P69/Q69*N69)*1.1,0)</f>
        <v>0</v>
      </c>
      <c r="T69" s="1183" t="s">
        <v>46</v>
      </c>
      <c r="U69" s="1184"/>
      <c r="V69" s="1185"/>
      <c r="W69" s="1185"/>
      <c r="X69" s="1185"/>
      <c r="Y69" s="1185"/>
      <c r="Z69" s="1186"/>
      <c r="AA69" s="370">
        <f>SUM(AA61:AA68,S61:S69)</f>
        <v>0</v>
      </c>
    </row>
    <row r="70" spans="1:28" ht="20.100000000000001" customHeight="1" x14ac:dyDescent="0.2">
      <c r="A70" s="385"/>
      <c r="B70" s="385"/>
      <c r="C70" s="385"/>
      <c r="D70" s="385"/>
      <c r="E70" s="385"/>
      <c r="F70" s="385"/>
      <c r="G70" s="385"/>
      <c r="H70" s="385"/>
      <c r="I70" s="385"/>
      <c r="J70" s="385"/>
      <c r="K70" s="385"/>
      <c r="L70" s="385"/>
      <c r="M70" s="955" t="s">
        <v>438</v>
      </c>
      <c r="N70" s="311"/>
      <c r="O70" s="385"/>
      <c r="P70" s="385"/>
      <c r="Q70" s="385"/>
      <c r="R70" s="385"/>
      <c r="S70" s="385"/>
      <c r="T70" s="385"/>
      <c r="U70" s="385"/>
      <c r="V70" s="385"/>
      <c r="W70" s="385"/>
      <c r="X70" s="385"/>
      <c r="Y70" s="385"/>
      <c r="Z70" s="385"/>
      <c r="AA70" s="385"/>
      <c r="AB70" s="2"/>
    </row>
    <row r="71" spans="1:28" ht="20.100000000000001" customHeight="1" x14ac:dyDescent="0.15">
      <c r="A71" s="386">
        <v>6</v>
      </c>
      <c r="B71" s="1651">
        <f>②収支!C138</f>
        <v>0</v>
      </c>
      <c r="C71" s="1652"/>
      <c r="D71" s="1652"/>
      <c r="E71" s="387"/>
      <c r="F71" s="1289" t="s">
        <v>208</v>
      </c>
      <c r="G71" s="1290"/>
      <c r="H71" s="1290"/>
      <c r="I71" s="1290"/>
      <c r="J71" s="1290"/>
      <c r="K71" s="1290"/>
      <c r="L71" s="1290"/>
      <c r="M71" s="1290"/>
      <c r="N71" s="1290"/>
      <c r="O71" s="388"/>
      <c r="P71" s="388"/>
      <c r="Q71" s="388"/>
      <c r="R71" s="389"/>
      <c r="S71" s="388"/>
      <c r="T71" s="388"/>
      <c r="U71" s="388"/>
      <c r="V71" s="388"/>
      <c r="W71" s="388"/>
      <c r="X71" s="388"/>
      <c r="Y71" s="388"/>
      <c r="Z71" s="388"/>
      <c r="AA71" s="388"/>
    </row>
    <row r="72" spans="1:28" ht="20.100000000000001" customHeight="1" thickBot="1" x14ac:dyDescent="0.2">
      <c r="A72" s="388"/>
      <c r="B72" s="388"/>
      <c r="C72" s="388"/>
      <c r="D72" s="388"/>
      <c r="E72" s="388"/>
      <c r="F72" s="388"/>
      <c r="G72" s="388"/>
      <c r="H72" s="388"/>
      <c r="I72" s="388"/>
      <c r="J72" s="388"/>
      <c r="K72" s="388"/>
      <c r="L72" s="388"/>
      <c r="M72" s="388"/>
      <c r="N72" s="388"/>
      <c r="O72" s="388"/>
      <c r="P72" s="388"/>
      <c r="Q72" s="388"/>
      <c r="R72" s="388"/>
      <c r="S72" s="388"/>
      <c r="T72" s="388"/>
      <c r="U72" s="390"/>
      <c r="V72" s="390"/>
      <c r="W72" s="390"/>
      <c r="X72" s="390"/>
      <c r="Y72" s="390"/>
      <c r="Z72" s="390"/>
      <c r="AA72" s="390"/>
    </row>
    <row r="73" spans="1:28" ht="12.95" customHeight="1" x14ac:dyDescent="0.15">
      <c r="A73" s="1276" t="s">
        <v>295</v>
      </c>
      <c r="B73" s="1277"/>
      <c r="C73" s="1278"/>
      <c r="D73" s="371"/>
      <c r="E73" s="372" t="s">
        <v>269</v>
      </c>
      <c r="F73" s="373" t="s">
        <v>32</v>
      </c>
      <c r="G73" s="1282" t="s">
        <v>33</v>
      </c>
      <c r="H73" s="1277"/>
      <c r="I73" s="1277"/>
      <c r="J73" s="1283"/>
      <c r="K73" s="374" t="s">
        <v>34</v>
      </c>
      <c r="L73" s="315"/>
      <c r="M73" s="315"/>
      <c r="N73" s="315"/>
      <c r="O73" s="315"/>
      <c r="P73" s="315"/>
      <c r="Q73" s="315"/>
      <c r="R73" s="315"/>
      <c r="S73" s="315"/>
      <c r="T73" s="315"/>
      <c r="U73" s="315"/>
      <c r="V73" s="315"/>
      <c r="W73" s="315"/>
      <c r="X73" s="1179" t="s">
        <v>263</v>
      </c>
      <c r="Y73" s="1180"/>
      <c r="Z73" s="1180"/>
      <c r="AA73" s="1181"/>
    </row>
    <row r="74" spans="1:28" ht="12.95" customHeight="1" thickBot="1" x14ac:dyDescent="0.2">
      <c r="A74" s="1279"/>
      <c r="B74" s="1280"/>
      <c r="C74" s="1281"/>
      <c r="D74" s="375" t="s">
        <v>297</v>
      </c>
      <c r="E74" s="376" t="s">
        <v>279</v>
      </c>
      <c r="F74" s="377" t="s">
        <v>280</v>
      </c>
      <c r="G74" s="1280"/>
      <c r="H74" s="1280"/>
      <c r="I74" s="1280"/>
      <c r="J74" s="1284"/>
      <c r="K74" s="378"/>
      <c r="L74" s="320"/>
      <c r="M74" s="1204" t="s">
        <v>291</v>
      </c>
      <c r="N74" s="1272"/>
      <c r="O74" s="1204" t="s">
        <v>245</v>
      </c>
      <c r="P74" s="1204"/>
      <c r="Q74" s="1204" t="s">
        <v>246</v>
      </c>
      <c r="R74" s="1204"/>
      <c r="S74" s="321"/>
      <c r="T74" s="321"/>
      <c r="U74" s="321"/>
      <c r="V74" s="321"/>
      <c r="W74" s="321"/>
      <c r="X74" s="322" t="s">
        <v>264</v>
      </c>
      <c r="Y74" s="116"/>
      <c r="Z74" s="323" t="s">
        <v>35</v>
      </c>
      <c r="AA74" s="324">
        <f>+U80*Y74/100</f>
        <v>0</v>
      </c>
    </row>
    <row r="75" spans="1:28" ht="12.95" customHeight="1" thickBot="1" x14ac:dyDescent="0.2">
      <c r="A75" s="1279"/>
      <c r="B75" s="1280"/>
      <c r="C75" s="1281"/>
      <c r="D75" s="457"/>
      <c r="E75" s="376" t="s">
        <v>218</v>
      </c>
      <c r="F75" s="377" t="s">
        <v>219</v>
      </c>
      <c r="G75" s="1280"/>
      <c r="H75" s="1280"/>
      <c r="I75" s="1280"/>
      <c r="J75" s="1284"/>
      <c r="K75" s="379" t="s">
        <v>36</v>
      </c>
      <c r="L75" s="1285"/>
      <c r="M75" s="1285"/>
      <c r="N75" s="326" t="s">
        <v>37</v>
      </c>
      <c r="O75" s="117">
        <v>80</v>
      </c>
      <c r="P75" s="326" t="s">
        <v>306</v>
      </c>
      <c r="Q75" s="1200">
        <f>L75*O75/100</f>
        <v>0</v>
      </c>
      <c r="R75" s="1201"/>
      <c r="S75" s="1202" t="s">
        <v>38</v>
      </c>
      <c r="T75" s="1203"/>
      <c r="U75" s="456">
        <f>IF(AND(ISBLANK(O77:O80),ISBLANK(T77:T79)),"",7-(COUNTBLANK(O77:O80)+COUNTBLANK(T77:T79)))</f>
        <v>0</v>
      </c>
      <c r="V75" s="327" t="s">
        <v>39</v>
      </c>
      <c r="W75" s="328"/>
      <c r="X75" s="322" t="s">
        <v>402</v>
      </c>
      <c r="Y75" s="116"/>
      <c r="Z75" s="323" t="s">
        <v>35</v>
      </c>
      <c r="AA75" s="324">
        <f>+U80*Y75/100</f>
        <v>0</v>
      </c>
    </row>
    <row r="76" spans="1:28" ht="20.100000000000001" customHeight="1" thickBot="1" x14ac:dyDescent="0.2">
      <c r="A76" s="1286" t="s">
        <v>220</v>
      </c>
      <c r="B76" s="1287"/>
      <c r="C76" s="1288"/>
      <c r="D76" s="439">
        <f>U80</f>
        <v>0</v>
      </c>
      <c r="E76" s="440" t="e">
        <f>IF(D76="",0,D76/S80)</f>
        <v>#DIV/0!</v>
      </c>
      <c r="F76" s="788"/>
      <c r="G76" s="441"/>
      <c r="H76" s="441"/>
      <c r="I76" s="441"/>
      <c r="J76" s="442"/>
      <c r="K76" s="374" t="s">
        <v>247</v>
      </c>
      <c r="L76" s="429" t="s">
        <v>247</v>
      </c>
      <c r="M76" s="1198" t="s">
        <v>292</v>
      </c>
      <c r="N76" s="1275"/>
      <c r="O76" s="465" t="s">
        <v>40</v>
      </c>
      <c r="P76" s="1198" t="s">
        <v>268</v>
      </c>
      <c r="Q76" s="1247"/>
      <c r="R76" s="467" t="s">
        <v>41</v>
      </c>
      <c r="S76" s="466" t="s">
        <v>257</v>
      </c>
      <c r="T76" s="463" t="s">
        <v>40</v>
      </c>
      <c r="U76" s="1198" t="s">
        <v>268</v>
      </c>
      <c r="V76" s="1199"/>
      <c r="W76" s="321"/>
      <c r="X76" s="334" t="s">
        <v>265</v>
      </c>
      <c r="Y76" s="118"/>
      <c r="Z76" s="335" t="s">
        <v>47</v>
      </c>
      <c r="AA76" s="324">
        <f>+U80*Y76/100</f>
        <v>0</v>
      </c>
    </row>
    <row r="77" spans="1:28" ht="20.100000000000001" customHeight="1" thickBot="1" x14ac:dyDescent="0.2">
      <c r="A77" s="380"/>
      <c r="B77" s="1236" t="s">
        <v>270</v>
      </c>
      <c r="C77" s="1226"/>
      <c r="D77" s="437"/>
      <c r="E77" s="330">
        <f>IF(D77=0,0,D77/S80)</f>
        <v>0</v>
      </c>
      <c r="F77" s="789" t="str">
        <f>IF($D$76=0,"",D77/$D$76*100)</f>
        <v/>
      </c>
      <c r="G77" s="1273"/>
      <c r="H77" s="1273"/>
      <c r="I77" s="1273"/>
      <c r="J77" s="1274"/>
      <c r="K77" s="378" t="s">
        <v>248</v>
      </c>
      <c r="L77" s="459"/>
      <c r="M77" s="1339"/>
      <c r="N77" s="1340"/>
      <c r="O77" s="460"/>
      <c r="P77" s="1291">
        <f>+O77*M77</f>
        <v>0</v>
      </c>
      <c r="Q77" s="1292"/>
      <c r="R77" s="468"/>
      <c r="S77" s="461"/>
      <c r="T77" s="462"/>
      <c r="U77" s="1291">
        <f>+T77*S77</f>
        <v>0</v>
      </c>
      <c r="V77" s="1315"/>
      <c r="W77" s="321"/>
      <c r="X77" s="1328" t="s">
        <v>266</v>
      </c>
      <c r="Y77" s="1329"/>
      <c r="Z77" s="1330"/>
      <c r="AA77" s="339">
        <f>+AA76+AA75+AA74</f>
        <v>0</v>
      </c>
    </row>
    <row r="78" spans="1:28" ht="20.100000000000001" customHeight="1" thickBot="1" x14ac:dyDescent="0.2">
      <c r="A78" s="380"/>
      <c r="B78" s="1222" t="s">
        <v>221</v>
      </c>
      <c r="C78" s="1221"/>
      <c r="D78" s="329">
        <f>AA85</f>
        <v>0</v>
      </c>
      <c r="E78" s="337">
        <f>IF(D78=0,0,D78/S80)</f>
        <v>0</v>
      </c>
      <c r="F78" s="790" t="str">
        <f t="shared" ref="F78:F94" si="13">IF($D$76=0,"",D78/$D$76*100)</f>
        <v/>
      </c>
      <c r="G78" s="786" t="s">
        <v>242</v>
      </c>
      <c r="H78" s="340"/>
      <c r="I78" s="340"/>
      <c r="J78" s="340"/>
      <c r="K78" s="378" t="s">
        <v>249</v>
      </c>
      <c r="L78" s="122"/>
      <c r="M78" s="1341"/>
      <c r="N78" s="1342"/>
      <c r="O78" s="423"/>
      <c r="P78" s="1194">
        <f>+O78*M78</f>
        <v>0</v>
      </c>
      <c r="Q78" s="1195"/>
      <c r="R78" s="469"/>
      <c r="S78" s="425"/>
      <c r="T78" s="426"/>
      <c r="U78" s="1194">
        <f>+T78*S78</f>
        <v>0</v>
      </c>
      <c r="V78" s="1331"/>
      <c r="W78" s="321"/>
      <c r="X78" s="1313" t="s">
        <v>399</v>
      </c>
      <c r="Y78" s="1314"/>
      <c r="Z78" s="123"/>
      <c r="AA78" s="341">
        <f>+S80*Z78</f>
        <v>0</v>
      </c>
    </row>
    <row r="79" spans="1:28" ht="20.100000000000001" customHeight="1" thickBot="1" x14ac:dyDescent="0.2">
      <c r="A79" s="380"/>
      <c r="B79" s="1222" t="s">
        <v>14</v>
      </c>
      <c r="C79" s="1221"/>
      <c r="D79" s="329">
        <f>AA94</f>
        <v>0</v>
      </c>
      <c r="E79" s="337">
        <f>IF(D79=0,0,D79/S80)</f>
        <v>0</v>
      </c>
      <c r="F79" s="790" t="str">
        <f t="shared" si="13"/>
        <v/>
      </c>
      <c r="G79" s="786" t="s">
        <v>242</v>
      </c>
      <c r="H79" s="340"/>
      <c r="I79" s="340"/>
      <c r="J79" s="340"/>
      <c r="K79" s="378" t="s">
        <v>284</v>
      </c>
      <c r="L79" s="122"/>
      <c r="M79" s="1341"/>
      <c r="N79" s="1342"/>
      <c r="O79" s="423"/>
      <c r="P79" s="1194">
        <f>+O79*M79</f>
        <v>0</v>
      </c>
      <c r="Q79" s="1195"/>
      <c r="R79" s="473"/>
      <c r="S79" s="474"/>
      <c r="T79" s="475"/>
      <c r="U79" s="1196">
        <f>+T79*S79</f>
        <v>0</v>
      </c>
      <c r="V79" s="1197"/>
      <c r="W79" s="321"/>
      <c r="X79" s="1191" t="s">
        <v>400</v>
      </c>
      <c r="Y79" s="1192"/>
      <c r="Z79" s="124"/>
      <c r="AA79" s="342">
        <f>IF(Z79="",0,Z79*S80)</f>
        <v>0</v>
      </c>
    </row>
    <row r="80" spans="1:28" ht="20.100000000000001" customHeight="1" thickTop="1" thickBot="1" x14ac:dyDescent="0.2">
      <c r="A80" s="380"/>
      <c r="B80" s="1222" t="s">
        <v>222</v>
      </c>
      <c r="C80" s="1221"/>
      <c r="D80" s="120"/>
      <c r="E80" s="337">
        <f>IF(D80="",0,D80/S80)</f>
        <v>0</v>
      </c>
      <c r="F80" s="790" t="str">
        <f t="shared" si="13"/>
        <v/>
      </c>
      <c r="G80" s="1260"/>
      <c r="H80" s="1260"/>
      <c r="I80" s="1260"/>
      <c r="J80" s="1261"/>
      <c r="K80" s="379" t="s">
        <v>250</v>
      </c>
      <c r="L80" s="125"/>
      <c r="M80" s="1268"/>
      <c r="N80" s="1269"/>
      <c r="O80" s="424"/>
      <c r="P80" s="1270">
        <f>+O80*M80</f>
        <v>0</v>
      </c>
      <c r="Q80" s="1271"/>
      <c r="R80" s="470" t="s">
        <v>307</v>
      </c>
      <c r="S80" s="471">
        <f>SUM(M77:N80,S77:S79)</f>
        <v>0</v>
      </c>
      <c r="T80" s="472">
        <f>IF(ISERR($U80/$S80),0,TRUNC($U80/$S80))</f>
        <v>0</v>
      </c>
      <c r="U80" s="1298">
        <f>SUM(P77:Q80,U77:V79)</f>
        <v>0</v>
      </c>
      <c r="V80" s="1299"/>
      <c r="W80" s="321"/>
      <c r="X80" s="321"/>
      <c r="Y80" s="321"/>
      <c r="Z80" s="321"/>
      <c r="AA80" s="391">
        <f>SUM(AA77:AA79)</f>
        <v>0</v>
      </c>
    </row>
    <row r="81" spans="1:27" ht="20.100000000000001" customHeight="1" thickBot="1" x14ac:dyDescent="0.2">
      <c r="A81" s="381" t="s">
        <v>223</v>
      </c>
      <c r="B81" s="1222" t="s">
        <v>224</v>
      </c>
      <c r="C81" s="1221"/>
      <c r="D81" s="329">
        <f>AA104</f>
        <v>0</v>
      </c>
      <c r="E81" s="337">
        <f>IF(D81=0,0,D81/S80)</f>
        <v>0</v>
      </c>
      <c r="F81" s="790" t="str">
        <f t="shared" si="13"/>
        <v/>
      </c>
      <c r="G81" s="786" t="s">
        <v>242</v>
      </c>
      <c r="H81" s="340"/>
      <c r="I81" s="340"/>
      <c r="J81" s="340"/>
      <c r="K81" s="1257" t="s">
        <v>285</v>
      </c>
      <c r="L81" s="1202" t="s">
        <v>267</v>
      </c>
      <c r="M81" s="1247"/>
      <c r="N81" s="1182" t="s">
        <v>287</v>
      </c>
      <c r="O81" s="1182"/>
      <c r="P81" s="480" t="s">
        <v>301</v>
      </c>
      <c r="Q81" s="465" t="s">
        <v>293</v>
      </c>
      <c r="R81" s="482" t="s">
        <v>294</v>
      </c>
      <c r="S81" s="481" t="s">
        <v>302</v>
      </c>
      <c r="T81" s="1202" t="s">
        <v>260</v>
      </c>
      <c r="U81" s="1247"/>
      <c r="V81" s="1182" t="s">
        <v>287</v>
      </c>
      <c r="W81" s="1182"/>
      <c r="X81" s="480" t="s">
        <v>301</v>
      </c>
      <c r="Y81" s="465" t="s">
        <v>293</v>
      </c>
      <c r="Z81" s="482" t="s">
        <v>294</v>
      </c>
      <c r="AA81" s="483" t="s">
        <v>302</v>
      </c>
    </row>
    <row r="82" spans="1:27" ht="20.100000000000001" customHeight="1" x14ac:dyDescent="0.15">
      <c r="A82" s="381"/>
      <c r="B82" s="1222" t="s">
        <v>15</v>
      </c>
      <c r="C82" s="1221"/>
      <c r="D82" s="121"/>
      <c r="E82" s="337">
        <f>IF(D82="",0,D82/S80)</f>
        <v>0</v>
      </c>
      <c r="F82" s="790" t="str">
        <f t="shared" si="13"/>
        <v/>
      </c>
      <c r="G82" s="1297"/>
      <c r="H82" s="1260"/>
      <c r="I82" s="1260"/>
      <c r="J82" s="1261"/>
      <c r="K82" s="1258"/>
      <c r="L82" s="1266"/>
      <c r="M82" s="1267"/>
      <c r="N82" s="732"/>
      <c r="O82" s="405"/>
      <c r="P82" s="918"/>
      <c r="Q82" s="128"/>
      <c r="R82" s="432"/>
      <c r="S82" s="478">
        <f t="shared" ref="S82:S87" si="14">ROUNDDOWN(IF(Q82="",0,P82/Q82*N82)*1.1,0)</f>
        <v>0</v>
      </c>
      <c r="T82" s="1266"/>
      <c r="U82" s="1267"/>
      <c r="V82" s="408"/>
      <c r="W82" s="405" t="s">
        <v>305</v>
      </c>
      <c r="X82" s="163"/>
      <c r="Y82" s="129"/>
      <c r="Z82" s="479" t="str">
        <f>W82</f>
        <v/>
      </c>
      <c r="AA82" s="428">
        <f>ROUNDDOWN(IF(Y82="",0,X82/Y82*V82)*1.1,0)</f>
        <v>0</v>
      </c>
    </row>
    <row r="83" spans="1:27" ht="20.100000000000001" customHeight="1" x14ac:dyDescent="0.15">
      <c r="A83" s="381"/>
      <c r="B83" s="1222" t="s">
        <v>225</v>
      </c>
      <c r="C83" s="1221"/>
      <c r="D83" s="121"/>
      <c r="E83" s="337">
        <f>IF(D83="",0,D83/S80)</f>
        <v>0</v>
      </c>
      <c r="F83" s="790" t="str">
        <f t="shared" si="13"/>
        <v/>
      </c>
      <c r="G83" s="1260"/>
      <c r="H83" s="1260"/>
      <c r="I83" s="1260"/>
      <c r="J83" s="1261"/>
      <c r="K83" s="1258"/>
      <c r="L83" s="1189"/>
      <c r="M83" s="1238"/>
      <c r="N83" s="733"/>
      <c r="O83" s="402"/>
      <c r="P83" s="919"/>
      <c r="Q83" s="721"/>
      <c r="R83" s="430"/>
      <c r="S83" s="476">
        <f t="shared" si="14"/>
        <v>0</v>
      </c>
      <c r="T83" s="1189"/>
      <c r="U83" s="1238"/>
      <c r="V83" s="404"/>
      <c r="W83" s="402" t="s">
        <v>305</v>
      </c>
      <c r="X83" s="160"/>
      <c r="Y83" s="119"/>
      <c r="Z83" s="433" t="str">
        <f>W83</f>
        <v/>
      </c>
      <c r="AA83" s="324">
        <f>ROUNDDOWN(IF(Y83="",0,X83/Y83*V83)*1.1,0)</f>
        <v>0</v>
      </c>
    </row>
    <row r="84" spans="1:27" ht="20.100000000000001" customHeight="1" thickBot="1" x14ac:dyDescent="0.2">
      <c r="A84" s="381"/>
      <c r="B84" s="1228" t="s">
        <v>226</v>
      </c>
      <c r="C84" s="346" t="s">
        <v>227</v>
      </c>
      <c r="D84" s="347"/>
      <c r="E84" s="337">
        <f>IF(D84="",0,D84/S80)</f>
        <v>0</v>
      </c>
      <c r="F84" s="790" t="str">
        <f t="shared" si="13"/>
        <v/>
      </c>
      <c r="G84" s="340"/>
      <c r="H84" s="340"/>
      <c r="I84" s="340"/>
      <c r="J84" s="340"/>
      <c r="K84" s="1258"/>
      <c r="L84" s="1189"/>
      <c r="M84" s="1238"/>
      <c r="N84" s="404"/>
      <c r="O84" s="402"/>
      <c r="P84" s="919"/>
      <c r="Q84" s="721"/>
      <c r="R84" s="430"/>
      <c r="S84" s="476">
        <f t="shared" si="14"/>
        <v>0</v>
      </c>
      <c r="T84" s="1189"/>
      <c r="U84" s="1238"/>
      <c r="V84" s="409"/>
      <c r="W84" s="403" t="s">
        <v>305</v>
      </c>
      <c r="X84" s="161"/>
      <c r="Y84" s="159"/>
      <c r="Z84" s="434" t="str">
        <f>W84</f>
        <v/>
      </c>
      <c r="AA84" s="427">
        <f>ROUNDDOWN(IF(Y84="",0,X84/Y84*V84)*1.1,0)</f>
        <v>0</v>
      </c>
    </row>
    <row r="85" spans="1:27" ht="20.100000000000001" customHeight="1" thickTop="1" thickBot="1" x14ac:dyDescent="0.2">
      <c r="A85" s="381" t="s">
        <v>228</v>
      </c>
      <c r="B85" s="1229"/>
      <c r="C85" s="346" t="s">
        <v>229</v>
      </c>
      <c r="D85" s="347"/>
      <c r="E85" s="337">
        <f>IF(D85="",0,D85/S80)</f>
        <v>0</v>
      </c>
      <c r="F85" s="790" t="str">
        <f t="shared" si="13"/>
        <v/>
      </c>
      <c r="G85" s="340"/>
      <c r="H85" s="340"/>
      <c r="I85" s="340"/>
      <c r="J85" s="340"/>
      <c r="K85" s="1259"/>
      <c r="L85" s="1211"/>
      <c r="M85" s="1650"/>
      <c r="N85" s="407"/>
      <c r="O85" s="399"/>
      <c r="P85" s="920"/>
      <c r="Q85" s="723"/>
      <c r="R85" s="431"/>
      <c r="S85" s="477">
        <f t="shared" si="14"/>
        <v>0</v>
      </c>
      <c r="T85" s="1183" t="s">
        <v>262</v>
      </c>
      <c r="U85" s="1184"/>
      <c r="V85" s="1185"/>
      <c r="W85" s="1185"/>
      <c r="X85" s="1185"/>
      <c r="Y85" s="1185"/>
      <c r="Z85" s="1186"/>
      <c r="AA85" s="370">
        <f>SUM(AA82:AA84,S82:S85)</f>
        <v>0</v>
      </c>
    </row>
    <row r="86" spans="1:27" ht="20.100000000000001" customHeight="1" x14ac:dyDescent="0.15">
      <c r="A86" s="381"/>
      <c r="B86" s="1230"/>
      <c r="C86" s="350" t="s">
        <v>230</v>
      </c>
      <c r="D86" s="347"/>
      <c r="E86" s="337">
        <f>IF(D86="",0,D86/S80)</f>
        <v>0</v>
      </c>
      <c r="F86" s="790" t="str">
        <f t="shared" si="13"/>
        <v/>
      </c>
      <c r="G86" s="340"/>
      <c r="H86" s="340"/>
      <c r="I86" s="340"/>
      <c r="J86" s="340"/>
      <c r="K86" s="374"/>
      <c r="L86" s="1175"/>
      <c r="M86" s="1244"/>
      <c r="N86" s="404"/>
      <c r="O86" s="402"/>
      <c r="P86" s="919"/>
      <c r="Q86" s="721"/>
      <c r="R86" s="432"/>
      <c r="S86" s="478">
        <f t="shared" si="14"/>
        <v>0</v>
      </c>
      <c r="T86" s="1266"/>
      <c r="U86" s="1267"/>
      <c r="V86" s="400"/>
      <c r="W86" s="405"/>
      <c r="X86" s="160"/>
      <c r="Y86" s="119"/>
      <c r="Z86" s="435"/>
      <c r="AA86" s="428">
        <f t="shared" ref="AA86:AA93" si="15">ROUNDDOWN(IF(Y86="",0,X86/Y86*V86)*1.1,0)</f>
        <v>0</v>
      </c>
    </row>
    <row r="87" spans="1:27" ht="20.100000000000001" customHeight="1" x14ac:dyDescent="0.15">
      <c r="A87" s="381"/>
      <c r="B87" s="1256" t="s">
        <v>296</v>
      </c>
      <c r="C87" s="1221"/>
      <c r="D87" s="347"/>
      <c r="E87" s="337">
        <f>IF(D87="",0,D87/S80)</f>
        <v>0</v>
      </c>
      <c r="F87" s="790" t="str">
        <f t="shared" si="13"/>
        <v/>
      </c>
      <c r="G87" s="340"/>
      <c r="H87" s="340"/>
      <c r="I87" s="340"/>
      <c r="J87" s="340"/>
      <c r="K87" s="378" t="s">
        <v>251</v>
      </c>
      <c r="L87" s="1175"/>
      <c r="M87" s="1244"/>
      <c r="N87" s="404"/>
      <c r="O87" s="405"/>
      <c r="P87" s="157"/>
      <c r="Q87" s="126"/>
      <c r="R87" s="432"/>
      <c r="S87" s="476">
        <f t="shared" si="14"/>
        <v>0</v>
      </c>
      <c r="T87" s="1175"/>
      <c r="U87" s="1193"/>
      <c r="V87" s="400"/>
      <c r="W87" s="405"/>
      <c r="X87" s="160"/>
      <c r="Y87" s="119"/>
      <c r="Z87" s="435"/>
      <c r="AA87" s="324">
        <f t="shared" si="15"/>
        <v>0</v>
      </c>
    </row>
    <row r="88" spans="1:27" ht="20.100000000000001" customHeight="1" x14ac:dyDescent="0.15">
      <c r="A88" s="381"/>
      <c r="B88" s="1222" t="s">
        <v>42</v>
      </c>
      <c r="C88" s="1221"/>
      <c r="D88" s="347"/>
      <c r="E88" s="337">
        <f>IF(D88="",0,D88/S80)</f>
        <v>0</v>
      </c>
      <c r="F88" s="790" t="str">
        <f t="shared" si="13"/>
        <v/>
      </c>
      <c r="G88" s="340"/>
      <c r="H88" s="340"/>
      <c r="I88" s="340"/>
      <c r="J88" s="340"/>
      <c r="K88" s="378"/>
      <c r="L88" s="1175"/>
      <c r="M88" s="1193"/>
      <c r="N88" s="408"/>
      <c r="O88" s="405"/>
      <c r="P88" s="724"/>
      <c r="Q88" s="725"/>
      <c r="R88" s="430"/>
      <c r="S88" s="476">
        <f t="shared" ref="S88:S93" si="16">ROUNDDOWN(IF(Q88="",0,P88/Q88*N88)*1.1,0)</f>
        <v>0</v>
      </c>
      <c r="T88" s="1175"/>
      <c r="U88" s="1193"/>
      <c r="V88" s="400"/>
      <c r="W88" s="405"/>
      <c r="X88" s="160"/>
      <c r="Y88" s="119"/>
      <c r="Z88" s="435"/>
      <c r="AA88" s="324">
        <f t="shared" si="15"/>
        <v>0</v>
      </c>
    </row>
    <row r="89" spans="1:27" ht="20.100000000000001" customHeight="1" x14ac:dyDescent="0.15">
      <c r="A89" s="381" t="s">
        <v>231</v>
      </c>
      <c r="B89" s="1222" t="s">
        <v>1</v>
      </c>
      <c r="C89" s="1221"/>
      <c r="D89" s="728"/>
      <c r="E89" s="731">
        <f>IF(D89="",0,D89/S80)</f>
        <v>0</v>
      </c>
      <c r="F89" s="798" t="str">
        <f t="shared" si="13"/>
        <v/>
      </c>
      <c r="G89" s="1241"/>
      <c r="H89" s="1242"/>
      <c r="I89" s="1242"/>
      <c r="J89" s="1243"/>
      <c r="K89" s="378" t="s">
        <v>252</v>
      </c>
      <c r="L89" s="1175"/>
      <c r="M89" s="1244"/>
      <c r="N89" s="404"/>
      <c r="O89" s="402"/>
      <c r="P89" s="726"/>
      <c r="Q89" s="727"/>
      <c r="R89" s="430"/>
      <c r="S89" s="476">
        <f t="shared" si="16"/>
        <v>0</v>
      </c>
      <c r="T89" s="1175"/>
      <c r="U89" s="1193"/>
      <c r="V89" s="404"/>
      <c r="W89" s="405" t="s">
        <v>305</v>
      </c>
      <c r="X89" s="160"/>
      <c r="Y89" s="119"/>
      <c r="Z89" s="435" t="str">
        <f>W89</f>
        <v/>
      </c>
      <c r="AA89" s="324">
        <f t="shared" si="15"/>
        <v>0</v>
      </c>
    </row>
    <row r="90" spans="1:27" ht="20.100000000000001" customHeight="1" x14ac:dyDescent="0.15">
      <c r="A90" s="380"/>
      <c r="B90" s="1228" t="s">
        <v>232</v>
      </c>
      <c r="C90" s="351" t="s">
        <v>275</v>
      </c>
      <c r="D90" s="730">
        <f>AA77</f>
        <v>0</v>
      </c>
      <c r="E90" s="731">
        <f>IF(D90=0,0,D90/S80)</f>
        <v>0</v>
      </c>
      <c r="F90" s="798" t="str">
        <f t="shared" si="13"/>
        <v/>
      </c>
      <c r="G90" s="1241" t="s">
        <v>242</v>
      </c>
      <c r="H90" s="1242"/>
      <c r="I90" s="1242"/>
      <c r="J90" s="1243"/>
      <c r="K90" s="378"/>
      <c r="L90" s="1175"/>
      <c r="M90" s="1193"/>
      <c r="N90" s="404"/>
      <c r="O90" s="405"/>
      <c r="P90" s="160"/>
      <c r="Q90" s="119"/>
      <c r="R90" s="432"/>
      <c r="S90" s="476">
        <f t="shared" si="16"/>
        <v>0</v>
      </c>
      <c r="T90" s="1175"/>
      <c r="U90" s="1193"/>
      <c r="V90" s="404"/>
      <c r="W90" s="405" t="s">
        <v>305</v>
      </c>
      <c r="X90" s="160"/>
      <c r="Y90" s="119"/>
      <c r="Z90" s="435" t="str">
        <f>W90</f>
        <v/>
      </c>
      <c r="AA90" s="324">
        <f t="shared" si="15"/>
        <v>0</v>
      </c>
    </row>
    <row r="91" spans="1:27" ht="20.100000000000001" customHeight="1" x14ac:dyDescent="0.15">
      <c r="A91" s="380"/>
      <c r="B91" s="1229"/>
      <c r="C91" s="351" t="s">
        <v>233</v>
      </c>
      <c r="D91" s="730">
        <f>AA78</f>
        <v>0</v>
      </c>
      <c r="E91" s="731">
        <f>IF(D91=0,0,D91/S80)</f>
        <v>0</v>
      </c>
      <c r="F91" s="798" t="str">
        <f t="shared" si="13"/>
        <v/>
      </c>
      <c r="G91" s="1241" t="s">
        <v>242</v>
      </c>
      <c r="H91" s="1242"/>
      <c r="I91" s="1242"/>
      <c r="J91" s="1243"/>
      <c r="K91" s="378" t="s">
        <v>231</v>
      </c>
      <c r="L91" s="1175"/>
      <c r="M91" s="1244"/>
      <c r="N91" s="404"/>
      <c r="O91" s="402"/>
      <c r="P91" s="157"/>
      <c r="Q91" s="126"/>
      <c r="R91" s="430"/>
      <c r="S91" s="476">
        <f t="shared" si="16"/>
        <v>0</v>
      </c>
      <c r="T91" s="1175"/>
      <c r="U91" s="1193"/>
      <c r="V91" s="404"/>
      <c r="W91" s="405" t="s">
        <v>305</v>
      </c>
      <c r="X91" s="160"/>
      <c r="Y91" s="119"/>
      <c r="Z91" s="435" t="str">
        <f>W91</f>
        <v/>
      </c>
      <c r="AA91" s="324">
        <f t="shared" si="15"/>
        <v>0</v>
      </c>
    </row>
    <row r="92" spans="1:27" ht="20.100000000000001" customHeight="1" x14ac:dyDescent="0.15">
      <c r="A92" s="380"/>
      <c r="B92" s="1230"/>
      <c r="C92" s="352" t="s">
        <v>276</v>
      </c>
      <c r="D92" s="329">
        <f>AA79</f>
        <v>0</v>
      </c>
      <c r="E92" s="337">
        <f>IF(D92=0,0,D92/S80)</f>
        <v>0</v>
      </c>
      <c r="F92" s="790" t="str">
        <f t="shared" si="13"/>
        <v/>
      </c>
      <c r="G92" s="786"/>
      <c r="H92" s="340"/>
      <c r="I92" s="340"/>
      <c r="J92" s="340"/>
      <c r="K92" s="378"/>
      <c r="L92" s="1175"/>
      <c r="M92" s="1244"/>
      <c r="N92" s="404"/>
      <c r="O92" s="402"/>
      <c r="P92" s="157"/>
      <c r="Q92" s="126"/>
      <c r="R92" s="430"/>
      <c r="S92" s="476">
        <f t="shared" si="16"/>
        <v>0</v>
      </c>
      <c r="T92" s="1175"/>
      <c r="U92" s="1193"/>
      <c r="V92" s="404"/>
      <c r="W92" s="405" t="s">
        <v>305</v>
      </c>
      <c r="X92" s="160"/>
      <c r="Y92" s="119"/>
      <c r="Z92" s="435" t="str">
        <f>W92</f>
        <v/>
      </c>
      <c r="AA92" s="324">
        <f t="shared" si="15"/>
        <v>0</v>
      </c>
    </row>
    <row r="93" spans="1:27" ht="20.100000000000001" customHeight="1" thickBot="1" x14ac:dyDescent="0.2">
      <c r="A93" s="458"/>
      <c r="B93" s="1231" t="s">
        <v>234</v>
      </c>
      <c r="C93" s="1232"/>
      <c r="D93" s="451">
        <f>SUM(D77:D92)</f>
        <v>0</v>
      </c>
      <c r="E93" s="452">
        <f>IF(D93=0,0,D93/S80)</f>
        <v>0</v>
      </c>
      <c r="F93" s="791" t="str">
        <f t="shared" si="13"/>
        <v/>
      </c>
      <c r="G93" s="787"/>
      <c r="H93" s="454"/>
      <c r="I93" s="454"/>
      <c r="J93" s="455"/>
      <c r="K93" s="378"/>
      <c r="L93" s="1175"/>
      <c r="M93" s="1244"/>
      <c r="N93" s="404"/>
      <c r="O93" s="402"/>
      <c r="P93" s="157"/>
      <c r="Q93" s="126"/>
      <c r="R93" s="430"/>
      <c r="S93" s="476">
        <f t="shared" si="16"/>
        <v>0</v>
      </c>
      <c r="T93" s="1325"/>
      <c r="U93" s="1326"/>
      <c r="V93" s="409"/>
      <c r="W93" s="405" t="s">
        <v>305</v>
      </c>
      <c r="X93" s="161"/>
      <c r="Y93" s="159"/>
      <c r="Z93" s="435" t="str">
        <f>W93</f>
        <v/>
      </c>
      <c r="AA93" s="427">
        <f t="shared" si="15"/>
        <v>0</v>
      </c>
    </row>
    <row r="94" spans="1:27" ht="20.100000000000001" customHeight="1" thickTop="1" thickBot="1" x14ac:dyDescent="0.2">
      <c r="A94" s="1233" t="s">
        <v>235</v>
      </c>
      <c r="B94" s="1234"/>
      <c r="C94" s="1235"/>
      <c r="D94" s="444">
        <f>D76-D93</f>
        <v>0</v>
      </c>
      <c r="E94" s="445" t="e">
        <f>IF(D94="",0,D94/S80)</f>
        <v>#DIV/0!</v>
      </c>
      <c r="F94" s="792" t="str">
        <f t="shared" si="13"/>
        <v/>
      </c>
      <c r="G94" s="761" t="s">
        <v>271</v>
      </c>
      <c r="H94" s="447" t="e">
        <f>E94/E76*100</f>
        <v>#DIV/0!</v>
      </c>
      <c r="I94" s="448" t="s">
        <v>299</v>
      </c>
      <c r="J94" s="449"/>
      <c r="K94" s="378"/>
      <c r="L94" s="1318"/>
      <c r="M94" s="1319"/>
      <c r="N94" s="407"/>
      <c r="O94" s="399"/>
      <c r="P94" s="158"/>
      <c r="Q94" s="127"/>
      <c r="R94" s="431"/>
      <c r="S94" s="477">
        <f>ROUNDDOWN(IF(Q94="",0,P94/Q94*N94)*1.1,0)</f>
        <v>0</v>
      </c>
      <c r="T94" s="1183" t="s">
        <v>261</v>
      </c>
      <c r="U94" s="1184"/>
      <c r="V94" s="1185"/>
      <c r="W94" s="1185"/>
      <c r="X94" s="1185"/>
      <c r="Y94" s="1185"/>
      <c r="Z94" s="1186"/>
      <c r="AA94" s="353">
        <f>SUM(AA86:AA93,S86:S94)</f>
        <v>0</v>
      </c>
    </row>
    <row r="95" spans="1:27" ht="20.100000000000001" customHeight="1" thickBot="1" x14ac:dyDescent="0.2">
      <c r="A95" s="1225" t="s">
        <v>236</v>
      </c>
      <c r="B95" s="1227"/>
      <c r="C95" s="1226"/>
      <c r="D95" s="443"/>
      <c r="E95" s="330">
        <f>IF(D95="",0,D95/S80)</f>
        <v>0</v>
      </c>
      <c r="F95" s="966"/>
      <c r="G95" s="333"/>
      <c r="H95" s="333"/>
      <c r="I95" s="333"/>
      <c r="J95" s="333"/>
      <c r="K95" s="314"/>
      <c r="L95" s="1202" t="s">
        <v>258</v>
      </c>
      <c r="M95" s="1247"/>
      <c r="N95" s="1182" t="s">
        <v>259</v>
      </c>
      <c r="O95" s="1182"/>
      <c r="P95" s="480" t="s">
        <v>301</v>
      </c>
      <c r="Q95" s="1300" t="s">
        <v>420</v>
      </c>
      <c r="R95" s="1301"/>
      <c r="S95" s="481" t="s">
        <v>302</v>
      </c>
      <c r="T95" s="1202" t="s">
        <v>260</v>
      </c>
      <c r="U95" s="1247"/>
      <c r="V95" s="1182" t="s">
        <v>259</v>
      </c>
      <c r="W95" s="1182"/>
      <c r="X95" s="480" t="s">
        <v>301</v>
      </c>
      <c r="Y95" s="1300" t="s">
        <v>419</v>
      </c>
      <c r="Z95" s="1301"/>
      <c r="AA95" s="483" t="s">
        <v>302</v>
      </c>
    </row>
    <row r="96" spans="1:27" ht="20.100000000000001" customHeight="1" x14ac:dyDescent="0.15">
      <c r="A96" s="1219" t="s">
        <v>43</v>
      </c>
      <c r="B96" s="1220"/>
      <c r="C96" s="1221"/>
      <c r="D96" s="347"/>
      <c r="E96" s="337">
        <f>IF(D96="",0,D96/S80)</f>
        <v>0</v>
      </c>
      <c r="F96" s="794"/>
      <c r="G96" s="340"/>
      <c r="H96" s="340"/>
      <c r="I96" s="340"/>
      <c r="J96" s="340"/>
      <c r="K96" s="319"/>
      <c r="L96" s="1189"/>
      <c r="M96" s="1237"/>
      <c r="N96" s="404"/>
      <c r="O96" s="402"/>
      <c r="P96" s="720"/>
      <c r="Q96" s="1349"/>
      <c r="R96" s="1350"/>
      <c r="S96" s="476">
        <f>ROUNDDOWN(IF(Q96="",0,P96/Q96*N96)*1.1,0)</f>
        <v>0</v>
      </c>
      <c r="T96" s="1189"/>
      <c r="U96" s="1237"/>
      <c r="V96" s="732"/>
      <c r="W96" s="405"/>
      <c r="X96" s="163"/>
      <c r="Y96" s="1682"/>
      <c r="Z96" s="1683"/>
      <c r="AA96" s="324">
        <f t="shared" ref="AA96:AA103" si="17">ROUNDDOWN(IF(Y96="",0,X96/Y96*V96)*1.1,0)</f>
        <v>0</v>
      </c>
    </row>
    <row r="97" spans="1:28" ht="20.100000000000001" customHeight="1" x14ac:dyDescent="0.15">
      <c r="A97" s="1219" t="s">
        <v>237</v>
      </c>
      <c r="B97" s="1220"/>
      <c r="C97" s="1221"/>
      <c r="D97" s="347"/>
      <c r="E97" s="337">
        <f>IF(D97="",0,D97/S80)</f>
        <v>0</v>
      </c>
      <c r="F97" s="794"/>
      <c r="G97" s="340"/>
      <c r="H97" s="340"/>
      <c r="I97" s="340"/>
      <c r="J97" s="340"/>
      <c r="K97" s="319"/>
      <c r="L97" s="1189"/>
      <c r="M97" s="1237"/>
      <c r="N97" s="404"/>
      <c r="O97" s="402"/>
      <c r="P97" s="720"/>
      <c r="Q97" s="1250"/>
      <c r="R97" s="1251"/>
      <c r="S97" s="476">
        <f>ROUNDDOWN(IF(Q97="",0,P97/Q97*N97)*1.1,0)</f>
        <v>0</v>
      </c>
      <c r="T97" s="1189"/>
      <c r="U97" s="1237"/>
      <c r="V97" s="733"/>
      <c r="W97" s="405"/>
      <c r="X97" s="160"/>
      <c r="Y97" s="1680"/>
      <c r="Z97" s="1681"/>
      <c r="AA97" s="324">
        <f t="shared" si="17"/>
        <v>0</v>
      </c>
    </row>
    <row r="98" spans="1:28" ht="20.100000000000001" customHeight="1" x14ac:dyDescent="0.15">
      <c r="A98" s="380"/>
      <c r="B98" s="1222" t="s">
        <v>238</v>
      </c>
      <c r="C98" s="1221"/>
      <c r="D98" s="347"/>
      <c r="E98" s="337">
        <f>IF(D98="",0,D98/S80)</f>
        <v>0</v>
      </c>
      <c r="F98" s="794"/>
      <c r="G98" s="340"/>
      <c r="H98" s="340"/>
      <c r="I98" s="340"/>
      <c r="J98" s="340"/>
      <c r="K98" s="319"/>
      <c r="L98" s="1189"/>
      <c r="M98" s="1237"/>
      <c r="N98" s="404"/>
      <c r="O98" s="402"/>
      <c r="P98" s="157"/>
      <c r="Q98" s="1250"/>
      <c r="R98" s="1251"/>
      <c r="S98" s="476">
        <f t="shared" ref="S98:S103" si="18">ROUNDDOWN(IF(Q98="",0,P98/Q98*N98)*1.1,0)</f>
        <v>0</v>
      </c>
      <c r="T98" s="1189"/>
      <c r="U98" s="1237"/>
      <c r="V98" s="733"/>
      <c r="W98" s="402"/>
      <c r="X98" s="160"/>
      <c r="Y98" s="1680"/>
      <c r="Z98" s="1681"/>
      <c r="AA98" s="324">
        <f t="shared" si="17"/>
        <v>0</v>
      </c>
    </row>
    <row r="99" spans="1:28" ht="20.100000000000001" customHeight="1" thickBot="1" x14ac:dyDescent="0.2">
      <c r="A99" s="494"/>
      <c r="B99" s="1217" t="s">
        <v>239</v>
      </c>
      <c r="C99" s="1218"/>
      <c r="D99" s="497"/>
      <c r="E99" s="498">
        <f>IF(D99="",0,D99/S80)</f>
        <v>0</v>
      </c>
      <c r="F99" s="795"/>
      <c r="G99" s="500"/>
      <c r="H99" s="500"/>
      <c r="I99" s="500"/>
      <c r="J99" s="501"/>
      <c r="K99" s="319" t="s">
        <v>253</v>
      </c>
      <c r="L99" s="1189"/>
      <c r="M99" s="1237"/>
      <c r="N99" s="732"/>
      <c r="O99" s="405"/>
      <c r="P99" s="163"/>
      <c r="Q99" s="1660"/>
      <c r="R99" s="1661"/>
      <c r="S99" s="476">
        <f t="shared" si="18"/>
        <v>0</v>
      </c>
      <c r="T99" s="1189"/>
      <c r="U99" s="1237"/>
      <c r="V99" s="733"/>
      <c r="W99" s="405"/>
      <c r="X99" s="160"/>
      <c r="Y99" s="1680"/>
      <c r="Z99" s="1681"/>
      <c r="AA99" s="324">
        <f t="shared" si="17"/>
        <v>0</v>
      </c>
    </row>
    <row r="100" spans="1:28" ht="20.100000000000001" customHeight="1" x14ac:dyDescent="0.15">
      <c r="A100" s="1179" t="s">
        <v>277</v>
      </c>
      <c r="B100" s="1180"/>
      <c r="C100" s="1649"/>
      <c r="D100" s="1236" t="s">
        <v>298</v>
      </c>
      <c r="E100" s="1227"/>
      <c r="F100" s="1227"/>
      <c r="G100" s="1227"/>
      <c r="H100" s="1226"/>
      <c r="I100" s="383" t="s">
        <v>44</v>
      </c>
      <c r="J100" s="496" t="s">
        <v>45</v>
      </c>
      <c r="K100" s="319" t="s">
        <v>254</v>
      </c>
      <c r="L100" s="1189"/>
      <c r="M100" s="1237"/>
      <c r="N100" s="404"/>
      <c r="O100" s="402"/>
      <c r="P100" s="157"/>
      <c r="Q100" s="1250"/>
      <c r="R100" s="1251"/>
      <c r="S100" s="476">
        <f t="shared" si="18"/>
        <v>0</v>
      </c>
      <c r="T100" s="1189"/>
      <c r="U100" s="1237"/>
      <c r="V100" s="733"/>
      <c r="W100" s="405"/>
      <c r="X100" s="160"/>
      <c r="Y100" s="1680"/>
      <c r="Z100" s="1681"/>
      <c r="AA100" s="324">
        <f t="shared" si="17"/>
        <v>0</v>
      </c>
    </row>
    <row r="101" spans="1:28" ht="20.100000000000001" customHeight="1" x14ac:dyDescent="0.15">
      <c r="A101" s="1223" t="s">
        <v>240</v>
      </c>
      <c r="B101" s="1224"/>
      <c r="C101" s="382"/>
      <c r="D101" s="356"/>
      <c r="E101" s="357"/>
      <c r="F101" s="357"/>
      <c r="G101" s="357"/>
      <c r="H101" s="358"/>
      <c r="I101" s="359"/>
      <c r="J101" s="356"/>
      <c r="K101" s="319" t="s">
        <v>255</v>
      </c>
      <c r="L101" s="1189"/>
      <c r="M101" s="1237"/>
      <c r="N101" s="733"/>
      <c r="O101" s="402"/>
      <c r="P101" s="160"/>
      <c r="Q101" s="1250"/>
      <c r="R101" s="1251"/>
      <c r="S101" s="476">
        <f t="shared" si="18"/>
        <v>0</v>
      </c>
      <c r="T101" s="1189"/>
      <c r="U101" s="1237"/>
      <c r="V101" s="733"/>
      <c r="W101" s="405"/>
      <c r="X101" s="160"/>
      <c r="Y101" s="1680"/>
      <c r="Z101" s="1681"/>
      <c r="AA101" s="324">
        <f t="shared" si="17"/>
        <v>0</v>
      </c>
    </row>
    <row r="102" spans="1:28" ht="20.100000000000001" customHeight="1" x14ac:dyDescent="0.15">
      <c r="A102" s="1225"/>
      <c r="B102" s="1226"/>
      <c r="C102" s="383"/>
      <c r="D102" s="332"/>
      <c r="E102" s="333"/>
      <c r="F102" s="333"/>
      <c r="G102" s="333"/>
      <c r="H102" s="361"/>
      <c r="I102" s="362"/>
      <c r="J102" s="332"/>
      <c r="K102" s="319" t="s">
        <v>244</v>
      </c>
      <c r="L102" s="1189"/>
      <c r="M102" s="1237"/>
      <c r="N102" s="404"/>
      <c r="O102" s="405"/>
      <c r="P102" s="157"/>
      <c r="Q102" s="1250"/>
      <c r="R102" s="1251"/>
      <c r="S102" s="476">
        <f t="shared" si="18"/>
        <v>0</v>
      </c>
      <c r="T102" s="1189"/>
      <c r="U102" s="1237"/>
      <c r="V102" s="733"/>
      <c r="W102" s="405"/>
      <c r="X102" s="160"/>
      <c r="Y102" s="1680"/>
      <c r="Z102" s="1681"/>
      <c r="AA102" s="324">
        <f t="shared" si="17"/>
        <v>0</v>
      </c>
    </row>
    <row r="103" spans="1:28" ht="20.100000000000001" customHeight="1" thickBot="1" x14ac:dyDescent="0.2">
      <c r="A103" s="1213" t="s">
        <v>241</v>
      </c>
      <c r="B103" s="1214"/>
      <c r="C103" s="382"/>
      <c r="D103" s="356"/>
      <c r="E103" s="357"/>
      <c r="F103" s="357"/>
      <c r="G103" s="357"/>
      <c r="H103" s="358"/>
      <c r="I103" s="359"/>
      <c r="J103" s="356"/>
      <c r="K103" s="363"/>
      <c r="L103" s="1189"/>
      <c r="M103" s="1237"/>
      <c r="N103" s="404"/>
      <c r="O103" s="402"/>
      <c r="P103" s="157"/>
      <c r="Q103" s="1262"/>
      <c r="R103" s="1263"/>
      <c r="S103" s="476">
        <f t="shared" si="18"/>
        <v>0</v>
      </c>
      <c r="T103" s="1187"/>
      <c r="U103" s="1188"/>
      <c r="V103" s="734"/>
      <c r="W103" s="405"/>
      <c r="X103" s="161"/>
      <c r="Y103" s="1684"/>
      <c r="Z103" s="1685"/>
      <c r="AA103" s="427">
        <f t="shared" si="17"/>
        <v>0</v>
      </c>
    </row>
    <row r="104" spans="1:28" ht="20.100000000000001" customHeight="1" thickTop="1" thickBot="1" x14ac:dyDescent="0.2">
      <c r="A104" s="1215"/>
      <c r="B104" s="1216"/>
      <c r="C104" s="384"/>
      <c r="D104" s="365"/>
      <c r="E104" s="366"/>
      <c r="F104" s="366"/>
      <c r="G104" s="366"/>
      <c r="H104" s="367"/>
      <c r="I104" s="368"/>
      <c r="J104" s="365"/>
      <c r="K104" s="369"/>
      <c r="L104" s="1211"/>
      <c r="M104" s="1212"/>
      <c r="N104" s="407"/>
      <c r="O104" s="399"/>
      <c r="P104" s="158"/>
      <c r="Q104" s="1678"/>
      <c r="R104" s="1679"/>
      <c r="S104" s="477">
        <f>ROUNDDOWN(IF(Q104="",0,P104/Q104*N104)*1.1,0)</f>
        <v>0</v>
      </c>
      <c r="T104" s="1183" t="s">
        <v>46</v>
      </c>
      <c r="U104" s="1184"/>
      <c r="V104" s="1185"/>
      <c r="W104" s="1185"/>
      <c r="X104" s="1185"/>
      <c r="Y104" s="1185"/>
      <c r="Z104" s="1186"/>
      <c r="AA104" s="370">
        <f>SUM(AA96:AA103,S96:S104)</f>
        <v>0</v>
      </c>
    </row>
    <row r="105" spans="1:28" ht="20.100000000000001" customHeight="1" x14ac:dyDescent="0.2">
      <c r="A105" s="385"/>
      <c r="B105" s="385"/>
      <c r="C105" s="385"/>
      <c r="D105" s="385"/>
      <c r="E105" s="385"/>
      <c r="F105" s="385"/>
      <c r="G105" s="385"/>
      <c r="H105" s="385"/>
      <c r="I105" s="385"/>
      <c r="J105" s="385"/>
      <c r="K105" s="385"/>
      <c r="L105" s="385"/>
      <c r="M105" s="955" t="s">
        <v>439</v>
      </c>
      <c r="N105" s="311"/>
      <c r="O105" s="385"/>
      <c r="P105" s="385"/>
      <c r="Q105" s="385"/>
      <c r="R105" s="385"/>
      <c r="S105" s="385"/>
      <c r="T105" s="385"/>
      <c r="U105" s="385"/>
      <c r="V105" s="385"/>
      <c r="W105" s="385"/>
      <c r="X105" s="385"/>
      <c r="Y105" s="385"/>
      <c r="Z105" s="385"/>
      <c r="AA105" s="385"/>
      <c r="AB105" s="2"/>
    </row>
    <row r="106" spans="1:28" ht="17.25" x14ac:dyDescent="0.2">
      <c r="A106" s="38"/>
      <c r="B106" s="35"/>
      <c r="C106" s="26"/>
      <c r="D106" s="30"/>
      <c r="E106" s="30"/>
      <c r="F106" s="30"/>
      <c r="G106" s="30"/>
      <c r="H106" s="30"/>
      <c r="I106" s="30"/>
      <c r="J106" s="30"/>
      <c r="K106" s="30"/>
      <c r="L106" s="38"/>
      <c r="M106" s="38"/>
      <c r="N106" s="38"/>
      <c r="O106" s="38"/>
      <c r="P106" s="38"/>
      <c r="Q106" s="38"/>
      <c r="R106" s="36"/>
      <c r="S106" s="38"/>
      <c r="T106" s="38"/>
      <c r="U106" s="38"/>
      <c r="V106" s="38"/>
      <c r="W106" s="38"/>
      <c r="X106" s="38"/>
      <c r="Y106" s="38"/>
      <c r="Z106" s="38"/>
      <c r="AA106" s="38"/>
      <c r="AB106" s="2"/>
    </row>
    <row r="107" spans="1:28" x14ac:dyDescent="0.1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2"/>
    </row>
    <row r="108" spans="1:28" ht="17.25" x14ac:dyDescent="0.15">
      <c r="A108" s="20"/>
      <c r="B108" s="3"/>
      <c r="C108" s="3"/>
      <c r="D108" s="36"/>
      <c r="E108" s="37"/>
      <c r="F108" s="37"/>
      <c r="G108" s="20"/>
      <c r="H108" s="3"/>
      <c r="I108" s="3"/>
      <c r="J108" s="3"/>
      <c r="K108" s="36"/>
      <c r="L108" s="38"/>
      <c r="M108" s="38"/>
      <c r="N108" s="38"/>
      <c r="O108" s="38"/>
      <c r="P108" s="38"/>
      <c r="Q108" s="38"/>
      <c r="R108" s="38"/>
      <c r="S108" s="38"/>
      <c r="T108" s="38"/>
      <c r="U108" s="38"/>
      <c r="V108" s="38"/>
      <c r="W108" s="38"/>
      <c r="X108" s="39"/>
      <c r="Y108" s="3"/>
      <c r="Z108" s="21"/>
      <c r="AA108" s="21"/>
      <c r="AB108" s="2"/>
    </row>
    <row r="109" spans="1:28" x14ac:dyDescent="0.15">
      <c r="A109" s="3"/>
      <c r="B109" s="3"/>
      <c r="C109" s="3"/>
      <c r="D109" s="36"/>
      <c r="E109" s="40"/>
      <c r="F109" s="40"/>
      <c r="G109" s="3"/>
      <c r="H109" s="3"/>
      <c r="I109" s="3"/>
      <c r="J109" s="3"/>
      <c r="K109" s="36"/>
      <c r="L109" s="36"/>
      <c r="M109" s="36"/>
      <c r="N109" s="36"/>
      <c r="O109" s="36"/>
      <c r="P109" s="36"/>
      <c r="Q109" s="36"/>
      <c r="R109" s="38"/>
      <c r="S109" s="38"/>
      <c r="T109" s="38"/>
      <c r="U109" s="38"/>
      <c r="V109" s="38"/>
      <c r="W109" s="38"/>
      <c r="X109" s="36"/>
      <c r="Y109" s="41"/>
      <c r="Z109" s="36"/>
      <c r="AA109" s="42"/>
      <c r="AB109" s="2"/>
    </row>
    <row r="110" spans="1:28" x14ac:dyDescent="0.15">
      <c r="A110" s="3"/>
      <c r="B110" s="3"/>
      <c r="C110" s="3"/>
      <c r="D110" s="36"/>
      <c r="E110" s="40"/>
      <c r="F110" s="40"/>
      <c r="G110" s="3"/>
      <c r="H110" s="3"/>
      <c r="I110" s="3"/>
      <c r="J110" s="3"/>
      <c r="K110" s="36"/>
      <c r="L110" s="22"/>
      <c r="M110" s="22"/>
      <c r="N110" s="39"/>
      <c r="O110" s="41"/>
      <c r="P110" s="39"/>
      <c r="Q110" s="23"/>
      <c r="R110" s="23"/>
      <c r="S110" s="24"/>
      <c r="T110" s="21"/>
      <c r="U110" s="39"/>
      <c r="V110" s="39"/>
      <c r="W110" s="39"/>
      <c r="X110" s="36"/>
      <c r="Y110" s="41"/>
      <c r="Z110" s="36"/>
      <c r="AA110" s="42"/>
      <c r="AB110" s="2"/>
    </row>
    <row r="111" spans="1:28" x14ac:dyDescent="0.15">
      <c r="A111" s="3"/>
      <c r="B111" s="3"/>
      <c r="C111" s="3"/>
      <c r="D111" s="11"/>
      <c r="E111" s="4"/>
      <c r="F111" s="4"/>
      <c r="G111" s="38"/>
      <c r="H111" s="38"/>
      <c r="I111" s="38"/>
      <c r="J111" s="38"/>
      <c r="K111" s="36"/>
      <c r="L111" s="3"/>
      <c r="M111" s="3"/>
      <c r="N111" s="3"/>
      <c r="O111" s="3"/>
      <c r="P111" s="3"/>
      <c r="Q111" s="3"/>
      <c r="R111" s="3"/>
      <c r="S111" s="3"/>
      <c r="T111" s="3"/>
      <c r="U111" s="3"/>
      <c r="V111" s="3"/>
      <c r="W111" s="38"/>
      <c r="X111" s="36"/>
      <c r="Y111" s="41"/>
      <c r="Z111" s="36"/>
      <c r="AA111" s="42"/>
      <c r="AB111" s="2"/>
    </row>
    <row r="112" spans="1:28" x14ac:dyDescent="0.15">
      <c r="A112" s="36"/>
      <c r="B112" s="3"/>
      <c r="C112" s="3"/>
      <c r="D112" s="9"/>
      <c r="E112" s="4"/>
      <c r="F112" s="5"/>
      <c r="G112" s="43"/>
      <c r="H112" s="43"/>
      <c r="I112" s="43"/>
      <c r="J112" s="43"/>
      <c r="K112" s="36"/>
      <c r="L112" s="6"/>
      <c r="M112" s="8"/>
      <c r="N112" s="9"/>
      <c r="O112" s="8"/>
      <c r="P112" s="11"/>
      <c r="Q112" s="11"/>
      <c r="R112" s="7"/>
      <c r="S112" s="8"/>
      <c r="T112" s="9"/>
      <c r="U112" s="11"/>
      <c r="V112" s="11"/>
      <c r="W112" s="38"/>
      <c r="X112" s="3"/>
      <c r="Y112" s="3"/>
      <c r="Z112" s="3"/>
      <c r="AA112" s="42"/>
      <c r="AB112" s="2"/>
    </row>
    <row r="113" spans="1:28" x14ac:dyDescent="0.15">
      <c r="A113" s="36"/>
      <c r="B113" s="3"/>
      <c r="C113" s="3"/>
      <c r="D113" s="11"/>
      <c r="E113" s="4"/>
      <c r="F113" s="5"/>
      <c r="G113" s="36"/>
      <c r="H113" s="38"/>
      <c r="I113" s="38"/>
      <c r="J113" s="38"/>
      <c r="K113" s="36"/>
      <c r="L113" s="6"/>
      <c r="M113" s="8"/>
      <c r="N113" s="9"/>
      <c r="O113" s="8"/>
      <c r="P113" s="11"/>
      <c r="Q113" s="11"/>
      <c r="R113" s="7"/>
      <c r="S113" s="8"/>
      <c r="T113" s="9"/>
      <c r="U113" s="11"/>
      <c r="V113" s="11"/>
      <c r="W113" s="38"/>
      <c r="X113" s="25"/>
      <c r="Y113" s="26"/>
      <c r="Z113" s="41"/>
      <c r="AA113" s="42"/>
      <c r="AB113" s="2"/>
    </row>
    <row r="114" spans="1:28" x14ac:dyDescent="0.15">
      <c r="A114" s="36"/>
      <c r="B114" s="3"/>
      <c r="C114" s="3"/>
      <c r="D114" s="11"/>
      <c r="E114" s="4"/>
      <c r="F114" s="5"/>
      <c r="G114" s="36"/>
      <c r="H114" s="38"/>
      <c r="I114" s="38"/>
      <c r="J114" s="38"/>
      <c r="K114" s="36"/>
      <c r="L114" s="6"/>
      <c r="M114" s="8"/>
      <c r="N114" s="9"/>
      <c r="O114" s="8"/>
      <c r="P114" s="11"/>
      <c r="Q114" s="11"/>
      <c r="R114" s="7"/>
      <c r="S114" s="8"/>
      <c r="T114" s="9"/>
      <c r="U114" s="11"/>
      <c r="V114" s="11"/>
      <c r="W114" s="38"/>
      <c r="X114" s="18"/>
      <c r="Y114" s="18"/>
      <c r="Z114" s="41"/>
      <c r="AA114" s="10"/>
      <c r="AB114" s="2"/>
    </row>
    <row r="115" spans="1:28" x14ac:dyDescent="0.15">
      <c r="A115" s="36"/>
      <c r="B115" s="3"/>
      <c r="C115" s="3"/>
      <c r="D115" s="8"/>
      <c r="E115" s="4"/>
      <c r="F115" s="5"/>
      <c r="G115" s="43"/>
      <c r="H115" s="43"/>
      <c r="I115" s="43"/>
      <c r="J115" s="43"/>
      <c r="K115" s="36"/>
      <c r="L115" s="6"/>
      <c r="M115" s="8"/>
      <c r="N115" s="9"/>
      <c r="O115" s="8"/>
      <c r="P115" s="11"/>
      <c r="Q115" s="11"/>
      <c r="R115" s="44"/>
      <c r="S115" s="11"/>
      <c r="T115" s="12"/>
      <c r="U115" s="11"/>
      <c r="V115" s="11"/>
      <c r="W115" s="38"/>
      <c r="X115" s="38"/>
      <c r="Y115" s="38"/>
      <c r="Z115" s="38"/>
      <c r="AA115" s="38"/>
      <c r="AB115" s="2"/>
    </row>
    <row r="116" spans="1:28" x14ac:dyDescent="0.15">
      <c r="A116" s="36"/>
      <c r="B116" s="3"/>
      <c r="C116" s="3"/>
      <c r="D116" s="11"/>
      <c r="E116" s="4"/>
      <c r="F116" s="5"/>
      <c r="G116" s="36"/>
      <c r="H116" s="38"/>
      <c r="I116" s="38"/>
      <c r="J116" s="38"/>
      <c r="K116" s="36"/>
      <c r="L116" s="3"/>
      <c r="M116" s="21"/>
      <c r="N116" s="3"/>
      <c r="O116" s="21"/>
      <c r="P116" s="13"/>
      <c r="Q116" s="3"/>
      <c r="R116" s="14"/>
      <c r="S116" s="3"/>
      <c r="T116" s="3"/>
      <c r="U116" s="21"/>
      <c r="V116" s="3"/>
      <c r="W116" s="21"/>
      <c r="X116" s="13"/>
      <c r="Y116" s="3"/>
      <c r="Z116" s="14"/>
      <c r="AA116" s="3"/>
      <c r="AB116" s="2"/>
    </row>
    <row r="117" spans="1:28" x14ac:dyDescent="0.15">
      <c r="A117" s="36"/>
      <c r="B117" s="3"/>
      <c r="C117" s="3"/>
      <c r="D117" s="9"/>
      <c r="E117" s="4"/>
      <c r="F117" s="5"/>
      <c r="G117" s="43"/>
      <c r="H117" s="43"/>
      <c r="I117" s="43"/>
      <c r="J117" s="43"/>
      <c r="K117" s="36"/>
      <c r="L117" s="16"/>
      <c r="M117" s="21"/>
      <c r="N117" s="45"/>
      <c r="O117" s="46"/>
      <c r="P117" s="45"/>
      <c r="Q117" s="45"/>
      <c r="R117" s="46"/>
      <c r="S117" s="15"/>
      <c r="T117" s="27"/>
      <c r="U117" s="28"/>
      <c r="V117" s="8"/>
      <c r="W117" s="46"/>
      <c r="X117" s="8"/>
      <c r="Y117" s="8"/>
      <c r="Z117" s="46"/>
      <c r="AA117" s="10"/>
      <c r="AB117" s="2"/>
    </row>
    <row r="118" spans="1:28" x14ac:dyDescent="0.15">
      <c r="A118" s="36"/>
      <c r="B118" s="3"/>
      <c r="C118" s="3"/>
      <c r="D118" s="9"/>
      <c r="E118" s="4"/>
      <c r="F118" s="5"/>
      <c r="G118" s="43"/>
      <c r="H118" s="43"/>
      <c r="I118" s="43"/>
      <c r="J118" s="43"/>
      <c r="K118" s="36"/>
      <c r="L118" s="16"/>
      <c r="M118" s="21"/>
      <c r="N118" s="45"/>
      <c r="O118" s="46"/>
      <c r="P118" s="45"/>
      <c r="Q118" s="45"/>
      <c r="R118" s="46"/>
      <c r="S118" s="15"/>
      <c r="T118" s="16"/>
      <c r="U118" s="21"/>
      <c r="V118" s="8"/>
      <c r="W118" s="46"/>
      <c r="X118" s="8"/>
      <c r="Y118" s="8"/>
      <c r="Z118" s="46"/>
      <c r="AA118" s="10"/>
      <c r="AB118" s="2"/>
    </row>
    <row r="119" spans="1:28" x14ac:dyDescent="0.15">
      <c r="A119" s="36"/>
      <c r="B119" s="36"/>
      <c r="C119" s="3"/>
      <c r="D119" s="9"/>
      <c r="E119" s="4"/>
      <c r="F119" s="5"/>
      <c r="G119" s="43"/>
      <c r="H119" s="43"/>
      <c r="I119" s="43"/>
      <c r="J119" s="43"/>
      <c r="K119" s="36"/>
      <c r="L119" s="16"/>
      <c r="M119" s="21"/>
      <c r="N119" s="45"/>
      <c r="O119" s="46"/>
      <c r="P119" s="45"/>
      <c r="Q119" s="45"/>
      <c r="R119" s="46"/>
      <c r="S119" s="15"/>
      <c r="T119" s="16"/>
      <c r="U119" s="16"/>
      <c r="V119" s="8"/>
      <c r="W119" s="46"/>
      <c r="X119" s="8"/>
      <c r="Y119" s="8"/>
      <c r="Z119" s="46"/>
      <c r="AA119" s="10"/>
      <c r="AB119" s="2"/>
    </row>
    <row r="120" spans="1:28" x14ac:dyDescent="0.15">
      <c r="A120" s="36"/>
      <c r="B120" s="36"/>
      <c r="C120" s="3"/>
      <c r="D120" s="9"/>
      <c r="E120" s="4"/>
      <c r="F120" s="5"/>
      <c r="G120" s="43"/>
      <c r="H120" s="43"/>
      <c r="I120" s="43"/>
      <c r="J120" s="43"/>
      <c r="K120" s="38"/>
      <c r="L120" s="16"/>
      <c r="M120" s="16"/>
      <c r="N120" s="45"/>
      <c r="O120" s="46"/>
      <c r="P120" s="45"/>
      <c r="Q120" s="45"/>
      <c r="R120" s="17"/>
      <c r="S120" s="15"/>
      <c r="T120" s="47"/>
      <c r="U120" s="44"/>
      <c r="V120" s="8"/>
      <c r="W120" s="46"/>
      <c r="X120" s="8"/>
      <c r="Y120" s="8"/>
      <c r="Z120" s="46"/>
      <c r="AA120" s="11"/>
      <c r="AB120" s="2"/>
    </row>
    <row r="121" spans="1:28" x14ac:dyDescent="0.15">
      <c r="A121" s="36"/>
      <c r="B121" s="36"/>
      <c r="C121" s="3"/>
      <c r="D121" s="9"/>
      <c r="E121" s="4"/>
      <c r="F121" s="5"/>
      <c r="G121" s="43"/>
      <c r="H121" s="43"/>
      <c r="I121" s="43"/>
      <c r="J121" s="43"/>
      <c r="K121" s="36"/>
      <c r="L121" s="16"/>
      <c r="M121" s="21"/>
      <c r="N121" s="45"/>
      <c r="O121" s="46"/>
      <c r="P121" s="45"/>
      <c r="Q121" s="45"/>
      <c r="R121" s="46"/>
      <c r="S121" s="15"/>
      <c r="T121" s="29"/>
      <c r="U121" s="30"/>
      <c r="V121" s="8"/>
      <c r="W121" s="46"/>
      <c r="X121" s="8"/>
      <c r="Y121" s="8"/>
      <c r="Z121" s="46"/>
      <c r="AA121" s="10"/>
      <c r="AB121" s="2"/>
    </row>
    <row r="122" spans="1:28" x14ac:dyDescent="0.15">
      <c r="A122" s="36"/>
      <c r="B122" s="18"/>
      <c r="C122" s="3"/>
      <c r="D122" s="9"/>
      <c r="E122" s="4"/>
      <c r="F122" s="5"/>
      <c r="G122" s="43"/>
      <c r="H122" s="43"/>
      <c r="I122" s="43"/>
      <c r="J122" s="43"/>
      <c r="K122" s="36"/>
      <c r="L122" s="16"/>
      <c r="M122" s="21"/>
      <c r="N122" s="45"/>
      <c r="O122" s="46"/>
      <c r="P122" s="45"/>
      <c r="Q122" s="45"/>
      <c r="R122" s="46"/>
      <c r="S122" s="15"/>
      <c r="T122" s="27"/>
      <c r="U122" s="28"/>
      <c r="V122" s="8"/>
      <c r="W122" s="46"/>
      <c r="X122" s="8"/>
      <c r="Y122" s="8"/>
      <c r="Z122" s="46"/>
      <c r="AA122" s="10"/>
      <c r="AB122" s="2"/>
    </row>
    <row r="123" spans="1:28" x14ac:dyDescent="0.15">
      <c r="A123" s="36"/>
      <c r="B123" s="3"/>
      <c r="C123" s="3"/>
      <c r="D123" s="9"/>
      <c r="E123" s="4"/>
      <c r="F123" s="5"/>
      <c r="G123" s="43"/>
      <c r="H123" s="43"/>
      <c r="I123" s="43"/>
      <c r="J123" s="43"/>
      <c r="K123" s="36"/>
      <c r="L123" s="16"/>
      <c r="M123" s="16"/>
      <c r="N123" s="45"/>
      <c r="O123" s="46"/>
      <c r="P123" s="45"/>
      <c r="Q123" s="45"/>
      <c r="R123" s="46"/>
      <c r="S123" s="15"/>
      <c r="T123" s="16"/>
      <c r="U123" s="21"/>
      <c r="V123" s="8"/>
      <c r="W123" s="46"/>
      <c r="X123" s="8"/>
      <c r="Y123" s="8"/>
      <c r="Z123" s="46"/>
      <c r="AA123" s="10"/>
      <c r="AB123" s="2"/>
    </row>
    <row r="124" spans="1:28" x14ac:dyDescent="0.15">
      <c r="A124" s="36"/>
      <c r="B124" s="3"/>
      <c r="C124" s="3"/>
      <c r="D124" s="9"/>
      <c r="E124" s="4"/>
      <c r="F124" s="5"/>
      <c r="G124" s="43"/>
      <c r="H124" s="43"/>
      <c r="I124" s="43"/>
      <c r="J124" s="43"/>
      <c r="K124" s="36"/>
      <c r="L124" s="31"/>
      <c r="M124" s="31"/>
      <c r="N124" s="45"/>
      <c r="O124" s="46"/>
      <c r="P124" s="45"/>
      <c r="Q124" s="45"/>
      <c r="R124" s="46"/>
      <c r="S124" s="15"/>
      <c r="T124" s="27"/>
      <c r="U124" s="28"/>
      <c r="V124" s="8"/>
      <c r="W124" s="46"/>
      <c r="X124" s="8"/>
      <c r="Y124" s="8"/>
      <c r="Z124" s="46"/>
      <c r="AA124" s="10"/>
      <c r="AB124" s="2"/>
    </row>
    <row r="125" spans="1:28" x14ac:dyDescent="0.15">
      <c r="A125" s="36"/>
      <c r="B125" s="36"/>
      <c r="C125" s="18"/>
      <c r="D125" s="11"/>
      <c r="E125" s="4"/>
      <c r="F125" s="5"/>
      <c r="G125" s="36"/>
      <c r="H125" s="38"/>
      <c r="I125" s="38"/>
      <c r="J125" s="38"/>
      <c r="K125" s="36"/>
      <c r="L125" s="16"/>
      <c r="M125" s="16"/>
      <c r="N125" s="45"/>
      <c r="O125" s="46"/>
      <c r="P125" s="45"/>
      <c r="Q125" s="45"/>
      <c r="R125" s="46"/>
      <c r="S125" s="15"/>
      <c r="T125" s="16"/>
      <c r="U125" s="21"/>
      <c r="V125" s="8"/>
      <c r="W125" s="46"/>
      <c r="X125" s="8"/>
      <c r="Y125" s="8"/>
      <c r="Z125" s="46"/>
      <c r="AA125" s="10"/>
      <c r="AB125" s="2"/>
    </row>
    <row r="126" spans="1:28" x14ac:dyDescent="0.15">
      <c r="A126" s="36"/>
      <c r="B126" s="36"/>
      <c r="C126" s="18"/>
      <c r="D126" s="11"/>
      <c r="E126" s="4"/>
      <c r="F126" s="5"/>
      <c r="G126" s="36"/>
      <c r="H126" s="38"/>
      <c r="I126" s="38"/>
      <c r="J126" s="38"/>
      <c r="K126" s="36"/>
      <c r="L126" s="32"/>
      <c r="M126" s="32"/>
      <c r="N126" s="45"/>
      <c r="O126" s="46"/>
      <c r="P126" s="45"/>
      <c r="Q126" s="45"/>
      <c r="R126" s="46"/>
      <c r="S126" s="15"/>
      <c r="T126" s="16"/>
      <c r="U126" s="21"/>
      <c r="V126" s="8"/>
      <c r="W126" s="46"/>
      <c r="X126" s="8"/>
      <c r="Y126" s="8"/>
      <c r="Z126" s="46"/>
      <c r="AA126" s="10"/>
      <c r="AB126" s="2"/>
    </row>
    <row r="127" spans="1:28" x14ac:dyDescent="0.15">
      <c r="A127" s="36"/>
      <c r="B127" s="36"/>
      <c r="C127" s="18"/>
      <c r="D127" s="11"/>
      <c r="E127" s="4"/>
      <c r="F127" s="5"/>
      <c r="G127" s="43"/>
      <c r="H127" s="43"/>
      <c r="I127" s="43"/>
      <c r="J127" s="43"/>
      <c r="K127" s="36"/>
      <c r="L127" s="16"/>
      <c r="M127" s="16"/>
      <c r="N127" s="45"/>
      <c r="O127" s="46"/>
      <c r="P127" s="45"/>
      <c r="Q127" s="45"/>
      <c r="R127" s="46"/>
      <c r="S127" s="15"/>
      <c r="T127" s="27"/>
      <c r="U127" s="28"/>
      <c r="V127" s="8"/>
      <c r="W127" s="46"/>
      <c r="X127" s="8"/>
      <c r="Y127" s="8"/>
      <c r="Z127" s="46"/>
      <c r="AA127" s="10"/>
      <c r="AB127" s="2"/>
    </row>
    <row r="128" spans="1:28" x14ac:dyDescent="0.15">
      <c r="A128" s="36"/>
      <c r="B128" s="3"/>
      <c r="C128" s="3"/>
      <c r="D128" s="11"/>
      <c r="E128" s="4"/>
      <c r="F128" s="5"/>
      <c r="G128" s="43"/>
      <c r="H128" s="43"/>
      <c r="I128" s="43"/>
      <c r="J128" s="43"/>
      <c r="K128" s="38"/>
      <c r="L128" s="16"/>
      <c r="M128" s="16"/>
      <c r="N128" s="45"/>
      <c r="O128" s="46"/>
      <c r="P128" s="45"/>
      <c r="Q128" s="45"/>
      <c r="R128" s="46"/>
      <c r="S128" s="15"/>
      <c r="T128" s="16"/>
      <c r="U128" s="21"/>
      <c r="V128" s="8"/>
      <c r="W128" s="46"/>
      <c r="X128" s="8"/>
      <c r="Y128" s="8"/>
      <c r="Z128" s="46"/>
      <c r="AA128" s="10"/>
      <c r="AB128" s="2"/>
    </row>
    <row r="129" spans="1:28" x14ac:dyDescent="0.15">
      <c r="A129" s="3"/>
      <c r="B129" s="3"/>
      <c r="C129" s="3"/>
      <c r="D129" s="12"/>
      <c r="E129" s="4"/>
      <c r="F129" s="5"/>
      <c r="G129" s="19"/>
      <c r="H129" s="48"/>
      <c r="I129" s="43"/>
      <c r="J129" s="43"/>
      <c r="K129" s="38"/>
      <c r="L129" s="31"/>
      <c r="M129" s="31"/>
      <c r="N129" s="45"/>
      <c r="O129" s="46"/>
      <c r="P129" s="45"/>
      <c r="Q129" s="45"/>
      <c r="R129" s="46"/>
      <c r="S129" s="15"/>
      <c r="T129" s="47"/>
      <c r="U129" s="47"/>
      <c r="V129" s="8"/>
      <c r="W129" s="46"/>
      <c r="X129" s="8"/>
      <c r="Y129" s="8"/>
      <c r="Z129" s="46"/>
      <c r="AA129" s="11"/>
      <c r="AB129" s="2"/>
    </row>
    <row r="130" spans="1:28" x14ac:dyDescent="0.15">
      <c r="A130" s="3"/>
      <c r="B130" s="3"/>
      <c r="C130" s="3"/>
      <c r="D130" s="9"/>
      <c r="E130" s="4"/>
      <c r="F130" s="4"/>
      <c r="G130" s="43"/>
      <c r="H130" s="43"/>
      <c r="I130" s="43"/>
      <c r="J130" s="43"/>
      <c r="K130" s="38"/>
      <c r="L130" s="16"/>
      <c r="M130" s="16"/>
      <c r="N130" s="45"/>
      <c r="O130" s="46"/>
      <c r="P130" s="45"/>
      <c r="Q130" s="45"/>
      <c r="R130" s="46"/>
      <c r="S130" s="15"/>
      <c r="T130" s="32"/>
      <c r="U130" s="32"/>
      <c r="V130" s="8"/>
      <c r="W130" s="46"/>
      <c r="X130" s="8"/>
      <c r="Y130" s="8"/>
      <c r="Z130" s="46"/>
      <c r="AA130" s="10"/>
      <c r="AB130" s="2"/>
    </row>
    <row r="131" spans="1:28" x14ac:dyDescent="0.15">
      <c r="A131" s="3"/>
      <c r="B131" s="3"/>
      <c r="C131" s="3"/>
      <c r="D131" s="9"/>
      <c r="E131" s="4"/>
      <c r="F131" s="4"/>
      <c r="G131" s="43"/>
      <c r="H131" s="43"/>
      <c r="I131" s="43"/>
      <c r="J131" s="43"/>
      <c r="K131" s="38"/>
      <c r="L131" s="33"/>
      <c r="M131" s="33"/>
      <c r="N131" s="45"/>
      <c r="O131" s="46"/>
      <c r="P131" s="45"/>
      <c r="Q131" s="45"/>
      <c r="R131" s="46"/>
      <c r="S131" s="15"/>
      <c r="T131" s="16"/>
      <c r="U131" s="16"/>
      <c r="V131" s="8"/>
      <c r="W131" s="46"/>
      <c r="X131" s="8"/>
      <c r="Y131" s="8"/>
      <c r="Z131" s="46"/>
      <c r="AA131" s="10"/>
      <c r="AB131" s="2"/>
    </row>
    <row r="132" spans="1:28" x14ac:dyDescent="0.15">
      <c r="A132" s="34"/>
      <c r="B132" s="34"/>
      <c r="C132" s="34"/>
      <c r="D132" s="9"/>
      <c r="E132" s="4"/>
      <c r="F132" s="4"/>
      <c r="G132" s="43"/>
      <c r="H132" s="43"/>
      <c r="I132" s="43"/>
      <c r="J132" s="43"/>
      <c r="K132" s="38"/>
      <c r="L132" s="27"/>
      <c r="M132" s="27"/>
      <c r="N132" s="45"/>
      <c r="O132" s="46"/>
      <c r="P132" s="45"/>
      <c r="Q132" s="46"/>
      <c r="R132" s="46"/>
      <c r="S132" s="15"/>
      <c r="T132" s="16"/>
      <c r="U132" s="16"/>
      <c r="V132" s="8"/>
      <c r="W132" s="46"/>
      <c r="X132" s="8"/>
      <c r="Y132" s="8"/>
      <c r="Z132" s="46"/>
      <c r="AA132" s="10"/>
      <c r="AB132" s="2"/>
    </row>
    <row r="133" spans="1:28" x14ac:dyDescent="0.15">
      <c r="A133" s="36"/>
      <c r="B133" s="3"/>
      <c r="C133" s="3"/>
      <c r="D133" s="9"/>
      <c r="E133" s="4"/>
      <c r="F133" s="4"/>
      <c r="G133" s="43"/>
      <c r="H133" s="43"/>
      <c r="I133" s="43"/>
      <c r="J133" s="43"/>
      <c r="K133" s="36"/>
      <c r="L133" s="27"/>
      <c r="M133" s="27"/>
      <c r="N133" s="45"/>
      <c r="O133" s="46"/>
      <c r="P133" s="45"/>
      <c r="Q133" s="45"/>
      <c r="R133" s="46"/>
      <c r="S133" s="15"/>
      <c r="T133" s="16"/>
      <c r="U133" s="16"/>
      <c r="V133" s="8"/>
      <c r="W133" s="46"/>
      <c r="X133" s="8"/>
      <c r="Y133" s="8"/>
      <c r="Z133" s="46"/>
      <c r="AA133" s="10"/>
      <c r="AB133" s="2"/>
    </row>
    <row r="134" spans="1:28" x14ac:dyDescent="0.15">
      <c r="A134" s="36"/>
      <c r="B134" s="3"/>
      <c r="C134" s="3"/>
      <c r="D134" s="9"/>
      <c r="E134" s="4"/>
      <c r="F134" s="4"/>
      <c r="G134" s="43"/>
      <c r="H134" s="43"/>
      <c r="I134" s="43"/>
      <c r="J134" s="43"/>
      <c r="K134" s="36"/>
      <c r="L134" s="27"/>
      <c r="M134" s="27"/>
      <c r="N134" s="45"/>
      <c r="O134" s="46"/>
      <c r="P134" s="45"/>
      <c r="Q134" s="45"/>
      <c r="R134" s="46"/>
      <c r="S134" s="15"/>
      <c r="T134" s="16"/>
      <c r="U134" s="16"/>
      <c r="V134" s="8"/>
      <c r="W134" s="46"/>
      <c r="X134" s="8"/>
      <c r="Y134" s="8"/>
      <c r="Z134" s="46"/>
      <c r="AA134" s="10"/>
      <c r="AB134" s="2"/>
    </row>
    <row r="135" spans="1:28" x14ac:dyDescent="0.15">
      <c r="A135" s="3"/>
      <c r="B135" s="3"/>
      <c r="C135" s="3"/>
      <c r="D135" s="3"/>
      <c r="E135" s="3"/>
      <c r="F135" s="3"/>
      <c r="G135" s="3"/>
      <c r="H135" s="3"/>
      <c r="I135" s="36"/>
      <c r="J135" s="36"/>
      <c r="K135" s="36"/>
      <c r="L135" s="16"/>
      <c r="M135" s="16"/>
      <c r="N135" s="45"/>
      <c r="O135" s="46"/>
      <c r="P135" s="45"/>
      <c r="Q135" s="45"/>
      <c r="R135" s="46"/>
      <c r="S135" s="15"/>
      <c r="T135" s="16"/>
      <c r="U135" s="16"/>
      <c r="V135" s="8"/>
      <c r="W135" s="46"/>
      <c r="X135" s="8"/>
      <c r="Y135" s="8"/>
      <c r="Z135" s="46"/>
      <c r="AA135" s="10"/>
      <c r="AB135" s="2"/>
    </row>
    <row r="136" spans="1:28" x14ac:dyDescent="0.15">
      <c r="A136" s="3"/>
      <c r="B136" s="3"/>
      <c r="C136" s="43"/>
      <c r="D136" s="43"/>
      <c r="E136" s="43"/>
      <c r="F136" s="43"/>
      <c r="G136" s="43"/>
      <c r="H136" s="43"/>
      <c r="I136" s="43"/>
      <c r="J136" s="43"/>
      <c r="K136" s="36"/>
      <c r="L136" s="16"/>
      <c r="M136" s="16"/>
      <c r="N136" s="45"/>
      <c r="O136" s="49"/>
      <c r="P136" s="45"/>
      <c r="Q136" s="45"/>
      <c r="R136" s="49"/>
      <c r="S136" s="15"/>
      <c r="T136" s="16"/>
      <c r="U136" s="16"/>
      <c r="V136" s="8"/>
      <c r="W136" s="46"/>
      <c r="X136" s="8"/>
      <c r="Y136" s="8"/>
      <c r="Z136" s="46"/>
      <c r="AA136" s="10"/>
      <c r="AB136" s="2"/>
    </row>
    <row r="137" spans="1:28" x14ac:dyDescent="0.15">
      <c r="A137" s="3"/>
      <c r="B137" s="3"/>
      <c r="C137" s="43"/>
      <c r="D137" s="43"/>
      <c r="E137" s="43"/>
      <c r="F137" s="43"/>
      <c r="G137" s="43"/>
      <c r="H137" s="43"/>
      <c r="I137" s="43"/>
      <c r="J137" s="43"/>
      <c r="K137" s="36"/>
      <c r="L137" s="32"/>
      <c r="M137" s="32"/>
      <c r="N137" s="45"/>
      <c r="O137" s="46"/>
      <c r="P137" s="45"/>
      <c r="Q137" s="45"/>
      <c r="R137" s="46"/>
      <c r="S137" s="15"/>
      <c r="T137" s="16"/>
      <c r="U137" s="16"/>
      <c r="V137" s="8"/>
      <c r="W137" s="46"/>
      <c r="X137" s="8"/>
      <c r="Y137" s="8"/>
      <c r="Z137" s="46"/>
      <c r="AA137" s="10"/>
      <c r="AB137" s="2"/>
    </row>
    <row r="138" spans="1:28" x14ac:dyDescent="0.15">
      <c r="A138" s="3"/>
      <c r="B138" s="3"/>
      <c r="C138" s="43"/>
      <c r="D138" s="43"/>
      <c r="E138" s="43"/>
      <c r="F138" s="43"/>
      <c r="G138" s="43"/>
      <c r="H138" s="43"/>
      <c r="I138" s="43"/>
      <c r="J138" s="43"/>
      <c r="K138" s="36"/>
      <c r="L138" s="16"/>
      <c r="M138" s="16"/>
      <c r="N138" s="45"/>
      <c r="O138" s="46"/>
      <c r="P138" s="45"/>
      <c r="Q138" s="45"/>
      <c r="R138" s="46"/>
      <c r="S138" s="15"/>
      <c r="T138" s="32"/>
      <c r="U138" s="32"/>
      <c r="V138" s="8"/>
      <c r="W138" s="46"/>
      <c r="X138" s="8"/>
      <c r="Y138" s="8"/>
      <c r="Z138" s="46"/>
      <c r="AA138" s="10"/>
      <c r="AB138" s="2"/>
    </row>
    <row r="139" spans="1:28" x14ac:dyDescent="0.15">
      <c r="A139" s="3"/>
      <c r="B139" s="3"/>
      <c r="C139" s="43"/>
      <c r="D139" s="43"/>
      <c r="E139" s="43"/>
      <c r="F139" s="43"/>
      <c r="G139" s="43"/>
      <c r="H139" s="43"/>
      <c r="I139" s="43"/>
      <c r="J139" s="43"/>
      <c r="K139" s="36"/>
      <c r="L139" s="16"/>
      <c r="M139" s="16"/>
      <c r="N139" s="45"/>
      <c r="O139" s="46"/>
      <c r="P139" s="45"/>
      <c r="Q139" s="45"/>
      <c r="R139" s="46"/>
      <c r="S139" s="15"/>
      <c r="T139" s="50"/>
      <c r="U139" s="51"/>
      <c r="V139" s="44"/>
      <c r="W139" s="44"/>
      <c r="X139" s="39"/>
      <c r="Y139" s="39"/>
      <c r="Z139" s="39"/>
      <c r="AA139" s="11"/>
      <c r="AB139" s="2"/>
    </row>
    <row r="140" spans="1:28"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2"/>
    </row>
    <row r="141" spans="1:28"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2"/>
    </row>
    <row r="142" spans="1:28"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2"/>
    </row>
    <row r="143" spans="1:28"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2"/>
    </row>
    <row r="144" spans="1:28"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2"/>
    </row>
    <row r="145" spans="1:28" x14ac:dyDescent="0.1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2"/>
    </row>
    <row r="146" spans="1:28"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2"/>
    </row>
    <row r="147" spans="1:28" x14ac:dyDescent="0.1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2"/>
    </row>
    <row r="148" spans="1:28" x14ac:dyDescent="0.1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2"/>
    </row>
    <row r="149" spans="1:28" x14ac:dyDescent="0.1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2"/>
    </row>
    <row r="150" spans="1:28" x14ac:dyDescent="0.1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2"/>
    </row>
    <row r="151" spans="1:28" x14ac:dyDescent="0.1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2"/>
    </row>
    <row r="152" spans="1:28" x14ac:dyDescent="0.1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2"/>
    </row>
    <row r="153" spans="1:28" x14ac:dyDescent="0.1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2"/>
    </row>
    <row r="154" spans="1:28" x14ac:dyDescent="0.1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2"/>
    </row>
    <row r="155" spans="1:28" x14ac:dyDescent="0.1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2"/>
    </row>
    <row r="156" spans="1:28" x14ac:dyDescent="0.1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2"/>
    </row>
    <row r="157" spans="1:28" x14ac:dyDescent="0.1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2"/>
    </row>
    <row r="158" spans="1:28" x14ac:dyDescent="0.1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2"/>
    </row>
    <row r="159" spans="1:28" x14ac:dyDescent="0.1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2"/>
    </row>
    <row r="160" spans="1:28" x14ac:dyDescent="0.1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2"/>
    </row>
    <row r="161" spans="1:28" x14ac:dyDescent="0.1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2"/>
    </row>
    <row r="162" spans="1:28"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sheetData>
  <mergeCells count="395">
    <mergeCell ref="Q104:R104"/>
    <mergeCell ref="Q99:R99"/>
    <mergeCell ref="Y99:Z99"/>
    <mergeCell ref="Q100:R100"/>
    <mergeCell ref="Y100:Z100"/>
    <mergeCell ref="Q101:R101"/>
    <mergeCell ref="Y101:Z101"/>
    <mergeCell ref="Q102:R102"/>
    <mergeCell ref="Q96:R96"/>
    <mergeCell ref="Y96:Z96"/>
    <mergeCell ref="Q97:R97"/>
    <mergeCell ref="Y97:Z97"/>
    <mergeCell ref="Q98:R98"/>
    <mergeCell ref="Y98:Z98"/>
    <mergeCell ref="T96:U96"/>
    <mergeCell ref="Q103:R103"/>
    <mergeCell ref="Y103:Z103"/>
    <mergeCell ref="Y102:Z102"/>
    <mergeCell ref="Y95:Z95"/>
    <mergeCell ref="T68:U68"/>
    <mergeCell ref="U76:V76"/>
    <mergeCell ref="Q75:R75"/>
    <mergeCell ref="S75:T75"/>
    <mergeCell ref="X73:AA73"/>
    <mergeCell ref="X78:Y78"/>
    <mergeCell ref="X79:Y79"/>
    <mergeCell ref="T94:Z94"/>
    <mergeCell ref="U80:V80"/>
    <mergeCell ref="T93:U93"/>
    <mergeCell ref="T91:U91"/>
    <mergeCell ref="Y68:Z68"/>
    <mergeCell ref="Q69:R69"/>
    <mergeCell ref="Y67:Z67"/>
    <mergeCell ref="Q68:R68"/>
    <mergeCell ref="Q61:R61"/>
    <mergeCell ref="Y61:Z61"/>
    <mergeCell ref="Q62:R62"/>
    <mergeCell ref="Y62:Z62"/>
    <mergeCell ref="Q63:R63"/>
    <mergeCell ref="Y63:Z63"/>
    <mergeCell ref="Q64:R64"/>
    <mergeCell ref="Y64:Z64"/>
    <mergeCell ref="U42:V42"/>
    <mergeCell ref="Q39:R39"/>
    <mergeCell ref="T51:U51"/>
    <mergeCell ref="P41:Q41"/>
    <mergeCell ref="V46:W46"/>
    <mergeCell ref="O39:P39"/>
    <mergeCell ref="Y65:Z65"/>
    <mergeCell ref="Q66:R66"/>
    <mergeCell ref="Y66:Z66"/>
    <mergeCell ref="P42:Q42"/>
    <mergeCell ref="Y25:Z25"/>
    <mergeCell ref="Y26:Z26"/>
    <mergeCell ref="Y27:Z27"/>
    <mergeCell ref="V25:W25"/>
    <mergeCell ref="Q30:R30"/>
    <mergeCell ref="Y30:Z30"/>
    <mergeCell ref="Q31:R31"/>
    <mergeCell ref="Y31:Z31"/>
    <mergeCell ref="Y32:Z32"/>
    <mergeCell ref="Y29:Z29"/>
    <mergeCell ref="T31:U31"/>
    <mergeCell ref="T32:U32"/>
    <mergeCell ref="Q32:R32"/>
    <mergeCell ref="T28:U28"/>
    <mergeCell ref="Y28:Z28"/>
    <mergeCell ref="T33:U33"/>
    <mergeCell ref="T34:Z34"/>
    <mergeCell ref="U41:V41"/>
    <mergeCell ref="S40:T40"/>
    <mergeCell ref="X44:Y44"/>
    <mergeCell ref="G42:J42"/>
    <mergeCell ref="L69:M69"/>
    <mergeCell ref="T69:Z69"/>
    <mergeCell ref="L48:M48"/>
    <mergeCell ref="T48:U48"/>
    <mergeCell ref="L49:M49"/>
    <mergeCell ref="L50:M50"/>
    <mergeCell ref="T50:Z50"/>
    <mergeCell ref="L51:M51"/>
    <mergeCell ref="G48:J48"/>
    <mergeCell ref="L33:M33"/>
    <mergeCell ref="L34:M34"/>
    <mergeCell ref="Q33:R33"/>
    <mergeCell ref="Y33:Z33"/>
    <mergeCell ref="Q34:R34"/>
    <mergeCell ref="X42:Z42"/>
    <mergeCell ref="U43:V43"/>
    <mergeCell ref="X43:Y43"/>
    <mergeCell ref="Q40:R40"/>
    <mergeCell ref="A66:B67"/>
    <mergeCell ref="L66:M66"/>
    <mergeCell ref="T66:U66"/>
    <mergeCell ref="T67:U67"/>
    <mergeCell ref="A68:B69"/>
    <mergeCell ref="L68:M68"/>
    <mergeCell ref="L67:M67"/>
    <mergeCell ref="Q67:R67"/>
    <mergeCell ref="B64:C64"/>
    <mergeCell ref="L64:M64"/>
    <mergeCell ref="Q65:R65"/>
    <mergeCell ref="A62:C62"/>
    <mergeCell ref="L62:M62"/>
    <mergeCell ref="A61:C61"/>
    <mergeCell ref="T62:U62"/>
    <mergeCell ref="B63:C63"/>
    <mergeCell ref="L63:M63"/>
    <mergeCell ref="T63:U63"/>
    <mergeCell ref="T64:U64"/>
    <mergeCell ref="A65:C65"/>
    <mergeCell ref="D65:H65"/>
    <mergeCell ref="L65:M65"/>
    <mergeCell ref="T65:U65"/>
    <mergeCell ref="T61:U61"/>
    <mergeCell ref="L61:M61"/>
    <mergeCell ref="A60:C60"/>
    <mergeCell ref="L60:M60"/>
    <mergeCell ref="T59:Z59"/>
    <mergeCell ref="B58:C58"/>
    <mergeCell ref="L58:M58"/>
    <mergeCell ref="T58:U58"/>
    <mergeCell ref="B55:B57"/>
    <mergeCell ref="L55:M55"/>
    <mergeCell ref="T55:U55"/>
    <mergeCell ref="L56:M56"/>
    <mergeCell ref="T56:U56"/>
    <mergeCell ref="L57:M57"/>
    <mergeCell ref="T57:U57"/>
    <mergeCell ref="Q60:R60"/>
    <mergeCell ref="Y60:Z60"/>
    <mergeCell ref="T60:U60"/>
    <mergeCell ref="B54:C54"/>
    <mergeCell ref="L54:M54"/>
    <mergeCell ref="T54:U54"/>
    <mergeCell ref="G55:J55"/>
    <mergeCell ref="G56:J56"/>
    <mergeCell ref="B52:C52"/>
    <mergeCell ref="L52:M52"/>
    <mergeCell ref="T52:U52"/>
    <mergeCell ref="A59:C59"/>
    <mergeCell ref="L59:M59"/>
    <mergeCell ref="B44:C44"/>
    <mergeCell ref="M44:N44"/>
    <mergeCell ref="P44:Q44"/>
    <mergeCell ref="K46:K50"/>
    <mergeCell ref="B49:B51"/>
    <mergeCell ref="B53:C53"/>
    <mergeCell ref="L53:M53"/>
    <mergeCell ref="T53:U53"/>
    <mergeCell ref="B42:C42"/>
    <mergeCell ref="M42:N42"/>
    <mergeCell ref="P43:Q43"/>
    <mergeCell ref="P45:Q45"/>
    <mergeCell ref="U45:V45"/>
    <mergeCell ref="B47:C47"/>
    <mergeCell ref="G47:J47"/>
    <mergeCell ref="L47:M47"/>
    <mergeCell ref="T47:U47"/>
    <mergeCell ref="B46:C46"/>
    <mergeCell ref="L46:M46"/>
    <mergeCell ref="B48:C48"/>
    <mergeCell ref="N46:O46"/>
    <mergeCell ref="T46:U46"/>
    <mergeCell ref="U44:V44"/>
    <mergeCell ref="T49:U49"/>
    <mergeCell ref="A41:C41"/>
    <mergeCell ref="M41:N41"/>
    <mergeCell ref="L32:M32"/>
    <mergeCell ref="B28:C28"/>
    <mergeCell ref="L28:M28"/>
    <mergeCell ref="B45:C45"/>
    <mergeCell ref="M45:N45"/>
    <mergeCell ref="A38:C40"/>
    <mergeCell ref="G38:J40"/>
    <mergeCell ref="M39:N39"/>
    <mergeCell ref="L40:M40"/>
    <mergeCell ref="G45:J45"/>
    <mergeCell ref="B36:D36"/>
    <mergeCell ref="F36:N36"/>
    <mergeCell ref="A33:B34"/>
    <mergeCell ref="B29:C29"/>
    <mergeCell ref="L29:M29"/>
    <mergeCell ref="A31:B32"/>
    <mergeCell ref="L31:M31"/>
    <mergeCell ref="A30:C30"/>
    <mergeCell ref="D30:H30"/>
    <mergeCell ref="L30:M30"/>
    <mergeCell ref="B43:C43"/>
    <mergeCell ref="M43:N43"/>
    <mergeCell ref="A26:C26"/>
    <mergeCell ref="L26:M26"/>
    <mergeCell ref="T26:U26"/>
    <mergeCell ref="T30:U30"/>
    <mergeCell ref="A25:C25"/>
    <mergeCell ref="L25:M25"/>
    <mergeCell ref="T25:U25"/>
    <mergeCell ref="T29:U29"/>
    <mergeCell ref="A27:C27"/>
    <mergeCell ref="T27:U27"/>
    <mergeCell ref="N25:O25"/>
    <mergeCell ref="Q29:R29"/>
    <mergeCell ref="Q25:R25"/>
    <mergeCell ref="Q26:R26"/>
    <mergeCell ref="Q27:R27"/>
    <mergeCell ref="Q28:R28"/>
    <mergeCell ref="L27:M27"/>
    <mergeCell ref="A24:C24"/>
    <mergeCell ref="L24:M24"/>
    <mergeCell ref="L22:M22"/>
    <mergeCell ref="T22:U22"/>
    <mergeCell ref="B23:C23"/>
    <mergeCell ref="L23:M23"/>
    <mergeCell ref="T23:U23"/>
    <mergeCell ref="T24:Z24"/>
    <mergeCell ref="L20:M20"/>
    <mergeCell ref="T20:U20"/>
    <mergeCell ref="B20:B22"/>
    <mergeCell ref="L21:M21"/>
    <mergeCell ref="T21:U21"/>
    <mergeCell ref="G20:J20"/>
    <mergeCell ref="G21:J21"/>
    <mergeCell ref="B18:C18"/>
    <mergeCell ref="L18:M18"/>
    <mergeCell ref="T18:U18"/>
    <mergeCell ref="B19:C19"/>
    <mergeCell ref="L19:M19"/>
    <mergeCell ref="T19:U19"/>
    <mergeCell ref="G19:J19"/>
    <mergeCell ref="L16:M16"/>
    <mergeCell ref="T16:U16"/>
    <mergeCell ref="B17:C17"/>
    <mergeCell ref="L17:M17"/>
    <mergeCell ref="T17:U17"/>
    <mergeCell ref="L14:M14"/>
    <mergeCell ref="L15:M15"/>
    <mergeCell ref="T14:U14"/>
    <mergeCell ref="B10:C10"/>
    <mergeCell ref="M10:N10"/>
    <mergeCell ref="P10:Q10"/>
    <mergeCell ref="U10:V10"/>
    <mergeCell ref="G10:J10"/>
    <mergeCell ref="G12:J12"/>
    <mergeCell ref="G13:J13"/>
    <mergeCell ref="T12:U12"/>
    <mergeCell ref="B11:C11"/>
    <mergeCell ref="L11:M11"/>
    <mergeCell ref="N11:O11"/>
    <mergeCell ref="T11:U11"/>
    <mergeCell ref="K11:K15"/>
    <mergeCell ref="B14:B16"/>
    <mergeCell ref="B13:C13"/>
    <mergeCell ref="L13:M13"/>
    <mergeCell ref="T13:U13"/>
    <mergeCell ref="V11:W11"/>
    <mergeCell ref="T15:Z15"/>
    <mergeCell ref="B9:C9"/>
    <mergeCell ref="M9:N9"/>
    <mergeCell ref="B8:C8"/>
    <mergeCell ref="M8:N8"/>
    <mergeCell ref="G7:J7"/>
    <mergeCell ref="B12:C12"/>
    <mergeCell ref="L12:M12"/>
    <mergeCell ref="X7:Z7"/>
    <mergeCell ref="B1:D1"/>
    <mergeCell ref="F1:N1"/>
    <mergeCell ref="A6:C6"/>
    <mergeCell ref="M6:N6"/>
    <mergeCell ref="A3:C5"/>
    <mergeCell ref="G3:J5"/>
    <mergeCell ref="M4:N4"/>
    <mergeCell ref="B7:C7"/>
    <mergeCell ref="M7:N7"/>
    <mergeCell ref="X3:AA3"/>
    <mergeCell ref="X8:Y8"/>
    <mergeCell ref="P9:Q9"/>
    <mergeCell ref="P6:Q6"/>
    <mergeCell ref="P7:Q7"/>
    <mergeCell ref="P8:Q8"/>
    <mergeCell ref="U8:V8"/>
    <mergeCell ref="U7:V7"/>
    <mergeCell ref="X9:Y9"/>
    <mergeCell ref="U9:V9"/>
    <mergeCell ref="L5:M5"/>
    <mergeCell ref="S5:T5"/>
    <mergeCell ref="U6:V6"/>
    <mergeCell ref="Q5:R5"/>
    <mergeCell ref="O4:P4"/>
    <mergeCell ref="Q4:R4"/>
    <mergeCell ref="A76:C76"/>
    <mergeCell ref="M76:N76"/>
    <mergeCell ref="P76:Q76"/>
    <mergeCell ref="B71:D71"/>
    <mergeCell ref="F71:N71"/>
    <mergeCell ref="A73:C75"/>
    <mergeCell ref="M74:N74"/>
    <mergeCell ref="O74:P74"/>
    <mergeCell ref="Q74:R74"/>
    <mergeCell ref="L75:M75"/>
    <mergeCell ref="G73:J75"/>
    <mergeCell ref="B77:C77"/>
    <mergeCell ref="G77:J77"/>
    <mergeCell ref="M77:N77"/>
    <mergeCell ref="P77:Q77"/>
    <mergeCell ref="U77:V77"/>
    <mergeCell ref="X77:Z77"/>
    <mergeCell ref="B78:C78"/>
    <mergeCell ref="M78:N78"/>
    <mergeCell ref="U78:V78"/>
    <mergeCell ref="P78:Q78"/>
    <mergeCell ref="B79:C79"/>
    <mergeCell ref="M79:N79"/>
    <mergeCell ref="P79:Q79"/>
    <mergeCell ref="U79:V79"/>
    <mergeCell ref="B80:C80"/>
    <mergeCell ref="G80:J80"/>
    <mergeCell ref="M80:N80"/>
    <mergeCell ref="P80:Q80"/>
    <mergeCell ref="B81:C81"/>
    <mergeCell ref="K81:K85"/>
    <mergeCell ref="L81:M81"/>
    <mergeCell ref="N81:O81"/>
    <mergeCell ref="B83:C83"/>
    <mergeCell ref="G82:J82"/>
    <mergeCell ref="G83:J83"/>
    <mergeCell ref="T81:U81"/>
    <mergeCell ref="L86:M86"/>
    <mergeCell ref="T86:U86"/>
    <mergeCell ref="L83:M83"/>
    <mergeCell ref="B82:C82"/>
    <mergeCell ref="L82:M82"/>
    <mergeCell ref="T82:U82"/>
    <mergeCell ref="T84:U84"/>
    <mergeCell ref="L92:M92"/>
    <mergeCell ref="T92:U92"/>
    <mergeCell ref="B89:C89"/>
    <mergeCell ref="T90:U90"/>
    <mergeCell ref="T83:U83"/>
    <mergeCell ref="B84:B86"/>
    <mergeCell ref="L84:M84"/>
    <mergeCell ref="L85:M85"/>
    <mergeCell ref="T85:Z85"/>
    <mergeCell ref="G89:J89"/>
    <mergeCell ref="B88:C88"/>
    <mergeCell ref="L88:M88"/>
    <mergeCell ref="T88:U88"/>
    <mergeCell ref="G91:J91"/>
    <mergeCell ref="G90:J90"/>
    <mergeCell ref="L90:M90"/>
    <mergeCell ref="L91:M91"/>
    <mergeCell ref="A100:C100"/>
    <mergeCell ref="L95:M95"/>
    <mergeCell ref="T95:U95"/>
    <mergeCell ref="A96:C96"/>
    <mergeCell ref="B87:C87"/>
    <mergeCell ref="L87:M87"/>
    <mergeCell ref="L89:M89"/>
    <mergeCell ref="T89:U89"/>
    <mergeCell ref="B90:B92"/>
    <mergeCell ref="A95:C95"/>
    <mergeCell ref="B93:C93"/>
    <mergeCell ref="L97:M97"/>
    <mergeCell ref="T97:U97"/>
    <mergeCell ref="B98:C98"/>
    <mergeCell ref="L98:M98"/>
    <mergeCell ref="T98:U98"/>
    <mergeCell ref="L93:M93"/>
    <mergeCell ref="A94:C94"/>
    <mergeCell ref="L94:M94"/>
    <mergeCell ref="L96:M96"/>
    <mergeCell ref="Q95:R95"/>
    <mergeCell ref="A103:B104"/>
    <mergeCell ref="A101:B102"/>
    <mergeCell ref="B99:C99"/>
    <mergeCell ref="A97:C97"/>
    <mergeCell ref="L99:M99"/>
    <mergeCell ref="T99:U99"/>
    <mergeCell ref="D100:H100"/>
    <mergeCell ref="L100:M100"/>
    <mergeCell ref="X38:AA38"/>
    <mergeCell ref="V81:W81"/>
    <mergeCell ref="T100:U100"/>
    <mergeCell ref="N60:O60"/>
    <mergeCell ref="V60:W60"/>
    <mergeCell ref="N95:O95"/>
    <mergeCell ref="V95:W95"/>
    <mergeCell ref="T87:U87"/>
    <mergeCell ref="L104:M104"/>
    <mergeCell ref="T104:Z104"/>
    <mergeCell ref="L101:M101"/>
    <mergeCell ref="T101:U101"/>
    <mergeCell ref="L102:M102"/>
    <mergeCell ref="L103:M103"/>
    <mergeCell ref="T103:U103"/>
    <mergeCell ref="T102:U102"/>
  </mergeCells>
  <phoneticPr fontId="2"/>
  <printOptions horizontalCentered="1" verticalCentered="1"/>
  <pageMargins left="0.39370078740157483" right="0.19685039370078741" top="0.59055118110236227" bottom="0.19685039370078741" header="0.51181102362204722" footer="0.51181102362204722"/>
  <pageSetup paperSize="9" scale="79" orientation="landscape" cellComments="asDisplayed" r:id="rId1"/>
  <headerFooter alignWithMargins="0"/>
  <rowBreaks count="2" manualBreakCount="2">
    <brk id="35" max="16383" man="1"/>
    <brk id="7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
  <sheetViews>
    <sheetView workbookViewId="0"/>
  </sheetViews>
  <sheetFormatPr defaultRowHeight="13.5" x14ac:dyDescent="0.15"/>
  <cols>
    <col min="1" max="1" width="16.125" customWidth="1"/>
    <col min="3" max="3" width="20.375" bestFit="1" customWidth="1"/>
    <col min="4" max="4" width="5.25" bestFit="1" customWidth="1"/>
    <col min="5" max="5" width="11.25" bestFit="1" customWidth="1"/>
  </cols>
  <sheetData>
    <row r="1" spans="1:7" x14ac:dyDescent="0.15">
      <c r="A1">
        <v>0</v>
      </c>
      <c r="B1" s="1082">
        <v>0.05</v>
      </c>
      <c r="C1" s="1083">
        <v>0</v>
      </c>
    </row>
    <row r="2" spans="1:7" x14ac:dyDescent="0.15">
      <c r="A2" s="1084">
        <v>1950000</v>
      </c>
      <c r="B2" s="1082">
        <v>0.1</v>
      </c>
      <c r="C2" s="1084">
        <v>97500</v>
      </c>
      <c r="E2" t="s">
        <v>551</v>
      </c>
      <c r="G2">
        <v>5000000</v>
      </c>
    </row>
    <row r="3" spans="1:7" x14ac:dyDescent="0.15">
      <c r="A3" s="1084">
        <v>3300000</v>
      </c>
      <c r="B3" s="1082">
        <v>0.2</v>
      </c>
      <c r="C3" s="1084">
        <v>427500</v>
      </c>
      <c r="E3" t="s">
        <v>552</v>
      </c>
      <c r="G3">
        <f>G2*VLOOKUP(G2,$A$1:$C$7,2,TRUE)-VLOOKUP(G2,$A$1:$C$7,3,TRUE)</f>
        <v>572500</v>
      </c>
    </row>
    <row r="4" spans="1:7" x14ac:dyDescent="0.15">
      <c r="A4" s="1084">
        <v>6950000</v>
      </c>
      <c r="B4" s="1082">
        <v>0.23</v>
      </c>
      <c r="C4" s="1084">
        <v>636000</v>
      </c>
    </row>
    <row r="5" spans="1:7" x14ac:dyDescent="0.15">
      <c r="A5" s="1084">
        <v>9000000</v>
      </c>
      <c r="B5" s="1082">
        <v>0.33</v>
      </c>
      <c r="C5" s="1084">
        <v>1536000</v>
      </c>
    </row>
    <row r="6" spans="1:7" x14ac:dyDescent="0.15">
      <c r="A6" s="1084">
        <v>18000000</v>
      </c>
      <c r="B6" s="1082">
        <v>0.4</v>
      </c>
      <c r="C6" s="1084">
        <v>2796000</v>
      </c>
    </row>
    <row r="7" spans="1:7" x14ac:dyDescent="0.15">
      <c r="A7" s="1084">
        <v>40000000</v>
      </c>
      <c r="B7" s="1082">
        <v>0.45</v>
      </c>
      <c r="C7" s="1084">
        <v>4796000</v>
      </c>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M11" sqref="M11"/>
    </sheetView>
  </sheetViews>
  <sheetFormatPr defaultRowHeight="13.5" x14ac:dyDescent="0.15"/>
  <sheetData/>
  <phoneticPr fontId="2"/>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3"/>
  <sheetViews>
    <sheetView showGridLines="0" tabSelected="1" view="pageBreakPreview" topLeftCell="B1" zoomScaleNormal="70" zoomScaleSheetLayoutView="100" workbookViewId="0">
      <selection activeCell="E6" sqref="E6"/>
    </sheetView>
  </sheetViews>
  <sheetFormatPr defaultColWidth="8.625" defaultRowHeight="13.5" x14ac:dyDescent="0.15"/>
  <cols>
    <col min="1" max="1" width="1.625" style="87" customWidth="1"/>
    <col min="2" max="2" width="3.625" style="87" customWidth="1"/>
    <col min="3" max="3" width="11.125" style="87" customWidth="1"/>
    <col min="4" max="15" width="12.625" style="87" customWidth="1"/>
    <col min="16" max="16" width="17.125" style="87" customWidth="1"/>
    <col min="17" max="16384" width="8.625" style="87"/>
  </cols>
  <sheetData>
    <row r="1" spans="2:16" ht="30" customHeight="1" x14ac:dyDescent="0.15">
      <c r="B1" s="1117" t="s">
        <v>392</v>
      </c>
      <c r="C1" s="1117"/>
      <c r="D1" s="1117"/>
      <c r="E1" s="1117"/>
      <c r="F1" s="1117"/>
      <c r="G1" s="1117"/>
      <c r="H1" s="1117"/>
      <c r="I1" s="1117"/>
      <c r="J1" s="1117"/>
      <c r="K1" s="1117"/>
      <c r="L1" s="1117"/>
      <c r="M1" s="1117"/>
      <c r="N1" s="1117"/>
      <c r="O1" s="1117"/>
      <c r="P1" s="1117"/>
    </row>
    <row r="2" spans="2:16" ht="10.5" customHeight="1" x14ac:dyDescent="0.15"/>
    <row r="3" spans="2:16" ht="20.25" customHeight="1" thickBot="1" x14ac:dyDescent="0.2">
      <c r="B3" s="700"/>
      <c r="C3" s="700"/>
      <c r="D3" s="700"/>
      <c r="E3" s="1046"/>
      <c r="F3" s="700"/>
      <c r="G3" s="700"/>
      <c r="H3" s="700"/>
      <c r="I3" s="154" t="s">
        <v>157</v>
      </c>
      <c r="J3" s="1130">
        <f>①表!G31</f>
        <v>0</v>
      </c>
      <c r="K3" s="1130"/>
      <c r="L3" s="1130"/>
      <c r="M3" s="155" t="s">
        <v>158</v>
      </c>
      <c r="N3" s="1130">
        <f>①表!G32</f>
        <v>0</v>
      </c>
      <c r="O3" s="1130"/>
      <c r="P3" s="703" t="s">
        <v>159</v>
      </c>
    </row>
    <row r="4" spans="2:16" ht="19.5" customHeight="1" x14ac:dyDescent="0.15">
      <c r="B4" s="52"/>
      <c r="C4" s="53"/>
      <c r="D4" s="54"/>
      <c r="E4" s="60" t="s">
        <v>53</v>
      </c>
      <c r="F4" s="61" t="s">
        <v>116</v>
      </c>
      <c r="G4" s="61" t="s">
        <v>3</v>
      </c>
      <c r="H4" s="61" t="s">
        <v>4</v>
      </c>
      <c r="I4" s="61" t="s">
        <v>5</v>
      </c>
      <c r="J4" s="61" t="s">
        <v>6</v>
      </c>
      <c r="K4" s="61" t="s">
        <v>7</v>
      </c>
      <c r="L4" s="61" t="s">
        <v>8</v>
      </c>
      <c r="M4" s="61" t="s">
        <v>9</v>
      </c>
      <c r="N4" s="61" t="s">
        <v>51</v>
      </c>
      <c r="O4" s="61" t="s">
        <v>117</v>
      </c>
      <c r="P4" s="1128" t="s">
        <v>21</v>
      </c>
    </row>
    <row r="5" spans="2:16" ht="19.5" customHeight="1" thickBot="1" x14ac:dyDescent="0.2">
      <c r="B5" s="1131" t="s">
        <v>75</v>
      </c>
      <c r="C5" s="1132"/>
      <c r="D5" s="1133"/>
      <c r="E5" s="1031">
        <v>3</v>
      </c>
      <c r="F5" s="1032">
        <f t="shared" ref="F5:O5" si="0">E5+1</f>
        <v>4</v>
      </c>
      <c r="G5" s="1032">
        <f t="shared" si="0"/>
        <v>5</v>
      </c>
      <c r="H5" s="1059">
        <f t="shared" si="0"/>
        <v>6</v>
      </c>
      <c r="I5" s="1059">
        <f t="shared" si="0"/>
        <v>7</v>
      </c>
      <c r="J5" s="1032">
        <f t="shared" si="0"/>
        <v>8</v>
      </c>
      <c r="K5" s="1032">
        <f t="shared" si="0"/>
        <v>9</v>
      </c>
      <c r="L5" s="1032">
        <f t="shared" si="0"/>
        <v>10</v>
      </c>
      <c r="M5" s="1032">
        <f t="shared" si="0"/>
        <v>11</v>
      </c>
      <c r="N5" s="1032">
        <f t="shared" si="0"/>
        <v>12</v>
      </c>
      <c r="O5" s="1032">
        <f t="shared" si="0"/>
        <v>13</v>
      </c>
      <c r="P5" s="1129"/>
    </row>
    <row r="6" spans="2:16" ht="19.5" customHeight="1" x14ac:dyDescent="0.15">
      <c r="B6" s="1114" t="s">
        <v>54</v>
      </c>
      <c r="C6" s="1136">
        <f>②収支!C3</f>
        <v>0</v>
      </c>
      <c r="D6" s="1137"/>
      <c r="E6" s="930">
        <f>②収支!E8</f>
        <v>0</v>
      </c>
      <c r="F6" s="931">
        <f>②収支!F8</f>
        <v>0</v>
      </c>
      <c r="G6" s="931">
        <f>②収支!G8</f>
        <v>0</v>
      </c>
      <c r="H6" s="931">
        <f>②収支!H8</f>
        <v>0</v>
      </c>
      <c r="I6" s="931">
        <f>②収支!I8</f>
        <v>0</v>
      </c>
      <c r="J6" s="931">
        <f>②収支!J8</f>
        <v>0</v>
      </c>
      <c r="K6" s="931">
        <f>②収支!K8</f>
        <v>0</v>
      </c>
      <c r="L6" s="931">
        <f>②収支!L8</f>
        <v>0</v>
      </c>
      <c r="M6" s="931">
        <f>②収支!M8</f>
        <v>0</v>
      </c>
      <c r="N6" s="931">
        <f>②収支!N8</f>
        <v>0</v>
      </c>
      <c r="O6" s="931">
        <f>②収支!O8</f>
        <v>0</v>
      </c>
      <c r="P6" s="282"/>
    </row>
    <row r="7" spans="2:16" ht="19.5" customHeight="1" x14ac:dyDescent="0.15">
      <c r="B7" s="1115"/>
      <c r="C7" s="1134">
        <f>②収支!C30</f>
        <v>0</v>
      </c>
      <c r="D7" s="1135"/>
      <c r="E7" s="932">
        <f>②収支!E35</f>
        <v>0</v>
      </c>
      <c r="F7" s="933">
        <f>②収支!F35</f>
        <v>0</v>
      </c>
      <c r="G7" s="933">
        <f>②収支!G35</f>
        <v>0</v>
      </c>
      <c r="H7" s="933">
        <f>②収支!H35</f>
        <v>0</v>
      </c>
      <c r="I7" s="933">
        <f>②収支!I35</f>
        <v>0</v>
      </c>
      <c r="J7" s="933">
        <f>②収支!J35</f>
        <v>0</v>
      </c>
      <c r="K7" s="933">
        <f>②収支!K35</f>
        <v>0</v>
      </c>
      <c r="L7" s="933">
        <f>②収支!L35</f>
        <v>0</v>
      </c>
      <c r="M7" s="933">
        <f>②収支!M35</f>
        <v>0</v>
      </c>
      <c r="N7" s="933">
        <f>②収支!N35</f>
        <v>0</v>
      </c>
      <c r="O7" s="933">
        <f>②収支!O35</f>
        <v>0</v>
      </c>
      <c r="P7" s="283"/>
    </row>
    <row r="8" spans="2:16" ht="19.5" customHeight="1" x14ac:dyDescent="0.15">
      <c r="B8" s="1115"/>
      <c r="C8" s="1134">
        <f>②収支!C57</f>
        <v>0</v>
      </c>
      <c r="D8" s="1135"/>
      <c r="E8" s="932">
        <f>②収支!E62</f>
        <v>0</v>
      </c>
      <c r="F8" s="933">
        <f>②収支!F62</f>
        <v>0</v>
      </c>
      <c r="G8" s="933">
        <f>②収支!G62</f>
        <v>0</v>
      </c>
      <c r="H8" s="933">
        <f>②収支!H62</f>
        <v>0</v>
      </c>
      <c r="I8" s="933">
        <f>②収支!I62</f>
        <v>0</v>
      </c>
      <c r="J8" s="933">
        <f>②収支!J62</f>
        <v>0</v>
      </c>
      <c r="K8" s="933">
        <f>②収支!K62</f>
        <v>0</v>
      </c>
      <c r="L8" s="933">
        <f>②収支!L62</f>
        <v>0</v>
      </c>
      <c r="M8" s="933">
        <f>②収支!M62</f>
        <v>0</v>
      </c>
      <c r="N8" s="933">
        <f>②収支!N62</f>
        <v>0</v>
      </c>
      <c r="O8" s="933">
        <f>②収支!O62</f>
        <v>0</v>
      </c>
      <c r="P8" s="283"/>
    </row>
    <row r="9" spans="2:16" ht="19.5" customHeight="1" x14ac:dyDescent="0.15">
      <c r="B9" s="1115"/>
      <c r="C9" s="1134">
        <f>②収支!C84</f>
        <v>0</v>
      </c>
      <c r="D9" s="1135"/>
      <c r="E9" s="932">
        <f>②収支!E89</f>
        <v>0</v>
      </c>
      <c r="F9" s="933">
        <f>②収支!F89</f>
        <v>0</v>
      </c>
      <c r="G9" s="933">
        <f>②収支!G89</f>
        <v>0</v>
      </c>
      <c r="H9" s="933">
        <f>②収支!H89</f>
        <v>0</v>
      </c>
      <c r="I9" s="933">
        <f>②収支!I89</f>
        <v>0</v>
      </c>
      <c r="J9" s="933">
        <f>②収支!J89</f>
        <v>0</v>
      </c>
      <c r="K9" s="933">
        <f>②収支!K89</f>
        <v>0</v>
      </c>
      <c r="L9" s="933">
        <f>②収支!L89</f>
        <v>0</v>
      </c>
      <c r="M9" s="933">
        <f>②収支!M89</f>
        <v>0</v>
      </c>
      <c r="N9" s="933">
        <f>②収支!N89</f>
        <v>0</v>
      </c>
      <c r="O9" s="933">
        <f>②収支!O89</f>
        <v>0</v>
      </c>
      <c r="P9" s="283"/>
    </row>
    <row r="10" spans="2:16" ht="19.5" customHeight="1" x14ac:dyDescent="0.15">
      <c r="B10" s="1115"/>
      <c r="C10" s="1134">
        <f>②収支!C111</f>
        <v>0</v>
      </c>
      <c r="D10" s="1135"/>
      <c r="E10" s="934">
        <f>②収支!E116</f>
        <v>0</v>
      </c>
      <c r="F10" s="934">
        <f>②収支!F116</f>
        <v>0</v>
      </c>
      <c r="G10" s="934">
        <f>②収支!G116</f>
        <v>0</v>
      </c>
      <c r="H10" s="934">
        <f>②収支!H116</f>
        <v>0</v>
      </c>
      <c r="I10" s="934">
        <f>②収支!I116</f>
        <v>0</v>
      </c>
      <c r="J10" s="934">
        <f>②収支!J116</f>
        <v>0</v>
      </c>
      <c r="K10" s="934">
        <f>②収支!K116</f>
        <v>0</v>
      </c>
      <c r="L10" s="934">
        <f>②収支!L116</f>
        <v>0</v>
      </c>
      <c r="M10" s="934">
        <f>②収支!M116</f>
        <v>0</v>
      </c>
      <c r="N10" s="934">
        <f>②収支!N116</f>
        <v>0</v>
      </c>
      <c r="O10" s="934">
        <f>②収支!O116</f>
        <v>0</v>
      </c>
      <c r="P10" s="284"/>
    </row>
    <row r="11" spans="2:16" ht="19.5" customHeight="1" x14ac:dyDescent="0.15">
      <c r="B11" s="1115"/>
      <c r="C11" s="1126">
        <f>②収支!C138</f>
        <v>0</v>
      </c>
      <c r="D11" s="1127"/>
      <c r="E11" s="935">
        <f>②収支!E143</f>
        <v>0</v>
      </c>
      <c r="F11" s="935">
        <f>②収支!F143</f>
        <v>0</v>
      </c>
      <c r="G11" s="935">
        <f>②収支!G143</f>
        <v>0</v>
      </c>
      <c r="H11" s="935">
        <f>②収支!H143</f>
        <v>0</v>
      </c>
      <c r="I11" s="935">
        <f>②収支!I143</f>
        <v>0</v>
      </c>
      <c r="J11" s="935">
        <f>②収支!J143</f>
        <v>0</v>
      </c>
      <c r="K11" s="935">
        <f>②収支!K143</f>
        <v>0</v>
      </c>
      <c r="L11" s="935">
        <f>②収支!L143</f>
        <v>0</v>
      </c>
      <c r="M11" s="935">
        <f>②収支!M143</f>
        <v>0</v>
      </c>
      <c r="N11" s="935">
        <f>②収支!N143</f>
        <v>0</v>
      </c>
      <c r="O11" s="935">
        <f>②収支!O143</f>
        <v>0</v>
      </c>
      <c r="P11" s="283"/>
    </row>
    <row r="12" spans="2:16" ht="19.5" customHeight="1" thickBot="1" x14ac:dyDescent="0.2">
      <c r="B12" s="1115"/>
      <c r="C12" s="1138" t="s">
        <v>403</v>
      </c>
      <c r="D12" s="1139"/>
      <c r="E12" s="936">
        <v>0</v>
      </c>
      <c r="F12" s="937"/>
      <c r="G12" s="937"/>
      <c r="H12" s="937"/>
      <c r="I12" s="937"/>
      <c r="J12" s="937"/>
      <c r="K12" s="937"/>
      <c r="L12" s="937"/>
      <c r="M12" s="937"/>
      <c r="N12" s="937"/>
      <c r="O12" s="937"/>
      <c r="P12" s="846" t="s">
        <v>429</v>
      </c>
    </row>
    <row r="13" spans="2:16" ht="19.5" customHeight="1" thickTop="1" thickBot="1" x14ac:dyDescent="0.2">
      <c r="B13" s="1116"/>
      <c r="C13" s="1124" t="s">
        <v>404</v>
      </c>
      <c r="D13" s="1125"/>
      <c r="E13" s="938">
        <f>SUM(E6:E12)</f>
        <v>0</v>
      </c>
      <c r="F13" s="939">
        <f>SUM(F6:F12)</f>
        <v>0</v>
      </c>
      <c r="G13" s="939">
        <f t="shared" ref="G13:O13" si="1">SUM(G6:G12)</f>
        <v>0</v>
      </c>
      <c r="H13" s="939">
        <f t="shared" si="1"/>
        <v>0</v>
      </c>
      <c r="I13" s="939">
        <f t="shared" si="1"/>
        <v>0</v>
      </c>
      <c r="J13" s="939">
        <f t="shared" si="1"/>
        <v>0</v>
      </c>
      <c r="K13" s="939">
        <f t="shared" si="1"/>
        <v>0</v>
      </c>
      <c r="L13" s="939">
        <f t="shared" si="1"/>
        <v>0</v>
      </c>
      <c r="M13" s="939">
        <f t="shared" si="1"/>
        <v>0</v>
      </c>
      <c r="N13" s="939">
        <f t="shared" si="1"/>
        <v>0</v>
      </c>
      <c r="O13" s="939">
        <f t="shared" si="1"/>
        <v>0</v>
      </c>
      <c r="P13" s="927"/>
    </row>
    <row r="14" spans="2:16" ht="19.5" customHeight="1" x14ac:dyDescent="0.15">
      <c r="B14" s="1114" t="s">
        <v>163</v>
      </c>
      <c r="C14" s="1140" t="s">
        <v>55</v>
      </c>
      <c r="D14" s="1141"/>
      <c r="E14" s="940">
        <f>②収支!E9+②収支!E36+②収支!E63+②収支!E90+②収支!E117+②収支!E144</f>
        <v>0</v>
      </c>
      <c r="F14" s="941">
        <f>②収支!F9+②収支!F36+②収支!F63+②収支!F90+②収支!F117+②収支!F144</f>
        <v>0</v>
      </c>
      <c r="G14" s="941">
        <f>②収支!G9+②収支!G36+②収支!G63+②収支!G90+②収支!G117+②収支!G144</f>
        <v>0</v>
      </c>
      <c r="H14" s="941">
        <f>②収支!H9+②収支!H36+②収支!H63+②収支!H90+②収支!H117+②収支!H144</f>
        <v>0</v>
      </c>
      <c r="I14" s="941">
        <f>②収支!I9+②収支!I36+②収支!I63+②収支!I90+②収支!I117+②収支!I144</f>
        <v>0</v>
      </c>
      <c r="J14" s="941">
        <f>②収支!J9+②収支!J36+②収支!J63+②収支!J90+②収支!J117+②収支!J144</f>
        <v>0</v>
      </c>
      <c r="K14" s="941">
        <f>②収支!K9+②収支!K36+②収支!K63+②収支!K90+②収支!K117+②収支!K144</f>
        <v>0</v>
      </c>
      <c r="L14" s="941">
        <f>②収支!L9+②収支!L36+②収支!L63+②収支!L90+②収支!L117+②収支!L144</f>
        <v>0</v>
      </c>
      <c r="M14" s="941">
        <f>②収支!M9+②収支!M36+②収支!M63+②収支!M90+②収支!M117+②収支!M144</f>
        <v>0</v>
      </c>
      <c r="N14" s="941">
        <f>②収支!N9+②収支!N36+②収支!N63+②収支!N90+②収支!N117+②収支!N144</f>
        <v>0</v>
      </c>
      <c r="O14" s="941">
        <f>②収支!O9+②収支!O36+②収支!O63+②収支!O90+②収支!O117+②収支!O144</f>
        <v>0</v>
      </c>
      <c r="P14" s="285"/>
    </row>
    <row r="15" spans="2:16" ht="19.5" customHeight="1" x14ac:dyDescent="0.15">
      <c r="B15" s="1118"/>
      <c r="C15" s="1100" t="s">
        <v>13</v>
      </c>
      <c r="D15" s="1101"/>
      <c r="E15" s="942">
        <f>②収支!E10+②収支!E37+②収支!E64+②収支!E91+②収支!E118+②収支!E145</f>
        <v>0</v>
      </c>
      <c r="F15" s="942">
        <f>②収支!F10+②収支!F37+②収支!F64+②収支!F91+②収支!F118+②収支!F145</f>
        <v>0</v>
      </c>
      <c r="G15" s="942">
        <f>②収支!G10+②収支!G37+②収支!G64+②収支!G91+②収支!G118+②収支!G145</f>
        <v>0</v>
      </c>
      <c r="H15" s="942">
        <f>②収支!H10+②収支!H37+②収支!H64+②収支!H91+②収支!H118+②収支!H145</f>
        <v>0</v>
      </c>
      <c r="I15" s="942">
        <f>②収支!I10+②収支!I37+②収支!I64+②収支!I91+②収支!I118+②収支!I145</f>
        <v>0</v>
      </c>
      <c r="J15" s="942">
        <f>②収支!J10+②収支!J37+②収支!J64+②収支!J91+②収支!J118+②収支!J145</f>
        <v>0</v>
      </c>
      <c r="K15" s="942">
        <f>②収支!K10+②収支!K37+②収支!K64+②収支!K91+②収支!K118+②収支!K145</f>
        <v>0</v>
      </c>
      <c r="L15" s="942">
        <f>②収支!L10+②収支!L37+②収支!L64+②収支!L91+②収支!L118+②収支!L145</f>
        <v>0</v>
      </c>
      <c r="M15" s="942">
        <f>②収支!M10+②収支!M37+②収支!M64+②収支!M91+②収支!M118+②収支!M145</f>
        <v>0</v>
      </c>
      <c r="N15" s="942">
        <f>②収支!N10+②収支!N37+②収支!N64+②収支!N91+②収支!N118+②収支!N145</f>
        <v>0</v>
      </c>
      <c r="O15" s="942">
        <f>②収支!O10+②収支!O37+②収支!O64+②収支!O91+②収支!O118+②収支!O145</f>
        <v>0</v>
      </c>
      <c r="P15" s="283"/>
    </row>
    <row r="16" spans="2:16" ht="19.5" customHeight="1" x14ac:dyDescent="0.15">
      <c r="B16" s="1118"/>
      <c r="C16" s="1100" t="s">
        <v>14</v>
      </c>
      <c r="D16" s="1101"/>
      <c r="E16" s="942">
        <f>②収支!E11+②収支!E38+②収支!E65+②収支!E92+②収支!E119+②収支!E146</f>
        <v>0</v>
      </c>
      <c r="F16" s="942">
        <f>②収支!F11+②収支!F38+②収支!F65+②収支!F92+②収支!F119+②収支!F146</f>
        <v>0</v>
      </c>
      <c r="G16" s="942">
        <f>②収支!G11+②収支!G38+②収支!G65+②収支!G92+②収支!G119+②収支!G146</f>
        <v>0</v>
      </c>
      <c r="H16" s="942">
        <f>②収支!H11+②収支!H38+②収支!H65+②収支!H92+②収支!H119+②収支!H146</f>
        <v>0</v>
      </c>
      <c r="I16" s="942">
        <f>②収支!I11+②収支!I38+②収支!I65+②収支!I92+②収支!I119+②収支!I146</f>
        <v>0</v>
      </c>
      <c r="J16" s="942">
        <f>②収支!J11+②収支!J38+②収支!J65+②収支!J92+②収支!J119+②収支!J146</f>
        <v>0</v>
      </c>
      <c r="K16" s="942">
        <f>②収支!K11+②収支!K38+②収支!K65+②収支!K92+②収支!K119+②収支!K146</f>
        <v>0</v>
      </c>
      <c r="L16" s="942">
        <f>②収支!L11+②収支!L38+②収支!L65+②収支!L92+②収支!L119+②収支!L146</f>
        <v>0</v>
      </c>
      <c r="M16" s="942">
        <f>②収支!M11+②収支!M38+②収支!M65+②収支!M92+②収支!M119+②収支!M146</f>
        <v>0</v>
      </c>
      <c r="N16" s="942">
        <f>②収支!N11+②収支!N38+②収支!N65+②収支!N92+②収支!N119+②収支!N146</f>
        <v>0</v>
      </c>
      <c r="O16" s="942">
        <f>②収支!O11+②収支!O38+②収支!O65+②収支!O92+②収支!O119+②収支!O146</f>
        <v>0</v>
      </c>
      <c r="P16" s="283"/>
    </row>
    <row r="17" spans="2:20" ht="19.5" customHeight="1" x14ac:dyDescent="0.15">
      <c r="B17" s="1118"/>
      <c r="C17" s="1100" t="s">
        <v>56</v>
      </c>
      <c r="D17" s="1101"/>
      <c r="E17" s="942">
        <f>②収支!E12+②収支!E39+②収支!E66+②収支!E93+②収支!E120+②収支!E147</f>
        <v>0</v>
      </c>
      <c r="F17" s="942">
        <f>②収支!F12+②収支!F39+②収支!F66+②収支!F93+②収支!F120+②収支!F147</f>
        <v>0</v>
      </c>
      <c r="G17" s="942">
        <f>②収支!G12+②収支!G39+②収支!G66+②収支!G93+②収支!G120+②収支!G147</f>
        <v>0</v>
      </c>
      <c r="H17" s="942">
        <f>②収支!H12+②収支!H39+②収支!H66+②収支!H93+②収支!H120+②収支!H147</f>
        <v>0</v>
      </c>
      <c r="I17" s="942">
        <f>②収支!I12+②収支!I39+②収支!I66+②収支!I93+②収支!I120+②収支!I147</f>
        <v>0</v>
      </c>
      <c r="J17" s="942">
        <f>②収支!J12+②収支!J39+②収支!J66+②収支!J93+②収支!J120+②収支!J147</f>
        <v>0</v>
      </c>
      <c r="K17" s="942">
        <f>②収支!K12+②収支!K39+②収支!K66+②収支!K93+②収支!K120+②収支!K147</f>
        <v>0</v>
      </c>
      <c r="L17" s="942">
        <f>②収支!L12+②収支!L39+②収支!L66+②収支!L93+②収支!L120+②収支!L147</f>
        <v>0</v>
      </c>
      <c r="M17" s="942">
        <f>②収支!M12+②収支!M39+②収支!M66+②収支!M93+②収支!M120+②収支!M147</f>
        <v>0</v>
      </c>
      <c r="N17" s="942">
        <f>②収支!N12+②収支!N39+②収支!N66+②収支!N93+②収支!N120+②収支!N147</f>
        <v>0</v>
      </c>
      <c r="O17" s="942">
        <f>②収支!O12+②収支!O39+②収支!O66+②収支!O93+②収支!O120+②収支!O147</f>
        <v>0</v>
      </c>
      <c r="P17" s="283"/>
    </row>
    <row r="18" spans="2:20" ht="19.5" customHeight="1" x14ac:dyDescent="0.15">
      <c r="B18" s="1118"/>
      <c r="C18" s="1100" t="s">
        <v>57</v>
      </c>
      <c r="D18" s="1101"/>
      <c r="E18" s="942">
        <f>②収支!E13+②収支!E40+②収支!E67+②収支!E94+②収支!E121+②収支!E148</f>
        <v>0</v>
      </c>
      <c r="F18" s="942">
        <f>②収支!F13+②収支!F40+②収支!F67+②収支!F94+②収支!F121+②収支!F148</f>
        <v>0</v>
      </c>
      <c r="G18" s="942">
        <f>②収支!G13+②収支!G40+②収支!G67+②収支!G94+②収支!G121+②収支!G148</f>
        <v>0</v>
      </c>
      <c r="H18" s="942">
        <f>②収支!H13+②収支!H40+②収支!H67+②収支!H94+②収支!H121+②収支!H148</f>
        <v>0</v>
      </c>
      <c r="I18" s="942">
        <f>②収支!I13+②収支!I40+②収支!I67+②収支!I94+②収支!I121+②収支!I148</f>
        <v>0</v>
      </c>
      <c r="J18" s="942">
        <f>②収支!J13+②収支!J40+②収支!J67+②収支!J94+②収支!J121+②収支!J148</f>
        <v>0</v>
      </c>
      <c r="K18" s="942">
        <f>②収支!K13+②収支!K40+②収支!K67+②収支!K94+②収支!K121+②収支!K148</f>
        <v>0</v>
      </c>
      <c r="L18" s="942">
        <f>②収支!L13+②収支!L40+②収支!L67+②収支!L94+②収支!L121+②収支!L148</f>
        <v>0</v>
      </c>
      <c r="M18" s="942">
        <f>②収支!M13+②収支!M40+②収支!M67+②収支!M94+②収支!M121+②収支!M148</f>
        <v>0</v>
      </c>
      <c r="N18" s="942">
        <f>②収支!N13+②収支!N40+②収支!N67+②収支!N94+②収支!N121+②収支!N148</f>
        <v>0</v>
      </c>
      <c r="O18" s="942">
        <f>②収支!O13+②収支!O40+②収支!O67+②収支!O94+②収支!O121+②収支!O148</f>
        <v>0</v>
      </c>
      <c r="P18" s="283"/>
    </row>
    <row r="19" spans="2:20" ht="19.5" customHeight="1" x14ac:dyDescent="0.15">
      <c r="B19" s="1118"/>
      <c r="C19" s="1100" t="s">
        <v>15</v>
      </c>
      <c r="D19" s="1101"/>
      <c r="E19" s="942">
        <f>②収支!E14+②収支!E41+②収支!E68+②収支!E95+②収支!E122+②収支!E149</f>
        <v>0</v>
      </c>
      <c r="F19" s="942">
        <f>②収支!F14+②収支!F41+②収支!F68+②収支!F95+②収支!F122+②収支!F149</f>
        <v>0</v>
      </c>
      <c r="G19" s="942">
        <f>②収支!G14+②収支!G41+②収支!G68+②収支!G95+②収支!G122+②収支!G149</f>
        <v>0</v>
      </c>
      <c r="H19" s="942">
        <f>②収支!H14+②収支!H41+②収支!H68+②収支!H95+②収支!H122+②収支!H149</f>
        <v>0</v>
      </c>
      <c r="I19" s="942">
        <f>②収支!I14+②収支!I41+②収支!I68+②収支!I95+②収支!I122+②収支!I149</f>
        <v>0</v>
      </c>
      <c r="J19" s="942">
        <f>②収支!J14+②収支!J41+②収支!J68+②収支!J95+②収支!J122+②収支!J149</f>
        <v>0</v>
      </c>
      <c r="K19" s="942">
        <f>②収支!K14+②収支!K41+②収支!K68+②収支!K95+②収支!K122+②収支!K149</f>
        <v>0</v>
      </c>
      <c r="L19" s="942">
        <f>②収支!L14+②収支!L41+②収支!L68+②収支!L95+②収支!L122+②収支!L149</f>
        <v>0</v>
      </c>
      <c r="M19" s="942">
        <f>②収支!M14+②収支!M41+②収支!M68+②収支!M95+②収支!M122+②収支!M149</f>
        <v>0</v>
      </c>
      <c r="N19" s="942">
        <f>②収支!N14+②収支!N41+②収支!N68+②収支!N95+②収支!N122+②収支!N149</f>
        <v>0</v>
      </c>
      <c r="O19" s="942">
        <f>②収支!O14+②収支!O41+②収支!O68+②収支!O95+②収支!O122+②収支!O149</f>
        <v>0</v>
      </c>
      <c r="P19" s="283"/>
    </row>
    <row r="20" spans="2:20" ht="19.5" customHeight="1" x14ac:dyDescent="0.15">
      <c r="B20" s="1118"/>
      <c r="C20" s="1100" t="s">
        <v>58</v>
      </c>
      <c r="D20" s="1101"/>
      <c r="E20" s="942">
        <f>②収支!E15+②収支!E42+②収支!E69+②収支!E96+②収支!E123+②収支!E150</f>
        <v>0</v>
      </c>
      <c r="F20" s="942">
        <f>②収支!F15+②収支!F42+②収支!F69+②収支!F96+②収支!F123+②収支!F150</f>
        <v>0</v>
      </c>
      <c r="G20" s="942">
        <f>②収支!G15+②収支!G42+②収支!G69+②収支!G96+②収支!G123+②収支!G150</f>
        <v>0</v>
      </c>
      <c r="H20" s="942">
        <f>②収支!H15+②収支!H42+②収支!H69+②収支!H96+②収支!H123+②収支!H150</f>
        <v>0</v>
      </c>
      <c r="I20" s="942">
        <f>②収支!I15+②収支!I42+②収支!I69+②収支!I96+②収支!I123+②収支!I150</f>
        <v>0</v>
      </c>
      <c r="J20" s="942">
        <f>②収支!J15+②収支!J42+②収支!J69+②収支!J96+②収支!J123+②収支!J150</f>
        <v>0</v>
      </c>
      <c r="K20" s="942">
        <f>②収支!K15+②収支!K42+②収支!K69+②収支!K96+②収支!K123+②収支!K150</f>
        <v>0</v>
      </c>
      <c r="L20" s="942">
        <f>②収支!L15+②収支!L42+②収支!L69+②収支!L96+②収支!L123+②収支!L150</f>
        <v>0</v>
      </c>
      <c r="M20" s="942">
        <f>②収支!M15+②収支!M42+②収支!M69+②収支!M96+②収支!M123+②収支!M150</f>
        <v>0</v>
      </c>
      <c r="N20" s="942">
        <f>②収支!N15+②収支!N42+②収支!N69+②収支!N96+②収支!N123+②収支!N150</f>
        <v>0</v>
      </c>
      <c r="O20" s="942">
        <f>②収支!O15+②収支!O42+②収支!O69+②収支!O96+②収支!O123+②収支!O150</f>
        <v>0</v>
      </c>
      <c r="P20" s="283" t="s">
        <v>545</v>
      </c>
    </row>
    <row r="21" spans="2:20" ht="19.5" customHeight="1" x14ac:dyDescent="0.15">
      <c r="B21" s="1118"/>
      <c r="C21" s="743"/>
      <c r="D21" s="744" t="s">
        <v>59</v>
      </c>
      <c r="E21" s="932">
        <f>④償却!U39</f>
        <v>0</v>
      </c>
      <c r="F21" s="932">
        <f>④償却!V39</f>
        <v>0</v>
      </c>
      <c r="G21" s="932">
        <f>④償却!W39</f>
        <v>0</v>
      </c>
      <c r="H21" s="932">
        <f>④償却!X39</f>
        <v>0</v>
      </c>
      <c r="I21" s="932">
        <f>④償却!Y39</f>
        <v>0</v>
      </c>
      <c r="J21" s="932">
        <f>④償却!Z39</f>
        <v>0</v>
      </c>
      <c r="K21" s="932">
        <f>④償却!AA39</f>
        <v>0</v>
      </c>
      <c r="L21" s="932">
        <f>④償却!AB39</f>
        <v>0</v>
      </c>
      <c r="M21" s="932">
        <f>④償却!AC39</f>
        <v>0</v>
      </c>
      <c r="N21" s="932">
        <f>④償却!AD39</f>
        <v>0</v>
      </c>
      <c r="O21" s="932">
        <f>④償却!AE39</f>
        <v>0</v>
      </c>
      <c r="P21" s="283" t="s">
        <v>205</v>
      </c>
    </row>
    <row r="22" spans="2:20" ht="19.5" customHeight="1" x14ac:dyDescent="0.15">
      <c r="B22" s="1118"/>
      <c r="C22" s="743" t="s">
        <v>60</v>
      </c>
      <c r="D22" s="744" t="s">
        <v>17</v>
      </c>
      <c r="E22" s="932">
        <f>④償却!U22</f>
        <v>0</v>
      </c>
      <c r="F22" s="932">
        <f>④償却!V22</f>
        <v>0</v>
      </c>
      <c r="G22" s="932">
        <f>④償却!W22</f>
        <v>0</v>
      </c>
      <c r="H22" s="932">
        <f>④償却!X22</f>
        <v>0</v>
      </c>
      <c r="I22" s="932">
        <f>④償却!Y22</f>
        <v>0</v>
      </c>
      <c r="J22" s="932">
        <f>④償却!Z22</f>
        <v>0</v>
      </c>
      <c r="K22" s="932">
        <f>④償却!AA22</f>
        <v>0</v>
      </c>
      <c r="L22" s="932">
        <f>④償却!AB22</f>
        <v>0</v>
      </c>
      <c r="M22" s="932">
        <f>④償却!AC22</f>
        <v>0</v>
      </c>
      <c r="N22" s="932">
        <f>④償却!AD22</f>
        <v>0</v>
      </c>
      <c r="O22" s="932">
        <f>④償却!AE22</f>
        <v>0</v>
      </c>
      <c r="P22" s="658" t="s">
        <v>206</v>
      </c>
    </row>
    <row r="23" spans="2:20" ht="19.5" customHeight="1" x14ac:dyDescent="0.15">
      <c r="B23" s="1118"/>
      <c r="C23" s="745"/>
      <c r="D23" s="744" t="s">
        <v>61</v>
      </c>
      <c r="E23" s="932">
        <f>②収支!E18+②収支!E45+②収支!E72+②収支!E99</f>
        <v>0</v>
      </c>
      <c r="F23" s="933">
        <f>②収支!F18+②収支!F45+②収支!F72+②収支!F99</f>
        <v>0</v>
      </c>
      <c r="G23" s="933">
        <f>②収支!G18+②収支!G45+②収支!G72+②収支!G99</f>
        <v>0</v>
      </c>
      <c r="H23" s="933">
        <f>②収支!H18+②収支!H45+②収支!H72+②収支!H99</f>
        <v>0</v>
      </c>
      <c r="I23" s="933">
        <f>②収支!I18+②収支!I45+②収支!I72+②収支!I99</f>
        <v>0</v>
      </c>
      <c r="J23" s="933">
        <f>②収支!J18+②収支!J45+②収支!J72+②収支!J99</f>
        <v>0</v>
      </c>
      <c r="K23" s="933">
        <f>②収支!K18+②収支!K45+②収支!K72+②収支!K99</f>
        <v>0</v>
      </c>
      <c r="L23" s="933">
        <f>②収支!L18+②収支!L45+②収支!L72+②収支!L99</f>
        <v>0</v>
      </c>
      <c r="M23" s="933">
        <f>②収支!M18+②収支!M45+②収支!M72+②収支!M99</f>
        <v>0</v>
      </c>
      <c r="N23" s="933">
        <f>②収支!N18+②収支!N45+②収支!N72+②収支!N99</f>
        <v>0</v>
      </c>
      <c r="O23" s="933">
        <f>②収支!O18+②収支!O45+②収支!O72+②収支!O99</f>
        <v>0</v>
      </c>
      <c r="P23" s="658" t="s">
        <v>206</v>
      </c>
    </row>
    <row r="24" spans="2:20" ht="19.5" customHeight="1" x14ac:dyDescent="0.15">
      <c r="B24" s="1118"/>
      <c r="C24" s="1098" t="s">
        <v>346</v>
      </c>
      <c r="D24" s="1099"/>
      <c r="E24" s="932">
        <f>TRUNC((E22+E21)*$P$24/100)</f>
        <v>0</v>
      </c>
      <c r="F24" s="932">
        <f>TRUNC((F22+F21)*$P$24/100)</f>
        <v>0</v>
      </c>
      <c r="G24" s="932">
        <f>TRUNC((G22+G21)*$P$24/100)+④償却!N38</f>
        <v>0</v>
      </c>
      <c r="H24" s="932">
        <f>TRUNC((H22+H21)*$P$24/100)+④償却!N38</f>
        <v>0</v>
      </c>
      <c r="I24" s="932">
        <f>TRUNC((I22+I21)*$P$24/100)+④償却!N38</f>
        <v>0</v>
      </c>
      <c r="J24" s="932">
        <f>TRUNC((J22+J21)*$P$24/100)+④償却!N38</f>
        <v>0</v>
      </c>
      <c r="K24" s="932">
        <f>TRUNC((K22+K21)*$P$24/100)+④償却!N38</f>
        <v>0</v>
      </c>
      <c r="L24" s="932">
        <f>TRUNC((L22+L21)*$P$24/100)+④償却!N38</f>
        <v>0</v>
      </c>
      <c r="M24" s="932">
        <f>TRUNC((M22+M21)*$P$24/100)+④償却!N38</f>
        <v>0</v>
      </c>
      <c r="N24" s="932">
        <f>TRUNC((N22+N21)*$P$24/100)+④償却!N38</f>
        <v>0</v>
      </c>
      <c r="O24" s="932">
        <f>TRUNC((O22+O21)*$P$24/100)</f>
        <v>0</v>
      </c>
      <c r="P24" s="507">
        <v>10</v>
      </c>
      <c r="Q24" s="706"/>
    </row>
    <row r="25" spans="2:20" ht="19.5" customHeight="1" x14ac:dyDescent="0.15">
      <c r="B25" s="1118"/>
      <c r="C25" s="1098" t="s">
        <v>1</v>
      </c>
      <c r="D25" s="1099"/>
      <c r="E25" s="845">
        <v>0</v>
      </c>
      <c r="F25" s="943">
        <f>⑦労働!E86</f>
        <v>0</v>
      </c>
      <c r="G25" s="943">
        <f>⑦労働!F86</f>
        <v>0</v>
      </c>
      <c r="H25" s="943">
        <f>⑦労働!G86</f>
        <v>0</v>
      </c>
      <c r="I25" s="943">
        <f>⑦労働!H86</f>
        <v>0</v>
      </c>
      <c r="J25" s="943">
        <f>⑦労働!I86</f>
        <v>0</v>
      </c>
      <c r="K25" s="943">
        <f>⑦労働!J86</f>
        <v>0</v>
      </c>
      <c r="L25" s="943">
        <f>⑦労働!K86</f>
        <v>0</v>
      </c>
      <c r="M25" s="943">
        <f>⑦労働!L86</f>
        <v>0</v>
      </c>
      <c r="N25" s="943">
        <f>⑦労働!M86</f>
        <v>0</v>
      </c>
      <c r="O25" s="943">
        <f>⑦労働!N86</f>
        <v>0</v>
      </c>
      <c r="P25" s="283" t="s">
        <v>401</v>
      </c>
    </row>
    <row r="26" spans="2:20" ht="19.5" customHeight="1" x14ac:dyDescent="0.15">
      <c r="B26" s="1118"/>
      <c r="C26" s="58"/>
      <c r="D26" s="56" t="s">
        <v>18</v>
      </c>
      <c r="E26" s="932">
        <f>②収支!E21+②収支!E48+②収支!E75+②収支!E102+②収支!E129+②収支!E156</f>
        <v>0</v>
      </c>
      <c r="F26" s="932">
        <f>②収支!F21+②収支!F48+②収支!F75+②収支!F102+②収支!F129+②収支!F156</f>
        <v>0</v>
      </c>
      <c r="G26" s="932">
        <f>②収支!G21+②収支!G48+②収支!G75+②収支!G102+②収支!G129+②収支!G156</f>
        <v>0</v>
      </c>
      <c r="H26" s="932">
        <f>②収支!H21+②収支!H48+②収支!H75+②収支!H102+②収支!H129+②収支!H156</f>
        <v>0</v>
      </c>
      <c r="I26" s="932">
        <f>②収支!I21+②収支!I48+②収支!I75+②収支!I102+②収支!I129+②収支!I156</f>
        <v>0</v>
      </c>
      <c r="J26" s="932">
        <f>②収支!J21+②収支!J48+②収支!J75+②収支!J102+②収支!J129+②収支!J156</f>
        <v>0</v>
      </c>
      <c r="K26" s="932">
        <f>②収支!K21+②収支!K48+②収支!K75+②収支!K102+②収支!K129+②収支!K156</f>
        <v>0</v>
      </c>
      <c r="L26" s="932">
        <f>②収支!L21+②収支!L48+②収支!L75+②収支!L102+②収支!L129+②収支!L156</f>
        <v>0</v>
      </c>
      <c r="M26" s="932">
        <f>②収支!M21+②収支!M48+②収支!M75+②収支!M102+②収支!M129+②収支!M156</f>
        <v>0</v>
      </c>
      <c r="N26" s="932">
        <f>②収支!N21+②収支!N48+②収支!N75+②収支!N102+②収支!N129+②収支!N156</f>
        <v>0</v>
      </c>
      <c r="O26" s="932">
        <f>②収支!O21+②収支!O48+②収支!O75+②収支!O102+②収支!O129+②収支!O156</f>
        <v>0</v>
      </c>
      <c r="P26" s="283"/>
    </row>
    <row r="27" spans="2:20" ht="19.5" customHeight="1" x14ac:dyDescent="0.15">
      <c r="B27" s="1118"/>
      <c r="C27" s="55" t="s">
        <v>63</v>
      </c>
      <c r="D27" s="56" t="s">
        <v>64</v>
      </c>
      <c r="E27" s="932">
        <f>②収支!E22+②収支!E49+②収支!E76+②収支!E103+②収支!E130+②収支!E157</f>
        <v>0</v>
      </c>
      <c r="F27" s="932">
        <f>②収支!F22+②収支!F49+②収支!F76+②収支!F103+②収支!F130+②収支!F157</f>
        <v>0</v>
      </c>
      <c r="G27" s="932">
        <f>②収支!G22+②収支!G49+②収支!G76+②収支!G103+②収支!G130+②収支!G157</f>
        <v>0</v>
      </c>
      <c r="H27" s="932">
        <f>②収支!H22+②収支!H49+②収支!H76+②収支!H103+②収支!H130+②収支!H157</f>
        <v>0</v>
      </c>
      <c r="I27" s="932">
        <f>②収支!I22+②収支!I49+②収支!I76+②収支!I103+②収支!I130+②収支!I157</f>
        <v>0</v>
      </c>
      <c r="J27" s="932">
        <f>②収支!J22+②収支!J49+②収支!J76+②収支!J103+②収支!J130+②収支!J157</f>
        <v>0</v>
      </c>
      <c r="K27" s="932">
        <f>②収支!K22+②収支!K49+②収支!K76+②収支!K103+②収支!K130+②収支!K157</f>
        <v>0</v>
      </c>
      <c r="L27" s="932">
        <f>②収支!L22+②収支!L49+②収支!L76+②収支!L103+②収支!L130+②収支!L157</f>
        <v>0</v>
      </c>
      <c r="M27" s="932">
        <f>②収支!M22+②収支!M49+②収支!M76+②収支!M103+②収支!M130+②収支!M157</f>
        <v>0</v>
      </c>
      <c r="N27" s="932">
        <f>②収支!N22+②収支!N49+②収支!N76+②収支!N103+②収支!N130+②収支!N157</f>
        <v>0</v>
      </c>
      <c r="O27" s="932">
        <f>②収支!O22+②収支!O49+②収支!O76+②収支!O103+②収支!O130+②収支!O157</f>
        <v>0</v>
      </c>
      <c r="P27" s="283"/>
    </row>
    <row r="28" spans="2:20" ht="19.5" customHeight="1" x14ac:dyDescent="0.15">
      <c r="B28" s="1118"/>
      <c r="C28" s="57"/>
      <c r="D28" s="56" t="s">
        <v>65</v>
      </c>
      <c r="E28" s="932">
        <f>②収支!E23+②収支!E50+②収支!E77+②収支!E104+②収支!E131+②収支!E158</f>
        <v>0</v>
      </c>
      <c r="F28" s="932">
        <f>②収支!F23+②収支!F50+②収支!F77+②収支!F104+②収支!F131+②収支!F158</f>
        <v>0</v>
      </c>
      <c r="G28" s="932">
        <f>②収支!G23+②収支!G50+②収支!G77+②収支!G104+②収支!G131+②収支!G158</f>
        <v>0</v>
      </c>
      <c r="H28" s="932">
        <f>②収支!H23+②収支!H50+②収支!H77+②収支!H104+②収支!H131+②収支!H158</f>
        <v>0</v>
      </c>
      <c r="I28" s="932">
        <f>②収支!I23+②収支!I50+②収支!I77+②収支!I104+②収支!I131+②収支!I158</f>
        <v>0</v>
      </c>
      <c r="J28" s="932">
        <f>②収支!J23+②収支!J50+②収支!J77+②収支!J104+②収支!J131+②収支!J158</f>
        <v>0</v>
      </c>
      <c r="K28" s="932">
        <f>②収支!K23+②収支!K50+②収支!K77+②収支!K104+②収支!K131+②収支!K158</f>
        <v>0</v>
      </c>
      <c r="L28" s="932">
        <f>②収支!L23+②収支!L50+②収支!L77+②収支!L104+②収支!L131+②収支!L158</f>
        <v>0</v>
      </c>
      <c r="M28" s="932">
        <f>②収支!M23+②収支!M50+②収支!M77+②収支!M104+②収支!M131+②収支!M158</f>
        <v>0</v>
      </c>
      <c r="N28" s="932">
        <f>②収支!N23+②収支!N50+②収支!N77+②収支!N104+②収支!N131+②収支!N158</f>
        <v>0</v>
      </c>
      <c r="O28" s="932">
        <f>②収支!O23+②収支!O50+②収支!O77+②収支!O104+②収支!O131+②収支!O158</f>
        <v>0</v>
      </c>
      <c r="P28" s="283"/>
    </row>
    <row r="29" spans="2:20" ht="19.5" customHeight="1" x14ac:dyDescent="0.15">
      <c r="B29" s="1118"/>
      <c r="C29" s="1120" t="s">
        <v>49</v>
      </c>
      <c r="D29" s="1121"/>
      <c r="E29" s="932">
        <f>⑤償還!M47</f>
        <v>0</v>
      </c>
      <c r="F29" s="932">
        <f>⑤償還!N47</f>
        <v>0</v>
      </c>
      <c r="G29" s="932">
        <f>⑤償還!O47</f>
        <v>0</v>
      </c>
      <c r="H29" s="932">
        <f>⑤償還!P47</f>
        <v>0</v>
      </c>
      <c r="I29" s="932">
        <f>⑤償還!Q47</f>
        <v>0</v>
      </c>
      <c r="J29" s="932">
        <f>⑤償還!R47</f>
        <v>0</v>
      </c>
      <c r="K29" s="932">
        <f>⑤償還!S47</f>
        <v>0</v>
      </c>
      <c r="L29" s="932">
        <f>⑤償還!T47</f>
        <v>0</v>
      </c>
      <c r="M29" s="932">
        <f>⑤償還!U47</f>
        <v>0</v>
      </c>
      <c r="N29" s="932">
        <f>⑤償還!V47</f>
        <v>0</v>
      </c>
      <c r="O29" s="932">
        <f>⑤償還!W47</f>
        <v>0</v>
      </c>
      <c r="P29" s="283" t="s">
        <v>207</v>
      </c>
    </row>
    <row r="30" spans="2:20" ht="19.5" customHeight="1" thickBot="1" x14ac:dyDescent="0.2">
      <c r="B30" s="1118"/>
      <c r="C30" s="1122" t="s">
        <v>384</v>
      </c>
      <c r="D30" s="1123"/>
      <c r="E30" s="944">
        <f>②収支!E25+②収支!E52+②収支!E79+②収支!E106+②収支!E133+②収支!E160</f>
        <v>0</v>
      </c>
      <c r="F30" s="945">
        <f>②収支!F25+②収支!F52+②収支!F79+②収支!F106+②収支!F133+②収支!F160</f>
        <v>0</v>
      </c>
      <c r="G30" s="945">
        <f>②収支!G25+②収支!G52+②収支!G79+②収支!G106+②収支!G133+②収支!G160</f>
        <v>0</v>
      </c>
      <c r="H30" s="945">
        <f>②収支!H25+②収支!H52+②収支!H79+②収支!H106+②収支!H133+②収支!H160</f>
        <v>0</v>
      </c>
      <c r="I30" s="945">
        <f>②収支!I25+②収支!I52+②収支!I79+②収支!I106+②収支!I133+②収支!I160</f>
        <v>0</v>
      </c>
      <c r="J30" s="945">
        <f>②収支!J25+②収支!J52+②収支!J79+②収支!J106+②収支!J133+②収支!J160</f>
        <v>0</v>
      </c>
      <c r="K30" s="945">
        <f>②収支!K25+②収支!K52+②収支!K79+②収支!K106+②収支!K133+②収支!K160</f>
        <v>0</v>
      </c>
      <c r="L30" s="945">
        <f>②収支!L25+②収支!L52+②収支!L79+②収支!L106+②収支!L133+②収支!L160</f>
        <v>0</v>
      </c>
      <c r="M30" s="945">
        <f>②収支!M25+②収支!M52+②収支!M79+②収支!M106+②収支!M133+②収支!M160</f>
        <v>0</v>
      </c>
      <c r="N30" s="945">
        <f>②収支!N25+②収支!N52+②収支!N79+②収支!N106+②収支!N133+②収支!N160</f>
        <v>0</v>
      </c>
      <c r="O30" s="945">
        <f>②収支!O25+②収支!O52+②収支!O79+②収支!O106+②収支!O133+②収支!O160</f>
        <v>0</v>
      </c>
      <c r="P30" s="704" t="s">
        <v>386</v>
      </c>
      <c r="R30" s="711"/>
      <c r="S30" s="711"/>
      <c r="T30" s="710"/>
    </row>
    <row r="31" spans="2:20" ht="19.5" customHeight="1" thickTop="1" thickBot="1" x14ac:dyDescent="0.2">
      <c r="B31" s="1119"/>
      <c r="C31" s="1096" t="s">
        <v>67</v>
      </c>
      <c r="D31" s="1097"/>
      <c r="E31" s="928">
        <f>SUM(E14:E30)</f>
        <v>0</v>
      </c>
      <c r="F31" s="929">
        <f>SUM(F14:F30)</f>
        <v>0</v>
      </c>
      <c r="G31" s="929">
        <f t="shared" ref="G31:O31" si="2">SUM(G14:G30)</f>
        <v>0</v>
      </c>
      <c r="H31" s="929">
        <f t="shared" si="2"/>
        <v>0</v>
      </c>
      <c r="I31" s="929">
        <f t="shared" si="2"/>
        <v>0</v>
      </c>
      <c r="J31" s="929">
        <f t="shared" si="2"/>
        <v>0</v>
      </c>
      <c r="K31" s="929">
        <f t="shared" si="2"/>
        <v>0</v>
      </c>
      <c r="L31" s="929">
        <f t="shared" si="2"/>
        <v>0</v>
      </c>
      <c r="M31" s="929">
        <f t="shared" si="2"/>
        <v>0</v>
      </c>
      <c r="N31" s="929">
        <f t="shared" si="2"/>
        <v>0</v>
      </c>
      <c r="O31" s="929">
        <f t="shared" si="2"/>
        <v>0</v>
      </c>
      <c r="P31" s="705"/>
    </row>
    <row r="32" spans="2:20" ht="19.5" customHeight="1" thickBot="1" x14ac:dyDescent="0.2">
      <c r="B32" s="1108" t="s">
        <v>114</v>
      </c>
      <c r="C32" s="1109"/>
      <c r="D32" s="1110"/>
      <c r="E32" s="949">
        <f>E13-E31</f>
        <v>0</v>
      </c>
      <c r="F32" s="950">
        <f t="shared" ref="F32:M32" si="3">F13-F31</f>
        <v>0</v>
      </c>
      <c r="G32" s="950">
        <f t="shared" si="3"/>
        <v>0</v>
      </c>
      <c r="H32" s="1058">
        <f t="shared" si="3"/>
        <v>0</v>
      </c>
      <c r="I32" s="1058">
        <f t="shared" si="3"/>
        <v>0</v>
      </c>
      <c r="J32" s="950">
        <f t="shared" si="3"/>
        <v>0</v>
      </c>
      <c r="K32" s="950">
        <f>K13-K31</f>
        <v>0</v>
      </c>
      <c r="L32" s="950">
        <f t="shared" si="3"/>
        <v>0</v>
      </c>
      <c r="M32" s="950">
        <f t="shared" si="3"/>
        <v>0</v>
      </c>
      <c r="N32" s="950">
        <f>N13-N31</f>
        <v>0</v>
      </c>
      <c r="O32" s="950">
        <f>O13-O31</f>
        <v>0</v>
      </c>
      <c r="P32" s="951"/>
    </row>
    <row r="33" spans="2:16" ht="19.5" customHeight="1" x14ac:dyDescent="0.15">
      <c r="B33" s="1102" t="s">
        <v>68</v>
      </c>
      <c r="C33" s="1103"/>
      <c r="D33" s="1104"/>
      <c r="E33" s="844"/>
      <c r="F33" s="844"/>
      <c r="G33" s="844"/>
      <c r="H33" s="844"/>
      <c r="I33" s="844"/>
      <c r="J33" s="844"/>
      <c r="K33" s="844"/>
      <c r="L33" s="844"/>
      <c r="M33" s="844"/>
      <c r="N33" s="844"/>
      <c r="O33" s="844"/>
      <c r="P33" s="285"/>
    </row>
    <row r="34" spans="2:16" ht="19.5" customHeight="1" x14ac:dyDescent="0.15">
      <c r="B34" s="1102" t="s">
        <v>69</v>
      </c>
      <c r="C34" s="1103"/>
      <c r="D34" s="1104"/>
      <c r="E34" s="946">
        <f>E33+E32</f>
        <v>0</v>
      </c>
      <c r="F34" s="947">
        <f t="shared" ref="F34:M34" si="4">F33+F32</f>
        <v>0</v>
      </c>
      <c r="G34" s="947">
        <f t="shared" si="4"/>
        <v>0</v>
      </c>
      <c r="H34" s="947">
        <f t="shared" si="4"/>
        <v>0</v>
      </c>
      <c r="I34" s="947">
        <f t="shared" si="4"/>
        <v>0</v>
      </c>
      <c r="J34" s="947">
        <f t="shared" si="4"/>
        <v>0</v>
      </c>
      <c r="K34" s="947">
        <f t="shared" si="4"/>
        <v>0</v>
      </c>
      <c r="L34" s="947">
        <f t="shared" si="4"/>
        <v>0</v>
      </c>
      <c r="M34" s="947">
        <f t="shared" si="4"/>
        <v>0</v>
      </c>
      <c r="N34" s="947">
        <f>N33+N32</f>
        <v>0</v>
      </c>
      <c r="O34" s="947">
        <f>O33+O32</f>
        <v>0</v>
      </c>
      <c r="P34" s="283"/>
    </row>
    <row r="35" spans="2:16" ht="19.5" customHeight="1" x14ac:dyDescent="0.15">
      <c r="B35" s="1102" t="s">
        <v>70</v>
      </c>
      <c r="C35" s="1103"/>
      <c r="D35" s="1104"/>
      <c r="E35" s="932">
        <f>⑥家計!C14</f>
        <v>0</v>
      </c>
      <c r="F35" s="933">
        <f>⑥家計!D14</f>
        <v>0</v>
      </c>
      <c r="G35" s="933">
        <f>⑥家計!E14</f>
        <v>0</v>
      </c>
      <c r="H35" s="933">
        <f>⑥家計!F14</f>
        <v>0</v>
      </c>
      <c r="I35" s="933">
        <f>⑥家計!G14</f>
        <v>0</v>
      </c>
      <c r="J35" s="933">
        <f>⑥家計!H14</f>
        <v>0</v>
      </c>
      <c r="K35" s="933">
        <f>⑥家計!I14</f>
        <v>0</v>
      </c>
      <c r="L35" s="933">
        <f>⑥家計!J14</f>
        <v>0</v>
      </c>
      <c r="M35" s="933">
        <f>⑥家計!K14</f>
        <v>0</v>
      </c>
      <c r="N35" s="933">
        <f>⑥家計!L14</f>
        <v>0</v>
      </c>
      <c r="O35" s="933">
        <f>⑥家計!M14</f>
        <v>0</v>
      </c>
      <c r="P35" s="283"/>
    </row>
    <row r="36" spans="2:16" ht="19.5" customHeight="1" x14ac:dyDescent="0.15">
      <c r="B36" s="1102" t="s">
        <v>71</v>
      </c>
      <c r="C36" s="1103"/>
      <c r="D36" s="1104"/>
      <c r="E36" s="845">
        <f>E34*0.1</f>
        <v>0</v>
      </c>
      <c r="F36" s="845">
        <f t="shared" ref="F36:N36" si="5">F34*0.1</f>
        <v>0</v>
      </c>
      <c r="G36" s="845">
        <f t="shared" si="5"/>
        <v>0</v>
      </c>
      <c r="H36" s="845">
        <f t="shared" si="5"/>
        <v>0</v>
      </c>
      <c r="I36" s="845">
        <f t="shared" si="5"/>
        <v>0</v>
      </c>
      <c r="J36" s="845">
        <f t="shared" si="5"/>
        <v>0</v>
      </c>
      <c r="K36" s="845">
        <f t="shared" si="5"/>
        <v>0</v>
      </c>
      <c r="L36" s="845">
        <f t="shared" si="5"/>
        <v>0</v>
      </c>
      <c r="M36" s="845">
        <f t="shared" si="5"/>
        <v>0</v>
      </c>
      <c r="N36" s="845">
        <f t="shared" si="5"/>
        <v>0</v>
      </c>
      <c r="O36" s="845">
        <f>O34*0.1</f>
        <v>0</v>
      </c>
      <c r="P36" s="847" t="s">
        <v>564</v>
      </c>
    </row>
    <row r="37" spans="2:16" ht="19.5" customHeight="1" x14ac:dyDescent="0.15">
      <c r="B37" s="1102" t="s">
        <v>72</v>
      </c>
      <c r="C37" s="1103"/>
      <c r="D37" s="1104"/>
      <c r="E37" s="946">
        <f>E21+E22+E23</f>
        <v>0</v>
      </c>
      <c r="F37" s="947">
        <f t="shared" ref="F37:O37" si="6">F21+F22+F23</f>
        <v>0</v>
      </c>
      <c r="G37" s="947">
        <f t="shared" si="6"/>
        <v>0</v>
      </c>
      <c r="H37" s="947">
        <f t="shared" si="6"/>
        <v>0</v>
      </c>
      <c r="I37" s="947">
        <f t="shared" si="6"/>
        <v>0</v>
      </c>
      <c r="J37" s="947">
        <f t="shared" si="6"/>
        <v>0</v>
      </c>
      <c r="K37" s="947">
        <f t="shared" si="6"/>
        <v>0</v>
      </c>
      <c r="L37" s="947">
        <f t="shared" si="6"/>
        <v>0</v>
      </c>
      <c r="M37" s="947">
        <f t="shared" si="6"/>
        <v>0</v>
      </c>
      <c r="N37" s="947">
        <f t="shared" si="6"/>
        <v>0</v>
      </c>
      <c r="O37" s="947">
        <f t="shared" si="6"/>
        <v>0</v>
      </c>
      <c r="P37" s="283"/>
    </row>
    <row r="38" spans="2:16" ht="19.5" customHeight="1" x14ac:dyDescent="0.15">
      <c r="B38" s="1111" t="s">
        <v>85</v>
      </c>
      <c r="C38" s="1112"/>
      <c r="D38" s="1113"/>
      <c r="E38" s="946">
        <f>E34-(E35+E36)+E37</f>
        <v>0</v>
      </c>
      <c r="F38" s="947">
        <f t="shared" ref="F38:M38" si="7">F34-(F35+F36)+F37</f>
        <v>0</v>
      </c>
      <c r="G38" s="947">
        <f t="shared" si="7"/>
        <v>0</v>
      </c>
      <c r="H38" s="947">
        <f t="shared" si="7"/>
        <v>0</v>
      </c>
      <c r="I38" s="947">
        <f t="shared" si="7"/>
        <v>0</v>
      </c>
      <c r="J38" s="947">
        <f t="shared" si="7"/>
        <v>0</v>
      </c>
      <c r="K38" s="947">
        <f t="shared" si="7"/>
        <v>0</v>
      </c>
      <c r="L38" s="947">
        <f t="shared" si="7"/>
        <v>0</v>
      </c>
      <c r="M38" s="947">
        <f t="shared" si="7"/>
        <v>0</v>
      </c>
      <c r="N38" s="947">
        <f>N34-(N35+N36)+N37</f>
        <v>0</v>
      </c>
      <c r="O38" s="947">
        <f>O34-(O35+O36)+O37</f>
        <v>0</v>
      </c>
      <c r="P38" s="283"/>
    </row>
    <row r="39" spans="2:16" ht="19.5" customHeight="1" x14ac:dyDescent="0.15">
      <c r="B39" s="1102" t="s">
        <v>73</v>
      </c>
      <c r="C39" s="1103"/>
      <c r="D39" s="1104"/>
      <c r="E39" s="932">
        <f>⑤償還!M46</f>
        <v>0</v>
      </c>
      <c r="F39" s="932">
        <f>⑤償還!N46</f>
        <v>0</v>
      </c>
      <c r="G39" s="932">
        <f>⑤償還!O46</f>
        <v>0</v>
      </c>
      <c r="H39" s="948">
        <f>⑤償還!P46</f>
        <v>0</v>
      </c>
      <c r="I39" s="948">
        <f>⑤償還!Q46</f>
        <v>0</v>
      </c>
      <c r="J39" s="932">
        <f>⑤償還!R46</f>
        <v>0</v>
      </c>
      <c r="K39" s="932">
        <f>⑤償還!S46</f>
        <v>0</v>
      </c>
      <c r="L39" s="932">
        <f>⑤償還!T46</f>
        <v>0</v>
      </c>
      <c r="M39" s="932">
        <f>⑤償還!U46</f>
        <v>0</v>
      </c>
      <c r="N39" s="932">
        <f>⑤償還!V46</f>
        <v>0</v>
      </c>
      <c r="O39" s="932">
        <f>⑤償還!W46</f>
        <v>0</v>
      </c>
      <c r="P39" s="283" t="s">
        <v>207</v>
      </c>
    </row>
    <row r="40" spans="2:16" ht="19.5" customHeight="1" thickBot="1" x14ac:dyDescent="0.2">
      <c r="B40" s="1105" t="s">
        <v>74</v>
      </c>
      <c r="C40" s="1106"/>
      <c r="D40" s="1107"/>
      <c r="E40" s="952">
        <f>E38-E39</f>
        <v>0</v>
      </c>
      <c r="F40" s="953">
        <f t="shared" ref="F40:M40" si="8">F38-F39</f>
        <v>0</v>
      </c>
      <c r="G40" s="953">
        <f t="shared" si="8"/>
        <v>0</v>
      </c>
      <c r="H40" s="953">
        <f t="shared" si="8"/>
        <v>0</v>
      </c>
      <c r="I40" s="953">
        <f t="shared" si="8"/>
        <v>0</v>
      </c>
      <c r="J40" s="953">
        <f t="shared" si="8"/>
        <v>0</v>
      </c>
      <c r="K40" s="953">
        <f t="shared" si="8"/>
        <v>0</v>
      </c>
      <c r="L40" s="953">
        <f t="shared" si="8"/>
        <v>0</v>
      </c>
      <c r="M40" s="953">
        <f t="shared" si="8"/>
        <v>0</v>
      </c>
      <c r="N40" s="953">
        <f>N38-N39</f>
        <v>0</v>
      </c>
      <c r="O40" s="953">
        <f>O38-O39</f>
        <v>0</v>
      </c>
      <c r="P40" s="954"/>
    </row>
    <row r="41" spans="2:16" ht="22.7" customHeight="1" x14ac:dyDescent="0.15">
      <c r="B41" s="92"/>
      <c r="C41" s="92"/>
      <c r="D41" s="92"/>
      <c r="E41" s="92"/>
      <c r="F41" s="92"/>
      <c r="G41" s="92"/>
      <c r="H41" s="92"/>
      <c r="I41" s="1094" t="s">
        <v>430</v>
      </c>
      <c r="J41" s="1095"/>
      <c r="K41" s="92"/>
      <c r="L41" s="92"/>
      <c r="M41" s="92"/>
      <c r="N41" s="92"/>
      <c r="O41" s="92"/>
      <c r="P41" s="92"/>
    </row>
    <row r="43" spans="2:16" x14ac:dyDescent="0.15">
      <c r="B43" s="87" t="s">
        <v>550</v>
      </c>
      <c r="D43" s="91" t="s">
        <v>553</v>
      </c>
      <c r="E43" s="87">
        <f>E33-E52</f>
        <v>-100000</v>
      </c>
      <c r="F43" s="87">
        <f>F33-F52</f>
        <v>-100000</v>
      </c>
      <c r="G43" s="87">
        <f>G33-G53</f>
        <v>-650000</v>
      </c>
      <c r="H43" s="87">
        <f t="shared" ref="H43:O43" si="9">H33-H53</f>
        <v>-650000</v>
      </c>
      <c r="I43" s="87">
        <f t="shared" si="9"/>
        <v>-650000</v>
      </c>
      <c r="J43" s="87">
        <f t="shared" si="9"/>
        <v>-650000</v>
      </c>
      <c r="K43" s="87">
        <f t="shared" si="9"/>
        <v>-650000</v>
      </c>
      <c r="L43" s="87">
        <f t="shared" si="9"/>
        <v>-650000</v>
      </c>
      <c r="M43" s="87">
        <f t="shared" si="9"/>
        <v>-650000</v>
      </c>
      <c r="N43" s="87">
        <f t="shared" si="9"/>
        <v>-650000</v>
      </c>
      <c r="O43" s="87">
        <f t="shared" si="9"/>
        <v>-650000</v>
      </c>
    </row>
    <row r="44" spans="2:16" x14ac:dyDescent="0.15">
      <c r="D44" s="87" t="s">
        <v>554</v>
      </c>
      <c r="E44" s="87">
        <f>IF(E43&lt;=0,0,TRUNC((E35-480000-SUM(D46:D50))*VLOOKUP((E35-480000-SUM(D46:D50)),tax!$A$1:$C$7,2,TRUE)-VLOOKUP((E35-480000-SUM(D46:D50)),tax!$A$1:$C$7,3,TRUE)-100000,-2))</f>
        <v>0</v>
      </c>
      <c r="F44" s="87">
        <f>IF(F43&lt;=0,0,TRUNC((F35-480000-SUM(E46:E50))*VLOOKUP((F35-480000-SUM(E46:E50)),tax!$A$1:$C$7,2,TRUE)-VLOOKUP((F35-480000-SUM(E46:E50)),tax!$A$1:$C$7,3,TRUE)-100000,-2))</f>
        <v>0</v>
      </c>
      <c r="G44" s="87">
        <f>IF(G43&lt;=0,0,TRUNC((G35-480000-SUM(F46:F50))*VLOOKUP((G35-480000-SUM(F46:F50)),tax!$A$1:$C$7,2,TRUE)-VLOOKUP((G35-480000-SUM(F46:F50)),tax!$A$1:$C$7,3,TRUE)-100000,-2))</f>
        <v>0</v>
      </c>
      <c r="H44" s="87">
        <f>IF(H43&lt;=0,0,TRUNC((H35-480000-SUM(G46:G50))*VLOOKUP((H35-480000-SUM(G46:G50)),tax!$A$1:$C$7,2,TRUE)-VLOOKUP((H35-480000-SUM(G46:G50)),tax!$A$1:$C$7,3,TRUE)-100000,-2))</f>
        <v>0</v>
      </c>
      <c r="I44" s="87">
        <f>IF(I43&lt;=0,0,TRUNC((I35-480000-SUM(H46:H50))*VLOOKUP((I35-480000-SUM(H46:H50)),tax!$A$1:$C$7,2,TRUE)-VLOOKUP((I35-480000-SUM(H46:H50)),tax!$A$1:$C$7,3,TRUE)-100000,-2))</f>
        <v>0</v>
      </c>
      <c r="J44" s="87">
        <f>IF(J43&lt;=0,0,TRUNC((J35-480000-SUM(I46:I50))*VLOOKUP((J35-480000-SUM(I46:I50)),tax!$A$1:$C$7,2,TRUE)-VLOOKUP((J35-480000-SUM(I46:I50)),tax!$A$1:$C$7,3,TRUE)-100000,-2))</f>
        <v>0</v>
      </c>
      <c r="K44" s="87">
        <f>IF(K43&lt;=0,0,TRUNC((K35-480000-SUM(J46:J50))*VLOOKUP((K35-480000-SUM(J46:J50)),tax!$A$1:$C$7,2,TRUE)-VLOOKUP((K35-480000-SUM(J46:J50)),tax!$A$1:$C$7,3,TRUE)-100000,-2))</f>
        <v>0</v>
      </c>
      <c r="L44" s="87">
        <f>IF(L43&lt;=0,0,TRUNC((L35-480000-SUM(K46:K50))*VLOOKUP((L35-480000-SUM(K46:K50)),tax!$A$1:$C$7,2,TRUE)-VLOOKUP((L35-480000-SUM(K46:K50)),tax!$A$1:$C$7,3,TRUE)-100000,-2))</f>
        <v>0</v>
      </c>
      <c r="M44" s="87">
        <f>IF(M43&lt;=0,0,TRUNC((M35-480000-SUM(L46:L50))*VLOOKUP((M35-480000-SUM(L46:L50)),tax!$A$1:$C$7,2,TRUE)-VLOOKUP((M35-480000-SUM(L46:L50)),tax!$A$1:$C$7,3,TRUE)-100000,-2))</f>
        <v>0</v>
      </c>
      <c r="N44" s="87">
        <f>IF(N43&lt;=0,0,TRUNC((N35-480000-SUM(M46:M50))*VLOOKUP((N35-480000-SUM(M46:M50)),tax!$A$1:$C$7,2,TRUE)-VLOOKUP((N35-480000-SUM(M46:M50)),tax!$A$1:$C$7,3,TRUE)-100000,-2))</f>
        <v>0</v>
      </c>
      <c r="O44" s="87">
        <f>IF(O43&lt;=0,0,TRUNC((O35-480000-SUM(N46:N50))*VLOOKUP((O35-480000-SUM(N46:N50)),tax!$A$1:$C$7,2,TRUE)-VLOOKUP((O35-480000-SUM(N46:N50)),tax!$A$1:$C$7,3,TRUE)-100000,-2))</f>
        <v>0</v>
      </c>
    </row>
    <row r="45" spans="2:16" x14ac:dyDescent="0.15">
      <c r="D45" s="87" t="s">
        <v>555</v>
      </c>
      <c r="E45" s="87">
        <f>TRUNC(E44*2.1%)</f>
        <v>0</v>
      </c>
      <c r="F45" s="87">
        <f t="shared" ref="F45:O45" si="10">TRUNC(F44*2.1%)</f>
        <v>0</v>
      </c>
      <c r="G45" s="87">
        <f t="shared" si="10"/>
        <v>0</v>
      </c>
      <c r="H45" s="87">
        <f t="shared" si="10"/>
        <v>0</v>
      </c>
      <c r="I45" s="87">
        <f t="shared" si="10"/>
        <v>0</v>
      </c>
      <c r="J45" s="87">
        <f t="shared" si="10"/>
        <v>0</v>
      </c>
      <c r="K45" s="87">
        <f t="shared" si="10"/>
        <v>0</v>
      </c>
      <c r="L45" s="87">
        <f t="shared" si="10"/>
        <v>0</v>
      </c>
      <c r="M45" s="87">
        <f t="shared" si="10"/>
        <v>0</v>
      </c>
      <c r="N45" s="87">
        <f t="shared" si="10"/>
        <v>0</v>
      </c>
      <c r="O45" s="87">
        <f t="shared" si="10"/>
        <v>0</v>
      </c>
    </row>
    <row r="46" spans="2:16" x14ac:dyDescent="0.15">
      <c r="D46" s="87" t="s">
        <v>556</v>
      </c>
      <c r="E46" s="87">
        <f>TRUNC(IF(D$34-330000&lt;=0,16700+18200,((D$34-330000)*0.067)+16700+18200),-2)</f>
        <v>34900</v>
      </c>
      <c r="F46" s="87">
        <f>TRUNC(IF(E$42-330000&lt;=0,16700+18200,((E$42-330000)*0.067)+16700+18200),-2)</f>
        <v>34900</v>
      </c>
      <c r="G46" s="87">
        <f t="shared" ref="G46:O46" si="11">TRUNC(IF(F$42-330000&lt;=0,16700+18200,((F$42-330000)*0.067)+16700+18200),-2)</f>
        <v>34900</v>
      </c>
      <c r="H46" s="87">
        <f t="shared" si="11"/>
        <v>34900</v>
      </c>
      <c r="I46" s="87">
        <f t="shared" si="11"/>
        <v>34900</v>
      </c>
      <c r="J46" s="87">
        <f t="shared" si="11"/>
        <v>34900</v>
      </c>
      <c r="K46" s="87">
        <f t="shared" si="11"/>
        <v>34900</v>
      </c>
      <c r="L46" s="87">
        <f t="shared" si="11"/>
        <v>34900</v>
      </c>
      <c r="M46" s="87">
        <f t="shared" si="11"/>
        <v>34900</v>
      </c>
      <c r="N46" s="87">
        <f t="shared" si="11"/>
        <v>34900</v>
      </c>
      <c r="O46" s="87">
        <f t="shared" si="11"/>
        <v>34900</v>
      </c>
    </row>
    <row r="47" spans="2:16" x14ac:dyDescent="0.15">
      <c r="D47" s="87" t="s">
        <v>557</v>
      </c>
      <c r="E47" s="87">
        <f>TRUNC(IF(D$34-330000&lt;=0,7000+7000,((D$34-330000)*0.026)+7000+7000),-2)</f>
        <v>14000</v>
      </c>
      <c r="F47" s="87">
        <f>TRUNC(IF(E$42-330000&lt;=0,7000+7000,((E$42-330000)*0.026)+7000+7000),-2)</f>
        <v>14000</v>
      </c>
      <c r="G47" s="87">
        <f t="shared" ref="G47:O47" si="12">TRUNC(IF(F$42-330000&lt;=0,7000+7000,((F$42-330000)*0.026)+7000+7000),-2)</f>
        <v>14000</v>
      </c>
      <c r="H47" s="87">
        <f t="shared" si="12"/>
        <v>14000</v>
      </c>
      <c r="I47" s="87">
        <f t="shared" si="12"/>
        <v>14000</v>
      </c>
      <c r="J47" s="87">
        <f t="shared" si="12"/>
        <v>14000</v>
      </c>
      <c r="K47" s="87">
        <f t="shared" si="12"/>
        <v>14000</v>
      </c>
      <c r="L47" s="87">
        <f t="shared" si="12"/>
        <v>14000</v>
      </c>
      <c r="M47" s="87">
        <f t="shared" si="12"/>
        <v>14000</v>
      </c>
      <c r="N47" s="87">
        <f t="shared" si="12"/>
        <v>14000</v>
      </c>
      <c r="O47" s="87">
        <f t="shared" si="12"/>
        <v>14000</v>
      </c>
    </row>
    <row r="48" spans="2:16" x14ac:dyDescent="0.15">
      <c r="D48" s="87" t="s">
        <v>558</v>
      </c>
      <c r="E48" s="87">
        <f>TRUNC(IF(D$34-330000&lt;=0,5900+4300,((D$34-330000)*0.019)+5900+4300),-2)</f>
        <v>10200</v>
      </c>
      <c r="F48" s="87">
        <f>TRUNC(IF(E$42-330000&lt;=0,5900+4300,((E$42-330000)*0.019)+5900+4300),-2)</f>
        <v>10200</v>
      </c>
      <c r="G48" s="87">
        <f t="shared" ref="G48:O48" si="13">TRUNC(IF(F$42-330000&lt;=0,5900+4300,((F$42-330000)*0.019)+5900+4300),-2)</f>
        <v>10200</v>
      </c>
      <c r="H48" s="87">
        <f t="shared" si="13"/>
        <v>10200</v>
      </c>
      <c r="I48" s="87">
        <f t="shared" si="13"/>
        <v>10200</v>
      </c>
      <c r="J48" s="87">
        <f t="shared" si="13"/>
        <v>10200</v>
      </c>
      <c r="K48" s="87">
        <f t="shared" si="13"/>
        <v>10200</v>
      </c>
      <c r="L48" s="87">
        <f t="shared" si="13"/>
        <v>10200</v>
      </c>
      <c r="M48" s="87">
        <f t="shared" si="13"/>
        <v>10200</v>
      </c>
      <c r="N48" s="87">
        <f t="shared" si="13"/>
        <v>10200</v>
      </c>
      <c r="O48" s="87">
        <f t="shared" si="13"/>
        <v>10200</v>
      </c>
    </row>
    <row r="49" spans="4:15" x14ac:dyDescent="0.15">
      <c r="D49" s="87" t="s">
        <v>559</v>
      </c>
      <c r="E49" s="87">
        <f>TRUNC(IF(D35&gt;0,(4000+1500)+D35*0.1,4000+1500))</f>
        <v>5500</v>
      </c>
      <c r="F49" s="87">
        <f>TRUNC(IF(E43-SUM(E46:E48)-450000&gt;0,(4000+1500)+(E43-SUM(E46:E48)-450000)*0.1,4000+1500),-2)</f>
        <v>5500</v>
      </c>
      <c r="G49" s="87">
        <f t="shared" ref="G49:O49" si="14">TRUNC(IF(F43-SUM(F46:F48)-450000&gt;0,(4000+1500)+(F43-SUM(F46:F48)-450000)*0.1,4000+1500),-2)</f>
        <v>5500</v>
      </c>
      <c r="H49" s="87">
        <f t="shared" si="14"/>
        <v>5500</v>
      </c>
      <c r="I49" s="87">
        <f t="shared" si="14"/>
        <v>5500</v>
      </c>
      <c r="J49" s="87">
        <f>TRUNC(IF(I43-SUM(I46:I48)-450000&gt;0,(4000+1500)+(I43-SUM(I46:I48)-450000)*0.1,4000+1500),-2)</f>
        <v>5500</v>
      </c>
      <c r="K49" s="87">
        <f t="shared" si="14"/>
        <v>5500</v>
      </c>
      <c r="L49" s="87">
        <f t="shared" si="14"/>
        <v>5500</v>
      </c>
      <c r="M49" s="87">
        <f t="shared" si="14"/>
        <v>5500</v>
      </c>
      <c r="N49" s="87">
        <f t="shared" si="14"/>
        <v>5500</v>
      </c>
      <c r="O49" s="87">
        <f t="shared" si="14"/>
        <v>5500</v>
      </c>
    </row>
    <row r="50" spans="4:15" x14ac:dyDescent="0.15">
      <c r="D50" s="87" t="s">
        <v>560</v>
      </c>
      <c r="E50" s="87">
        <f t="shared" ref="E50:O50" si="15">16540*12</f>
        <v>198480</v>
      </c>
      <c r="F50" s="87">
        <f t="shared" si="15"/>
        <v>198480</v>
      </c>
      <c r="G50" s="87">
        <f t="shared" si="15"/>
        <v>198480</v>
      </c>
      <c r="H50" s="87">
        <f t="shared" si="15"/>
        <v>198480</v>
      </c>
      <c r="I50" s="87">
        <f t="shared" si="15"/>
        <v>198480</v>
      </c>
      <c r="J50" s="87">
        <f t="shared" si="15"/>
        <v>198480</v>
      </c>
      <c r="K50" s="87">
        <f t="shared" si="15"/>
        <v>198480</v>
      </c>
      <c r="L50" s="87">
        <f t="shared" si="15"/>
        <v>198480</v>
      </c>
      <c r="M50" s="87">
        <f t="shared" si="15"/>
        <v>198480</v>
      </c>
      <c r="N50" s="87">
        <f t="shared" si="15"/>
        <v>198480</v>
      </c>
      <c r="O50" s="87">
        <f t="shared" si="15"/>
        <v>198480</v>
      </c>
    </row>
    <row r="51" spans="4:15" x14ac:dyDescent="0.15">
      <c r="D51" s="87" t="s">
        <v>561</v>
      </c>
      <c r="E51" s="1085" t="e">
        <f t="shared" ref="E51:O51" si="16">SUM(E44:E50)/SUM(E33:E34)%</f>
        <v>#DIV/0!</v>
      </c>
      <c r="F51" s="1085" t="e">
        <f t="shared" si="16"/>
        <v>#DIV/0!</v>
      </c>
      <c r="G51" s="1085" t="e">
        <f t="shared" si="16"/>
        <v>#DIV/0!</v>
      </c>
      <c r="H51" s="1085" t="e">
        <f t="shared" si="16"/>
        <v>#DIV/0!</v>
      </c>
      <c r="I51" s="1085" t="e">
        <f t="shared" si="16"/>
        <v>#DIV/0!</v>
      </c>
      <c r="J51" s="1085" t="e">
        <f t="shared" si="16"/>
        <v>#DIV/0!</v>
      </c>
      <c r="K51" s="1085" t="e">
        <f t="shared" si="16"/>
        <v>#DIV/0!</v>
      </c>
      <c r="L51" s="1085" t="e">
        <f t="shared" si="16"/>
        <v>#DIV/0!</v>
      </c>
      <c r="M51" s="1085" t="e">
        <f t="shared" si="16"/>
        <v>#DIV/0!</v>
      </c>
      <c r="N51" s="1085" t="e">
        <f t="shared" si="16"/>
        <v>#DIV/0!</v>
      </c>
      <c r="O51" s="1085" t="e">
        <f t="shared" si="16"/>
        <v>#DIV/0!</v>
      </c>
    </row>
    <row r="52" spans="4:15" x14ac:dyDescent="0.15">
      <c r="D52" s="87" t="s">
        <v>562</v>
      </c>
      <c r="E52" s="87">
        <v>100000</v>
      </c>
      <c r="F52" s="87">
        <v>100000</v>
      </c>
      <c r="G52" s="87">
        <v>100000</v>
      </c>
      <c r="H52" s="87">
        <v>100000</v>
      </c>
      <c r="I52" s="87">
        <v>100000</v>
      </c>
      <c r="J52" s="87">
        <v>100000</v>
      </c>
      <c r="K52" s="87">
        <v>100000</v>
      </c>
      <c r="L52" s="87">
        <v>100000</v>
      </c>
      <c r="M52" s="87">
        <v>100000</v>
      </c>
      <c r="N52" s="87">
        <v>100000</v>
      </c>
      <c r="O52" s="87">
        <v>100000</v>
      </c>
    </row>
    <row r="53" spans="4:15" x14ac:dyDescent="0.15">
      <c r="D53" s="87" t="s">
        <v>563</v>
      </c>
      <c r="E53" s="87">
        <v>650000</v>
      </c>
      <c r="F53" s="87">
        <v>650000</v>
      </c>
      <c r="G53" s="87">
        <v>650000</v>
      </c>
      <c r="H53" s="87">
        <v>650000</v>
      </c>
      <c r="I53" s="87">
        <v>650000</v>
      </c>
      <c r="J53" s="87">
        <v>650000</v>
      </c>
      <c r="K53" s="87">
        <v>650000</v>
      </c>
      <c r="L53" s="87">
        <v>650000</v>
      </c>
      <c r="M53" s="87">
        <v>650000</v>
      </c>
      <c r="N53" s="87">
        <v>650000</v>
      </c>
      <c r="O53" s="87">
        <v>650000</v>
      </c>
    </row>
  </sheetData>
  <mergeCells count="37">
    <mergeCell ref="C6:D6"/>
    <mergeCell ref="C16:D16"/>
    <mergeCell ref="C10:D10"/>
    <mergeCell ref="C9:D9"/>
    <mergeCell ref="C12:D12"/>
    <mergeCell ref="C14:D14"/>
    <mergeCell ref="C8:D8"/>
    <mergeCell ref="B6:B13"/>
    <mergeCell ref="B1:P1"/>
    <mergeCell ref="B14:B31"/>
    <mergeCell ref="C29:D29"/>
    <mergeCell ref="C30:D30"/>
    <mergeCell ref="C13:D13"/>
    <mergeCell ref="C11:D11"/>
    <mergeCell ref="C17:D17"/>
    <mergeCell ref="P4:P5"/>
    <mergeCell ref="J3:L3"/>
    <mergeCell ref="N3:O3"/>
    <mergeCell ref="C19:D19"/>
    <mergeCell ref="C20:D20"/>
    <mergeCell ref="C15:D15"/>
    <mergeCell ref="B5:D5"/>
    <mergeCell ref="C7:D7"/>
    <mergeCell ref="I41:J41"/>
    <mergeCell ref="C31:D31"/>
    <mergeCell ref="C25:D25"/>
    <mergeCell ref="C18:D18"/>
    <mergeCell ref="B33:D33"/>
    <mergeCell ref="B40:D40"/>
    <mergeCell ref="B36:D36"/>
    <mergeCell ref="B37:D37"/>
    <mergeCell ref="B39:D39"/>
    <mergeCell ref="B32:D32"/>
    <mergeCell ref="B38:D38"/>
    <mergeCell ref="B34:D34"/>
    <mergeCell ref="B35:D35"/>
    <mergeCell ref="C24:D24"/>
  </mergeCells>
  <phoneticPr fontId="2"/>
  <printOptions horizontalCentered="1" verticalCentered="1"/>
  <pageMargins left="0.39370078740157483" right="0.19685039370078741" top="0.59055118110236227" bottom="0.19685039370078741" header="0.51181102362204722" footer="0.51181102362204722"/>
  <pageSetup paperSize="9" scale="69" orientation="landscape" cellComments="asDisplayed" r:id="rId1"/>
  <headerFooter alignWithMargins="0"/>
  <ignoredErrors>
    <ignoredError sqref="F25:O2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63"/>
  <sheetViews>
    <sheetView showGridLines="0" view="pageBreakPreview" zoomScale="70" zoomScaleNormal="70" zoomScaleSheetLayoutView="70" workbookViewId="0">
      <selection activeCell="L5" sqref="L5:M5"/>
    </sheetView>
  </sheetViews>
  <sheetFormatPr defaultRowHeight="13.5" x14ac:dyDescent="0.15"/>
  <cols>
    <col min="1" max="1" width="1.75" customWidth="1"/>
    <col min="2" max="2" width="4" customWidth="1"/>
    <col min="3" max="3" width="7.75" customWidth="1"/>
    <col min="4" max="4" width="9.25" customWidth="1"/>
    <col min="5" max="15" width="11.25" customWidth="1"/>
    <col min="16" max="17" width="9.625" customWidth="1"/>
  </cols>
  <sheetData>
    <row r="1" spans="2:17" ht="23.25" customHeight="1" x14ac:dyDescent="0.15">
      <c r="B1" s="73" t="s">
        <v>96</v>
      </c>
      <c r="C1" s="62"/>
      <c r="D1" s="62"/>
      <c r="E1" s="62"/>
      <c r="F1" s="62"/>
      <c r="G1" s="62"/>
      <c r="H1" s="62"/>
      <c r="I1" s="62"/>
      <c r="J1" s="62"/>
      <c r="K1" s="62"/>
      <c r="L1" s="62"/>
      <c r="M1" s="62"/>
      <c r="N1" s="62"/>
      <c r="O1" s="62"/>
      <c r="P1" s="62"/>
      <c r="Q1" s="62"/>
    </row>
    <row r="2" spans="2:17" ht="23.25" customHeight="1" thickBot="1" x14ac:dyDescent="0.2">
      <c r="B2" s="73" t="s">
        <v>172</v>
      </c>
      <c r="C2" s="62"/>
      <c r="D2" s="62" t="s">
        <v>173</v>
      </c>
      <c r="E2" s="1164">
        <f>①表!G32</f>
        <v>0</v>
      </c>
      <c r="F2" s="1164"/>
      <c r="G2" s="62"/>
      <c r="H2" s="62"/>
      <c r="I2" s="62"/>
      <c r="J2" s="62"/>
      <c r="K2" s="62"/>
      <c r="L2" s="62"/>
      <c r="M2" s="62"/>
      <c r="N2" s="62"/>
      <c r="O2" s="62"/>
      <c r="P2" s="156" t="s">
        <v>160</v>
      </c>
      <c r="Q2" s="62"/>
    </row>
    <row r="3" spans="2:17" ht="23.25" customHeight="1" thickBot="1" x14ac:dyDescent="0.2">
      <c r="B3" s="69"/>
      <c r="C3" s="1162"/>
      <c r="D3" s="1163"/>
      <c r="E3" s="71" t="s">
        <v>178</v>
      </c>
      <c r="F3" s="70" t="s">
        <v>23</v>
      </c>
      <c r="G3" s="70" t="s">
        <v>3</v>
      </c>
      <c r="H3" s="70" t="s">
        <v>4</v>
      </c>
      <c r="I3" s="70" t="s">
        <v>5</v>
      </c>
      <c r="J3" s="70" t="s">
        <v>6</v>
      </c>
      <c r="K3" s="70" t="s">
        <v>7</v>
      </c>
      <c r="L3" s="70" t="s">
        <v>8</v>
      </c>
      <c r="M3" s="70" t="s">
        <v>9</v>
      </c>
      <c r="N3" s="70" t="s">
        <v>51</v>
      </c>
      <c r="O3" s="72" t="s">
        <v>52</v>
      </c>
      <c r="P3" s="80" t="s">
        <v>99</v>
      </c>
      <c r="Q3" s="81" t="s">
        <v>100</v>
      </c>
    </row>
    <row r="4" spans="2:17" ht="23.25" customHeight="1" x14ac:dyDescent="0.15">
      <c r="B4" s="1165" t="s">
        <v>54</v>
      </c>
      <c r="C4" s="1148" t="s">
        <v>0</v>
      </c>
      <c r="D4" s="1149"/>
      <c r="E4" s="1044"/>
      <c r="F4" s="1042"/>
      <c r="G4" s="1042"/>
      <c r="H4" s="1042"/>
      <c r="I4" s="1042"/>
      <c r="J4" s="1042"/>
      <c r="K4" s="1042"/>
      <c r="L4" s="1042"/>
      <c r="M4" s="1042"/>
      <c r="N4" s="1042"/>
      <c r="O4" s="1042"/>
      <c r="P4" s="916"/>
      <c r="Q4" s="910"/>
    </row>
    <row r="5" spans="2:17" ht="23.25" customHeight="1" x14ac:dyDescent="0.15">
      <c r="B5" s="1166"/>
      <c r="C5" s="1150" t="s">
        <v>10</v>
      </c>
      <c r="D5" s="1151"/>
      <c r="E5" s="861"/>
      <c r="F5" s="862">
        <f>F6/80%</f>
        <v>0</v>
      </c>
      <c r="G5" s="862">
        <f>G6/80%</f>
        <v>0</v>
      </c>
      <c r="H5" s="862">
        <f>H6/80%</f>
        <v>0</v>
      </c>
      <c r="I5" s="862">
        <f>I6/80%</f>
        <v>0</v>
      </c>
      <c r="J5" s="862">
        <f t="shared" ref="J5:O5" si="0">J6/80%</f>
        <v>0</v>
      </c>
      <c r="K5" s="862">
        <f t="shared" si="0"/>
        <v>0</v>
      </c>
      <c r="L5" s="862">
        <f t="shared" si="0"/>
        <v>0</v>
      </c>
      <c r="M5" s="862">
        <f t="shared" si="0"/>
        <v>0</v>
      </c>
      <c r="N5" s="862">
        <f t="shared" si="0"/>
        <v>0</v>
      </c>
      <c r="O5" s="862">
        <f t="shared" si="0"/>
        <v>0</v>
      </c>
      <c r="P5" s="863">
        <f>Q5/10</f>
        <v>0</v>
      </c>
      <c r="Q5" s="864">
        <f>(③収益!$Q$5)</f>
        <v>0</v>
      </c>
    </row>
    <row r="6" spans="2:17" ht="23.25" customHeight="1" x14ac:dyDescent="0.15">
      <c r="B6" s="1166"/>
      <c r="C6" s="1150" t="s">
        <v>11</v>
      </c>
      <c r="D6" s="1151"/>
      <c r="E6" s="861"/>
      <c r="F6" s="862">
        <f>③収益!$S$10*F4/10</f>
        <v>0</v>
      </c>
      <c r="G6" s="862">
        <f>③収益!$S$10*G4/10</f>
        <v>0</v>
      </c>
      <c r="H6" s="862">
        <f>③収益!$S$10*H4/10</f>
        <v>0</v>
      </c>
      <c r="I6" s="862">
        <f>③収益!$S$10*I4/10</f>
        <v>0</v>
      </c>
      <c r="J6" s="862">
        <f>③収益!$S$10*J4/10</f>
        <v>0</v>
      </c>
      <c r="K6" s="862">
        <f>③収益!$S$10*K4/10</f>
        <v>0</v>
      </c>
      <c r="L6" s="862">
        <f>③収益!$S$10*L4/10</f>
        <v>0</v>
      </c>
      <c r="M6" s="862">
        <f>③収益!$S$10*M4/10</f>
        <v>0</v>
      </c>
      <c r="N6" s="862">
        <f>③収益!$S$10*N4/10</f>
        <v>0</v>
      </c>
      <c r="O6" s="862">
        <f>③収益!$S$10*O4/10</f>
        <v>0</v>
      </c>
      <c r="P6" s="863">
        <f>P5</f>
        <v>0</v>
      </c>
      <c r="Q6" s="864">
        <f>Q5</f>
        <v>0</v>
      </c>
    </row>
    <row r="7" spans="2:17" ht="23.25" customHeight="1" thickBot="1" x14ac:dyDescent="0.2">
      <c r="B7" s="1166"/>
      <c r="C7" s="1157" t="s">
        <v>398</v>
      </c>
      <c r="D7" s="1158"/>
      <c r="E7" s="865"/>
      <c r="F7" s="866">
        <f>③収益!$T$10</f>
        <v>0</v>
      </c>
      <c r="G7" s="866">
        <f>③収益!$T$10</f>
        <v>0</v>
      </c>
      <c r="H7" s="866">
        <f>③収益!$T$10</f>
        <v>0</v>
      </c>
      <c r="I7" s="866">
        <f>③収益!$T$10</f>
        <v>0</v>
      </c>
      <c r="J7" s="866">
        <f>③収益!$T$10</f>
        <v>0</v>
      </c>
      <c r="K7" s="866">
        <f>③収益!$T$10</f>
        <v>0</v>
      </c>
      <c r="L7" s="866">
        <f>③収益!$T$10</f>
        <v>0</v>
      </c>
      <c r="M7" s="866">
        <f>③収益!$T$10</f>
        <v>0</v>
      </c>
      <c r="N7" s="866">
        <f>③収益!$T$10</f>
        <v>0</v>
      </c>
      <c r="O7" s="866">
        <f>③収益!$T$10</f>
        <v>0</v>
      </c>
      <c r="P7" s="867">
        <f>③収益!$T$10</f>
        <v>0</v>
      </c>
      <c r="Q7" s="868">
        <f>③収益!$T$10</f>
        <v>0</v>
      </c>
    </row>
    <row r="8" spans="2:17" ht="23.25" customHeight="1" thickTop="1" thickBot="1" x14ac:dyDescent="0.2">
      <c r="B8" s="1167"/>
      <c r="C8" s="1159" t="s">
        <v>20</v>
      </c>
      <c r="D8" s="1160"/>
      <c r="E8" s="869"/>
      <c r="F8" s="856">
        <f>TRUNC(F6*F7)</f>
        <v>0</v>
      </c>
      <c r="G8" s="856">
        <f>TRUNC(G6*G7)</f>
        <v>0</v>
      </c>
      <c r="H8" s="856">
        <f>TRUNC(H6*H7)</f>
        <v>0</v>
      </c>
      <c r="I8" s="856">
        <f>TRUNC(I6*I7)</f>
        <v>0</v>
      </c>
      <c r="J8" s="856">
        <f t="shared" ref="J8:Q8" si="1">TRUNC(J6*J7)</f>
        <v>0</v>
      </c>
      <c r="K8" s="856">
        <f t="shared" si="1"/>
        <v>0</v>
      </c>
      <c r="L8" s="856">
        <f t="shared" si="1"/>
        <v>0</v>
      </c>
      <c r="M8" s="856">
        <f t="shared" si="1"/>
        <v>0</v>
      </c>
      <c r="N8" s="856">
        <f>TRUNC(N6*N7)</f>
        <v>0</v>
      </c>
      <c r="O8" s="856">
        <f t="shared" si="1"/>
        <v>0</v>
      </c>
      <c r="P8" s="870">
        <f t="shared" si="1"/>
        <v>0</v>
      </c>
      <c r="Q8" s="859">
        <f t="shared" si="1"/>
        <v>0</v>
      </c>
    </row>
    <row r="9" spans="2:17" ht="23.25" customHeight="1" x14ac:dyDescent="0.15">
      <c r="B9" s="1145" t="s">
        <v>165</v>
      </c>
      <c r="C9" s="1148" t="s">
        <v>55</v>
      </c>
      <c r="D9" s="1149"/>
      <c r="E9" s="871"/>
      <c r="F9" s="872">
        <f>TRUNC(F4*$P$9)</f>
        <v>0</v>
      </c>
      <c r="G9" s="872">
        <f>TRUNC(G4*$P$9)</f>
        <v>0</v>
      </c>
      <c r="H9" s="872">
        <f>TRUNC(H4*$P$9)</f>
        <v>0</v>
      </c>
      <c r="I9" s="872">
        <f>TRUNC(I4*$P$9)</f>
        <v>0</v>
      </c>
      <c r="J9" s="872">
        <f t="shared" ref="J9:O9" si="2">TRUNC(J4*$P$9)</f>
        <v>0</v>
      </c>
      <c r="K9" s="872">
        <f t="shared" si="2"/>
        <v>0</v>
      </c>
      <c r="L9" s="872">
        <f t="shared" si="2"/>
        <v>0</v>
      </c>
      <c r="M9" s="872">
        <f t="shared" si="2"/>
        <v>0</v>
      </c>
      <c r="N9" s="872">
        <f t="shared" si="2"/>
        <v>0</v>
      </c>
      <c r="O9" s="872">
        <f t="shared" si="2"/>
        <v>0</v>
      </c>
      <c r="P9" s="873">
        <f>ROUNDUP(Q9/10,0)</f>
        <v>0</v>
      </c>
      <c r="Q9" s="874">
        <f>③収益!D7</f>
        <v>0</v>
      </c>
    </row>
    <row r="10" spans="2:17" ht="23.25" customHeight="1" x14ac:dyDescent="0.15">
      <c r="B10" s="1166"/>
      <c r="C10" s="1150" t="s">
        <v>13</v>
      </c>
      <c r="D10" s="1151"/>
      <c r="E10" s="875"/>
      <c r="F10" s="862">
        <f>TRUNC(F4*$P$10)</f>
        <v>0</v>
      </c>
      <c r="G10" s="862">
        <f>TRUNC(G4*$P$10)</f>
        <v>0</v>
      </c>
      <c r="H10" s="862">
        <f>TRUNC(H4*$P$10)</f>
        <v>0</v>
      </c>
      <c r="I10" s="862">
        <f>TRUNC(I4*$P$10)</f>
        <v>0</v>
      </c>
      <c r="J10" s="862">
        <f t="shared" ref="J10:O10" si="3">TRUNC(J4*$P$10)</f>
        <v>0</v>
      </c>
      <c r="K10" s="862">
        <f t="shared" si="3"/>
        <v>0</v>
      </c>
      <c r="L10" s="862">
        <f t="shared" si="3"/>
        <v>0</v>
      </c>
      <c r="M10" s="862">
        <f t="shared" si="3"/>
        <v>0</v>
      </c>
      <c r="N10" s="862">
        <f t="shared" si="3"/>
        <v>0</v>
      </c>
      <c r="O10" s="862">
        <f t="shared" si="3"/>
        <v>0</v>
      </c>
      <c r="P10" s="863">
        <f>ROUNDUP(Q10/10,0)</f>
        <v>0</v>
      </c>
      <c r="Q10" s="864">
        <f>③収益!D8</f>
        <v>0</v>
      </c>
    </row>
    <row r="11" spans="2:17" ht="23.25" customHeight="1" x14ac:dyDescent="0.15">
      <c r="B11" s="1166"/>
      <c r="C11" s="1150" t="s">
        <v>14</v>
      </c>
      <c r="D11" s="1151"/>
      <c r="E11" s="875"/>
      <c r="F11" s="862">
        <f>TRUNC(F4*$P$11)</f>
        <v>0</v>
      </c>
      <c r="G11" s="862">
        <f>TRUNC(G4*$P$11)</f>
        <v>0</v>
      </c>
      <c r="H11" s="862">
        <f>TRUNC(H4*$P$11)</f>
        <v>0</v>
      </c>
      <c r="I11" s="862">
        <f>TRUNC(I4*$P$11)</f>
        <v>0</v>
      </c>
      <c r="J11" s="862">
        <f t="shared" ref="J11:O11" si="4">TRUNC(J4*$P$11)</f>
        <v>0</v>
      </c>
      <c r="K11" s="862">
        <f t="shared" si="4"/>
        <v>0</v>
      </c>
      <c r="L11" s="862">
        <f t="shared" si="4"/>
        <v>0</v>
      </c>
      <c r="M11" s="862">
        <f t="shared" si="4"/>
        <v>0</v>
      </c>
      <c r="N11" s="862">
        <f t="shared" si="4"/>
        <v>0</v>
      </c>
      <c r="O11" s="862">
        <f t="shared" si="4"/>
        <v>0</v>
      </c>
      <c r="P11" s="863">
        <f t="shared" ref="P11:P23" si="5">ROUNDUP(Q11/10,0)</f>
        <v>0</v>
      </c>
      <c r="Q11" s="864">
        <f>③収益!D9</f>
        <v>0</v>
      </c>
    </row>
    <row r="12" spans="2:17" ht="23.25" customHeight="1" x14ac:dyDescent="0.15">
      <c r="B12" s="1166"/>
      <c r="C12" s="1150" t="s">
        <v>86</v>
      </c>
      <c r="D12" s="1151"/>
      <c r="E12" s="875"/>
      <c r="F12" s="862">
        <f>TRUNC(F4*$P$12)</f>
        <v>0</v>
      </c>
      <c r="G12" s="862">
        <f>TRUNC(G4*$P$12)</f>
        <v>0</v>
      </c>
      <c r="H12" s="862">
        <f t="shared" ref="H12:O12" si="6">TRUNC(H4*$P$12)</f>
        <v>0</v>
      </c>
      <c r="I12" s="862">
        <f>TRUNC(I4*$P$12)</f>
        <v>0</v>
      </c>
      <c r="J12" s="862">
        <f t="shared" si="6"/>
        <v>0</v>
      </c>
      <c r="K12" s="862">
        <f t="shared" si="6"/>
        <v>0</v>
      </c>
      <c r="L12" s="862">
        <f t="shared" si="6"/>
        <v>0</v>
      </c>
      <c r="M12" s="862">
        <f t="shared" si="6"/>
        <v>0</v>
      </c>
      <c r="N12" s="862">
        <f t="shared" si="6"/>
        <v>0</v>
      </c>
      <c r="O12" s="862">
        <f t="shared" si="6"/>
        <v>0</v>
      </c>
      <c r="P12" s="863">
        <f t="shared" si="5"/>
        <v>0</v>
      </c>
      <c r="Q12" s="864">
        <f>③収益!D10</f>
        <v>0</v>
      </c>
    </row>
    <row r="13" spans="2:17" ht="23.25" customHeight="1" x14ac:dyDescent="0.15">
      <c r="B13" s="1166"/>
      <c r="C13" s="1150" t="s">
        <v>87</v>
      </c>
      <c r="D13" s="1151"/>
      <c r="E13" s="875"/>
      <c r="F13" s="862">
        <f>TRUNC(F4*$P$13)</f>
        <v>0</v>
      </c>
      <c r="G13" s="862">
        <f>TRUNC(G4*$P$13)</f>
        <v>0</v>
      </c>
      <c r="H13" s="862">
        <f>TRUNC(H4*$P$13)</f>
        <v>0</v>
      </c>
      <c r="I13" s="862">
        <f>TRUNC(I4*$P$13)</f>
        <v>0</v>
      </c>
      <c r="J13" s="862">
        <f t="shared" ref="J13:O13" si="7">TRUNC(J4*$P$13)</f>
        <v>0</v>
      </c>
      <c r="K13" s="862">
        <f t="shared" si="7"/>
        <v>0</v>
      </c>
      <c r="L13" s="862">
        <f t="shared" si="7"/>
        <v>0</v>
      </c>
      <c r="M13" s="862">
        <f t="shared" si="7"/>
        <v>0</v>
      </c>
      <c r="N13" s="862">
        <f t="shared" si="7"/>
        <v>0</v>
      </c>
      <c r="O13" s="862">
        <f t="shared" si="7"/>
        <v>0</v>
      </c>
      <c r="P13" s="863">
        <f t="shared" si="5"/>
        <v>0</v>
      </c>
      <c r="Q13" s="864">
        <f>③収益!D11</f>
        <v>0</v>
      </c>
    </row>
    <row r="14" spans="2:17" ht="23.25" customHeight="1" x14ac:dyDescent="0.15">
      <c r="B14" s="1166"/>
      <c r="C14" s="1152" t="s">
        <v>15</v>
      </c>
      <c r="D14" s="1153"/>
      <c r="E14" s="875"/>
      <c r="F14" s="862">
        <f>TRUNC(F4*$P$14)</f>
        <v>0</v>
      </c>
      <c r="G14" s="862">
        <f>TRUNC(G4*$P$14)</f>
        <v>0</v>
      </c>
      <c r="H14" s="862">
        <f>TRUNC(H4*$P$14)</f>
        <v>0</v>
      </c>
      <c r="I14" s="862">
        <f>TRUNC(I4*$P$14)</f>
        <v>0</v>
      </c>
      <c r="J14" s="862">
        <f t="shared" ref="J14:O14" si="8">TRUNC(J4*$P$14)</f>
        <v>0</v>
      </c>
      <c r="K14" s="862">
        <f t="shared" si="8"/>
        <v>0</v>
      </c>
      <c r="L14" s="862">
        <f>TRUNC(L4*$P$14)</f>
        <v>0</v>
      </c>
      <c r="M14" s="862">
        <f t="shared" si="8"/>
        <v>0</v>
      </c>
      <c r="N14" s="862">
        <f>TRUNC(N4*$P$14)</f>
        <v>0</v>
      </c>
      <c r="O14" s="862">
        <f t="shared" si="8"/>
        <v>0</v>
      </c>
      <c r="P14" s="863">
        <f t="shared" si="5"/>
        <v>0</v>
      </c>
      <c r="Q14" s="864">
        <f>③収益!D12</f>
        <v>0</v>
      </c>
    </row>
    <row r="15" spans="2:17" ht="23.25" customHeight="1" x14ac:dyDescent="0.15">
      <c r="B15" s="1166"/>
      <c r="C15" s="1168" t="s">
        <v>88</v>
      </c>
      <c r="D15" s="1169"/>
      <c r="E15" s="875"/>
      <c r="F15" s="862">
        <f>TRUNC(F4*$P$15)</f>
        <v>0</v>
      </c>
      <c r="G15" s="862">
        <f t="shared" ref="G15:M15" si="9">TRUNC(G4*$P$15)</f>
        <v>0</v>
      </c>
      <c r="H15" s="862">
        <f t="shared" si="9"/>
        <v>0</v>
      </c>
      <c r="I15" s="862">
        <f t="shared" si="9"/>
        <v>0</v>
      </c>
      <c r="J15" s="862">
        <f t="shared" si="9"/>
        <v>0</v>
      </c>
      <c r="K15" s="862">
        <f t="shared" si="9"/>
        <v>0</v>
      </c>
      <c r="L15" s="862">
        <f t="shared" si="9"/>
        <v>0</v>
      </c>
      <c r="M15" s="862">
        <f t="shared" si="9"/>
        <v>0</v>
      </c>
      <c r="N15" s="862">
        <f>TRUNC(N4*$P$15)+E15</f>
        <v>0</v>
      </c>
      <c r="O15" s="862">
        <f>TRUNC(O4*$P$15)+E15</f>
        <v>0</v>
      </c>
      <c r="P15" s="863">
        <f t="shared" si="5"/>
        <v>0</v>
      </c>
      <c r="Q15" s="864">
        <f>③収益!D13</f>
        <v>0</v>
      </c>
    </row>
    <row r="16" spans="2:17" ht="23.25" customHeight="1" x14ac:dyDescent="0.15">
      <c r="B16" s="1166"/>
      <c r="C16" s="76"/>
      <c r="D16" s="77" t="s">
        <v>59</v>
      </c>
      <c r="E16" s="875"/>
      <c r="F16" s="876"/>
      <c r="G16" s="876"/>
      <c r="H16" s="876"/>
      <c r="I16" s="876"/>
      <c r="J16" s="876"/>
      <c r="K16" s="876"/>
      <c r="L16" s="876"/>
      <c r="M16" s="876"/>
      <c r="N16" s="876"/>
      <c r="O16" s="876"/>
      <c r="P16" s="877"/>
      <c r="Q16" s="878"/>
    </row>
    <row r="17" spans="2:17" ht="23.25" customHeight="1" x14ac:dyDescent="0.15">
      <c r="B17" s="1166"/>
      <c r="C17" s="76" t="s">
        <v>89</v>
      </c>
      <c r="D17" s="78" t="s">
        <v>17</v>
      </c>
      <c r="E17" s="875"/>
      <c r="F17" s="876"/>
      <c r="G17" s="876"/>
      <c r="H17" s="876"/>
      <c r="I17" s="876"/>
      <c r="J17" s="876"/>
      <c r="K17" s="876"/>
      <c r="L17" s="876"/>
      <c r="M17" s="876"/>
      <c r="N17" s="876"/>
      <c r="O17" s="876"/>
      <c r="P17" s="877"/>
      <c r="Q17" s="878"/>
    </row>
    <row r="18" spans="2:17" ht="23.25" customHeight="1" x14ac:dyDescent="0.15">
      <c r="B18" s="1166"/>
      <c r="C18" s="68"/>
      <c r="D18" s="78" t="s">
        <v>90</v>
      </c>
      <c r="E18" s="875"/>
      <c r="F18" s="876"/>
      <c r="G18" s="876"/>
      <c r="H18" s="876"/>
      <c r="I18" s="876"/>
      <c r="J18" s="876"/>
      <c r="K18" s="876"/>
      <c r="L18" s="876"/>
      <c r="M18" s="876"/>
      <c r="N18" s="876"/>
      <c r="O18" s="876"/>
      <c r="P18" s="877"/>
      <c r="Q18" s="878"/>
    </row>
    <row r="19" spans="2:17" ht="23.25" customHeight="1" x14ac:dyDescent="0.15">
      <c r="B19" s="1166"/>
      <c r="C19" s="1150" t="s">
        <v>62</v>
      </c>
      <c r="D19" s="1151"/>
      <c r="E19" s="875"/>
      <c r="F19" s="876"/>
      <c r="G19" s="876"/>
      <c r="H19" s="876"/>
      <c r="I19" s="876"/>
      <c r="J19" s="876"/>
      <c r="K19" s="876"/>
      <c r="L19" s="876"/>
      <c r="M19" s="876"/>
      <c r="N19" s="876"/>
      <c r="O19" s="876"/>
      <c r="P19" s="877"/>
      <c r="Q19" s="878"/>
    </row>
    <row r="20" spans="2:17" ht="23.25" customHeight="1" x14ac:dyDescent="0.15">
      <c r="B20" s="1166"/>
      <c r="C20" s="1150" t="s">
        <v>91</v>
      </c>
      <c r="D20" s="1151"/>
      <c r="E20" s="875"/>
      <c r="F20" s="876"/>
      <c r="G20" s="876"/>
      <c r="H20" s="876"/>
      <c r="I20" s="876"/>
      <c r="J20" s="876"/>
      <c r="K20" s="876"/>
      <c r="L20" s="876"/>
      <c r="M20" s="876"/>
      <c r="N20" s="876"/>
      <c r="O20" s="876"/>
      <c r="P20" s="877"/>
      <c r="Q20" s="878"/>
    </row>
    <row r="21" spans="2:17" ht="23.25" customHeight="1" x14ac:dyDescent="0.15">
      <c r="B21" s="1166"/>
      <c r="C21" s="79"/>
      <c r="D21" s="78" t="s">
        <v>18</v>
      </c>
      <c r="E21" s="875"/>
      <c r="F21" s="862">
        <f>TRUNC(F4*$P$21)</f>
        <v>0</v>
      </c>
      <c r="G21" s="862">
        <f>TRUNC(G4*$P$21)</f>
        <v>0</v>
      </c>
      <c r="H21" s="862">
        <f>TRUNC(H4*$P$21)</f>
        <v>0</v>
      </c>
      <c r="I21" s="862">
        <f>TRUNC(I4*$P$21)</f>
        <v>0</v>
      </c>
      <c r="J21" s="862">
        <f t="shared" ref="J21:O21" si="10">TRUNC(J4*$P$21)</f>
        <v>0</v>
      </c>
      <c r="K21" s="862">
        <f t="shared" si="10"/>
        <v>0</v>
      </c>
      <c r="L21" s="862">
        <f t="shared" si="10"/>
        <v>0</v>
      </c>
      <c r="M21" s="862">
        <f t="shared" si="10"/>
        <v>0</v>
      </c>
      <c r="N21" s="862">
        <f t="shared" si="10"/>
        <v>0</v>
      </c>
      <c r="O21" s="862">
        <f t="shared" si="10"/>
        <v>0</v>
      </c>
      <c r="P21" s="863">
        <f t="shared" si="5"/>
        <v>0</v>
      </c>
      <c r="Q21" s="864">
        <f>③収益!D20</f>
        <v>0</v>
      </c>
    </row>
    <row r="22" spans="2:17" ht="23.25" customHeight="1" x14ac:dyDescent="0.15">
      <c r="B22" s="1166"/>
      <c r="C22" s="76" t="s">
        <v>92</v>
      </c>
      <c r="D22" s="77" t="s">
        <v>93</v>
      </c>
      <c r="E22" s="875"/>
      <c r="F22" s="862">
        <f>TRUNC(F4*$P$22)</f>
        <v>0</v>
      </c>
      <c r="G22" s="862">
        <f t="shared" ref="G22:O22" si="11">TRUNC(G4*$P$22)</f>
        <v>0</v>
      </c>
      <c r="H22" s="862">
        <f>TRUNC(H4*$P$22)</f>
        <v>0</v>
      </c>
      <c r="I22" s="862">
        <f>TRUNC(I4*$P$22)</f>
        <v>0</v>
      </c>
      <c r="J22" s="862">
        <f t="shared" si="11"/>
        <v>0</v>
      </c>
      <c r="K22" s="862">
        <f t="shared" si="11"/>
        <v>0</v>
      </c>
      <c r="L22" s="862">
        <f t="shared" si="11"/>
        <v>0</v>
      </c>
      <c r="M22" s="862">
        <f t="shared" si="11"/>
        <v>0</v>
      </c>
      <c r="N22" s="862">
        <f t="shared" si="11"/>
        <v>0</v>
      </c>
      <c r="O22" s="862">
        <f t="shared" si="11"/>
        <v>0</v>
      </c>
      <c r="P22" s="863">
        <f t="shared" si="5"/>
        <v>0</v>
      </c>
      <c r="Q22" s="864">
        <f>③収益!D21</f>
        <v>0</v>
      </c>
    </row>
    <row r="23" spans="2:17" ht="23.25" customHeight="1" x14ac:dyDescent="0.15">
      <c r="B23" s="1166"/>
      <c r="C23" s="68"/>
      <c r="D23" s="77" t="s">
        <v>94</v>
      </c>
      <c r="E23" s="875"/>
      <c r="F23" s="862">
        <f>TRUNC(F4*$P$23)</f>
        <v>0</v>
      </c>
      <c r="G23" s="862">
        <f>TRUNC(G4*$P$23)</f>
        <v>0</v>
      </c>
      <c r="H23" s="862">
        <f>TRUNC(H4*$P$23)</f>
        <v>0</v>
      </c>
      <c r="I23" s="862">
        <f>TRUNC(I4*$P$23)</f>
        <v>0</v>
      </c>
      <c r="J23" s="862">
        <f t="shared" ref="J23:O23" si="12">TRUNC(J4*$P$23)</f>
        <v>0</v>
      </c>
      <c r="K23" s="862">
        <f t="shared" si="12"/>
        <v>0</v>
      </c>
      <c r="L23" s="862">
        <f t="shared" si="12"/>
        <v>0</v>
      </c>
      <c r="M23" s="862">
        <f t="shared" si="12"/>
        <v>0</v>
      </c>
      <c r="N23" s="862">
        <f t="shared" si="12"/>
        <v>0</v>
      </c>
      <c r="O23" s="862">
        <f t="shared" si="12"/>
        <v>0</v>
      </c>
      <c r="P23" s="863">
        <f t="shared" si="5"/>
        <v>0</v>
      </c>
      <c r="Q23" s="864">
        <f>③収益!D22</f>
        <v>0</v>
      </c>
    </row>
    <row r="24" spans="2:17" ht="23.25" customHeight="1" x14ac:dyDescent="0.15">
      <c r="B24" s="1166"/>
      <c r="C24" s="1150" t="s">
        <v>49</v>
      </c>
      <c r="D24" s="1151"/>
      <c r="E24" s="875"/>
      <c r="F24" s="879" t="s">
        <v>115</v>
      </c>
      <c r="G24" s="879" t="s">
        <v>539</v>
      </c>
      <c r="H24" s="879" t="s">
        <v>539</v>
      </c>
      <c r="I24" s="879" t="s">
        <v>543</v>
      </c>
      <c r="J24" s="879" t="s">
        <v>115</v>
      </c>
      <c r="K24" s="879" t="s">
        <v>115</v>
      </c>
      <c r="L24" s="879" t="s">
        <v>115</v>
      </c>
      <c r="M24" s="879" t="s">
        <v>115</v>
      </c>
      <c r="N24" s="879" t="s">
        <v>115</v>
      </c>
      <c r="O24" s="880" t="s">
        <v>115</v>
      </c>
      <c r="P24" s="881" t="s">
        <v>115</v>
      </c>
      <c r="Q24" s="882" t="s">
        <v>115</v>
      </c>
    </row>
    <row r="25" spans="2:17" ht="23.25" customHeight="1" thickBot="1" x14ac:dyDescent="0.2">
      <c r="B25" s="1166"/>
      <c r="C25" s="1157" t="s">
        <v>66</v>
      </c>
      <c r="D25" s="1158"/>
      <c r="E25" s="883"/>
      <c r="F25" s="884"/>
      <c r="G25" s="884"/>
      <c r="H25" s="884"/>
      <c r="I25" s="884"/>
      <c r="J25" s="884"/>
      <c r="K25" s="884"/>
      <c r="L25" s="884"/>
      <c r="M25" s="884"/>
      <c r="N25" s="884"/>
      <c r="O25" s="884"/>
      <c r="P25" s="885"/>
      <c r="Q25" s="886"/>
    </row>
    <row r="26" spans="2:17" ht="23.25" customHeight="1" thickTop="1" thickBot="1" x14ac:dyDescent="0.2">
      <c r="B26" s="1167"/>
      <c r="C26" s="1159" t="s">
        <v>95</v>
      </c>
      <c r="D26" s="1160"/>
      <c r="E26" s="855">
        <f>SUM(E9:E25)</f>
        <v>0</v>
      </c>
      <c r="F26" s="856">
        <f t="shared" ref="F26:O26" si="13">SUM(F9:F25)</f>
        <v>0</v>
      </c>
      <c r="G26" s="856">
        <f t="shared" si="13"/>
        <v>0</v>
      </c>
      <c r="H26" s="856">
        <f>SUM(H9:H25)</f>
        <v>0</v>
      </c>
      <c r="I26" s="856">
        <f>SUM(I9:I25)</f>
        <v>0</v>
      </c>
      <c r="J26" s="856">
        <f t="shared" si="13"/>
        <v>0</v>
      </c>
      <c r="K26" s="856">
        <f t="shared" si="13"/>
        <v>0</v>
      </c>
      <c r="L26" s="856">
        <f t="shared" si="13"/>
        <v>0</v>
      </c>
      <c r="M26" s="856">
        <f t="shared" si="13"/>
        <v>0</v>
      </c>
      <c r="N26" s="856">
        <f t="shared" si="13"/>
        <v>0</v>
      </c>
      <c r="O26" s="887">
        <f t="shared" si="13"/>
        <v>0</v>
      </c>
      <c r="P26" s="888">
        <f>ROUNDUP(Q26/10,0)</f>
        <v>0</v>
      </c>
      <c r="Q26" s="859">
        <f>SUM(Q9:Q23)</f>
        <v>0</v>
      </c>
    </row>
    <row r="27" spans="2:17" ht="23.25" customHeight="1" thickBot="1" x14ac:dyDescent="0.2">
      <c r="B27" s="1170" t="s">
        <v>19</v>
      </c>
      <c r="C27" s="1171"/>
      <c r="D27" s="1172"/>
      <c r="E27" s="855">
        <f>E8-E26</f>
        <v>0</v>
      </c>
      <c r="F27" s="856">
        <f t="shared" ref="F27:O27" si="14">F8-F26</f>
        <v>0</v>
      </c>
      <c r="G27" s="856">
        <f>G8-G26</f>
        <v>0</v>
      </c>
      <c r="H27" s="856">
        <f>H8-H26</f>
        <v>0</v>
      </c>
      <c r="I27" s="856">
        <f>I8-I26</f>
        <v>0</v>
      </c>
      <c r="J27" s="856">
        <f t="shared" si="14"/>
        <v>0</v>
      </c>
      <c r="K27" s="856">
        <f t="shared" si="14"/>
        <v>0</v>
      </c>
      <c r="L27" s="856">
        <f t="shared" si="14"/>
        <v>0</v>
      </c>
      <c r="M27" s="856">
        <f t="shared" si="14"/>
        <v>0</v>
      </c>
      <c r="N27" s="856">
        <f t="shared" si="14"/>
        <v>0</v>
      </c>
      <c r="O27" s="856">
        <f t="shared" si="14"/>
        <v>0</v>
      </c>
      <c r="P27" s="857">
        <f>ROUNDUP(Q27/10,0)</f>
        <v>0</v>
      </c>
      <c r="Q27" s="858">
        <f>Q8-Q26</f>
        <v>0</v>
      </c>
    </row>
    <row r="28" spans="2:17" ht="23.25" customHeight="1" x14ac:dyDescent="0.15">
      <c r="B28" s="63"/>
      <c r="C28" s="64"/>
      <c r="D28" s="64"/>
      <c r="E28" s="74"/>
      <c r="F28" s="74"/>
      <c r="G28" s="74"/>
      <c r="H28" s="74"/>
      <c r="I28" s="74"/>
      <c r="J28" s="851" t="s">
        <v>431</v>
      </c>
      <c r="K28" s="74"/>
      <c r="L28" s="74"/>
      <c r="M28" s="74"/>
      <c r="N28" s="74"/>
      <c r="O28" s="74"/>
      <c r="P28" s="74"/>
      <c r="Q28" s="74"/>
    </row>
    <row r="29" spans="2:17" ht="23.25" customHeight="1" thickBot="1" x14ac:dyDescent="0.2">
      <c r="B29" s="73" t="s">
        <v>118</v>
      </c>
      <c r="C29" s="107"/>
      <c r="D29" s="66"/>
      <c r="E29" s="75"/>
      <c r="F29" s="75"/>
      <c r="G29" s="75"/>
      <c r="H29" s="75"/>
      <c r="I29" s="75"/>
      <c r="J29" s="75"/>
      <c r="K29" s="75"/>
      <c r="L29" s="75"/>
      <c r="M29" s="75"/>
      <c r="N29" s="75"/>
      <c r="O29" s="75"/>
      <c r="P29" s="156" t="s">
        <v>209</v>
      </c>
      <c r="Q29" s="75"/>
    </row>
    <row r="30" spans="2:17" ht="23.25" customHeight="1" thickBot="1" x14ac:dyDescent="0.2">
      <c r="B30" s="82"/>
      <c r="C30" s="1162"/>
      <c r="D30" s="1163"/>
      <c r="E30" s="198" t="s">
        <v>179</v>
      </c>
      <c r="F30" s="199" t="s">
        <v>180</v>
      </c>
      <c r="G30" s="199" t="s">
        <v>3</v>
      </c>
      <c r="H30" s="199" t="s">
        <v>4</v>
      </c>
      <c r="I30" s="199" t="s">
        <v>544</v>
      </c>
      <c r="J30" s="199" t="s">
        <v>6</v>
      </c>
      <c r="K30" s="199" t="s">
        <v>7</v>
      </c>
      <c r="L30" s="199" t="s">
        <v>8</v>
      </c>
      <c r="M30" s="199" t="s">
        <v>9</v>
      </c>
      <c r="N30" s="199" t="s">
        <v>51</v>
      </c>
      <c r="O30" s="200" t="s">
        <v>52</v>
      </c>
      <c r="P30" s="80" t="s">
        <v>181</v>
      </c>
      <c r="Q30" s="81" t="s">
        <v>182</v>
      </c>
    </row>
    <row r="31" spans="2:17" ht="23.25" customHeight="1" x14ac:dyDescent="0.15">
      <c r="B31" s="1145" t="s">
        <v>50</v>
      </c>
      <c r="C31" s="1148" t="s">
        <v>22</v>
      </c>
      <c r="D31" s="1149"/>
      <c r="E31" s="906"/>
      <c r="F31" s="907"/>
      <c r="G31" s="907"/>
      <c r="H31" s="907"/>
      <c r="I31" s="907"/>
      <c r="J31" s="907"/>
      <c r="K31" s="907"/>
      <c r="L31" s="907"/>
      <c r="M31" s="907"/>
      <c r="N31" s="907"/>
      <c r="O31" s="907"/>
      <c r="P31" s="916"/>
      <c r="Q31" s="910"/>
    </row>
    <row r="32" spans="2:17" ht="23.25" customHeight="1" x14ac:dyDescent="0.15">
      <c r="B32" s="1146"/>
      <c r="C32" s="1150" t="s">
        <v>10</v>
      </c>
      <c r="D32" s="1151"/>
      <c r="E32" s="861"/>
      <c r="F32" s="862">
        <f>TRUNC(F33/80%)</f>
        <v>0</v>
      </c>
      <c r="G32" s="862">
        <f>TRUNC(G33/80%)</f>
        <v>0</v>
      </c>
      <c r="H32" s="862">
        <f>TRUNC(H33/80%)</f>
        <v>0</v>
      </c>
      <c r="I32" s="862">
        <f>TRUNC(I33/80%)</f>
        <v>0</v>
      </c>
      <c r="J32" s="862">
        <f t="shared" ref="J32:O32" si="15">TRUNC(J33/80%)</f>
        <v>0</v>
      </c>
      <c r="K32" s="862">
        <f t="shared" si="15"/>
        <v>0</v>
      </c>
      <c r="L32" s="862">
        <f t="shared" si="15"/>
        <v>0</v>
      </c>
      <c r="M32" s="862">
        <f t="shared" si="15"/>
        <v>0</v>
      </c>
      <c r="N32" s="862">
        <f t="shared" si="15"/>
        <v>0</v>
      </c>
      <c r="O32" s="889">
        <f t="shared" si="15"/>
        <v>0</v>
      </c>
      <c r="P32" s="863">
        <f>ROUNDDOWN(Q32/10,0)</f>
        <v>0</v>
      </c>
      <c r="Q32" s="864">
        <f>③収益!L41</f>
        <v>0</v>
      </c>
    </row>
    <row r="33" spans="2:17" ht="23.25" customHeight="1" x14ac:dyDescent="0.15">
      <c r="B33" s="1146"/>
      <c r="C33" s="1150" t="s">
        <v>11</v>
      </c>
      <c r="D33" s="1151"/>
      <c r="E33" s="861"/>
      <c r="F33" s="862">
        <f>③収益!$S$46*F31/10</f>
        <v>0</v>
      </c>
      <c r="G33" s="862">
        <f>③収益!$S$46*G31/10</f>
        <v>0</v>
      </c>
      <c r="H33" s="862">
        <f>③収益!$S$46*H31/10</f>
        <v>0</v>
      </c>
      <c r="I33" s="862">
        <f>③収益!$S$46*I31/10</f>
        <v>0</v>
      </c>
      <c r="J33" s="862">
        <f>③収益!$S$46*J31/10</f>
        <v>0</v>
      </c>
      <c r="K33" s="862">
        <f>③収益!$S$46*K31/10</f>
        <v>0</v>
      </c>
      <c r="L33" s="862">
        <f>③収益!$S$46*L31/10</f>
        <v>0</v>
      </c>
      <c r="M33" s="862">
        <f>③収益!$S$46*M31/10</f>
        <v>0</v>
      </c>
      <c r="N33" s="862">
        <f>③収益!$S$46*N31/10</f>
        <v>0</v>
      </c>
      <c r="O33" s="889">
        <f>③収益!$S$46*O31/10</f>
        <v>0</v>
      </c>
      <c r="P33" s="863">
        <f>ROUNDDOWN(Q33/10,0)</f>
        <v>0</v>
      </c>
      <c r="Q33" s="864">
        <f>③収益!Q41</f>
        <v>0</v>
      </c>
    </row>
    <row r="34" spans="2:17" ht="23.25" customHeight="1" thickBot="1" x14ac:dyDescent="0.2">
      <c r="B34" s="1146"/>
      <c r="C34" s="1157" t="s">
        <v>398</v>
      </c>
      <c r="D34" s="1158"/>
      <c r="E34" s="865"/>
      <c r="F34" s="866">
        <f>③収益!$T$46</f>
        <v>0</v>
      </c>
      <c r="G34" s="866">
        <f>③収益!$T$46</f>
        <v>0</v>
      </c>
      <c r="H34" s="866">
        <f>③収益!$T$46</f>
        <v>0</v>
      </c>
      <c r="I34" s="866">
        <f>③収益!$T$46</f>
        <v>0</v>
      </c>
      <c r="J34" s="866">
        <f>③収益!$T$46</f>
        <v>0</v>
      </c>
      <c r="K34" s="866">
        <f>③収益!$T$46</f>
        <v>0</v>
      </c>
      <c r="L34" s="866">
        <f>③収益!$T$46</f>
        <v>0</v>
      </c>
      <c r="M34" s="866">
        <f>③収益!$T$46</f>
        <v>0</v>
      </c>
      <c r="N34" s="866">
        <f>③収益!$T$46</f>
        <v>0</v>
      </c>
      <c r="O34" s="866">
        <f>③収益!$T$46</f>
        <v>0</v>
      </c>
      <c r="P34" s="867">
        <f>③収益!$T$46</f>
        <v>0</v>
      </c>
      <c r="Q34" s="868">
        <f>③収益!$T$46</f>
        <v>0</v>
      </c>
    </row>
    <row r="35" spans="2:17" ht="23.25" customHeight="1" thickTop="1" thickBot="1" x14ac:dyDescent="0.2">
      <c r="B35" s="1147"/>
      <c r="C35" s="1159" t="s">
        <v>2</v>
      </c>
      <c r="D35" s="1160"/>
      <c r="E35" s="869"/>
      <c r="F35" s="856">
        <f>TRUNC(F33*F34)</f>
        <v>0</v>
      </c>
      <c r="G35" s="856">
        <f>TRUNC(G33*G34)</f>
        <v>0</v>
      </c>
      <c r="H35" s="856">
        <f>TRUNC(H33*H34)</f>
        <v>0</v>
      </c>
      <c r="I35" s="856">
        <f>TRUNC(I33*I34)</f>
        <v>0</v>
      </c>
      <c r="J35" s="856">
        <f t="shared" ref="J35:O35" si="16">TRUNC(J33*J34)</f>
        <v>0</v>
      </c>
      <c r="K35" s="856">
        <f t="shared" si="16"/>
        <v>0</v>
      </c>
      <c r="L35" s="856">
        <f t="shared" si="16"/>
        <v>0</v>
      </c>
      <c r="M35" s="856">
        <f t="shared" si="16"/>
        <v>0</v>
      </c>
      <c r="N35" s="856">
        <f t="shared" si="16"/>
        <v>0</v>
      </c>
      <c r="O35" s="856">
        <f t="shared" si="16"/>
        <v>0</v>
      </c>
      <c r="P35" s="870">
        <f>TRUNC(P33*P34)</f>
        <v>0</v>
      </c>
      <c r="Q35" s="859">
        <f>TRUNC(Q33*Q34)</f>
        <v>0</v>
      </c>
    </row>
    <row r="36" spans="2:17" ht="23.25" customHeight="1" x14ac:dyDescent="0.15">
      <c r="B36" s="1154" t="s">
        <v>164</v>
      </c>
      <c r="C36" s="1155" t="s">
        <v>12</v>
      </c>
      <c r="D36" s="1156"/>
      <c r="E36" s="890"/>
      <c r="F36" s="891">
        <f>TRUNC(F31*$P$36)</f>
        <v>0</v>
      </c>
      <c r="G36" s="891">
        <f>TRUNC(G31*$P$36)</f>
        <v>0</v>
      </c>
      <c r="H36" s="891">
        <f>TRUNC(H31*$P$36)</f>
        <v>0</v>
      </c>
      <c r="I36" s="891">
        <f>TRUNC(I31*$P$36)</f>
        <v>0</v>
      </c>
      <c r="J36" s="891">
        <f t="shared" ref="J36:O36" si="17">TRUNC(J31*$P$36)</f>
        <v>0</v>
      </c>
      <c r="K36" s="891">
        <f t="shared" si="17"/>
        <v>0</v>
      </c>
      <c r="L36" s="891">
        <f t="shared" si="17"/>
        <v>0</v>
      </c>
      <c r="M36" s="891">
        <f t="shared" si="17"/>
        <v>0</v>
      </c>
      <c r="N36" s="891">
        <f t="shared" si="17"/>
        <v>0</v>
      </c>
      <c r="O36" s="891">
        <f t="shared" si="17"/>
        <v>0</v>
      </c>
      <c r="P36" s="873">
        <f>ROUNDUP(Q36/10,0)</f>
        <v>0</v>
      </c>
      <c r="Q36" s="892">
        <f>③収益!D43</f>
        <v>0</v>
      </c>
    </row>
    <row r="37" spans="2:17" ht="23.25" customHeight="1" x14ac:dyDescent="0.15">
      <c r="B37" s="1146"/>
      <c r="C37" s="1150" t="s">
        <v>13</v>
      </c>
      <c r="D37" s="1151"/>
      <c r="E37" s="875"/>
      <c r="F37" s="862">
        <f>TRUNC(F31*$P$37)</f>
        <v>0</v>
      </c>
      <c r="G37" s="862">
        <f>TRUNC(G31*$P$37)</f>
        <v>0</v>
      </c>
      <c r="H37" s="862">
        <f>TRUNC(H31*$P$37)</f>
        <v>0</v>
      </c>
      <c r="I37" s="862">
        <f>TRUNC(I31*$P$37)</f>
        <v>0</v>
      </c>
      <c r="J37" s="862">
        <f t="shared" ref="J37:O37" si="18">TRUNC(J31*$P$37)</f>
        <v>0</v>
      </c>
      <c r="K37" s="862">
        <f t="shared" si="18"/>
        <v>0</v>
      </c>
      <c r="L37" s="862">
        <f t="shared" si="18"/>
        <v>0</v>
      </c>
      <c r="M37" s="862">
        <f t="shared" si="18"/>
        <v>0</v>
      </c>
      <c r="N37" s="862">
        <f t="shared" si="18"/>
        <v>0</v>
      </c>
      <c r="O37" s="862">
        <f t="shared" si="18"/>
        <v>0</v>
      </c>
      <c r="P37" s="863">
        <f>ROUNDUP(Q37/10,0)</f>
        <v>0</v>
      </c>
      <c r="Q37" s="864">
        <f>③収益!D44</f>
        <v>0</v>
      </c>
    </row>
    <row r="38" spans="2:17" ht="23.25" customHeight="1" x14ac:dyDescent="0.15">
      <c r="B38" s="1146"/>
      <c r="C38" s="1150" t="s">
        <v>14</v>
      </c>
      <c r="D38" s="1151"/>
      <c r="E38" s="875"/>
      <c r="F38" s="862">
        <f>TRUNC(F31*$P$38)</f>
        <v>0</v>
      </c>
      <c r="G38" s="862">
        <f>TRUNC(G31*$P$38)</f>
        <v>0</v>
      </c>
      <c r="H38" s="862">
        <f>TRUNC(H31*$P$38)</f>
        <v>0</v>
      </c>
      <c r="I38" s="862">
        <f>TRUNC(I31*$P$38)</f>
        <v>0</v>
      </c>
      <c r="J38" s="862">
        <f t="shared" ref="J38:O38" si="19">TRUNC(J31*$P$38)</f>
        <v>0</v>
      </c>
      <c r="K38" s="862">
        <f t="shared" si="19"/>
        <v>0</v>
      </c>
      <c r="L38" s="862">
        <f t="shared" si="19"/>
        <v>0</v>
      </c>
      <c r="M38" s="862">
        <f t="shared" si="19"/>
        <v>0</v>
      </c>
      <c r="N38" s="862">
        <f t="shared" si="19"/>
        <v>0</v>
      </c>
      <c r="O38" s="862">
        <f t="shared" si="19"/>
        <v>0</v>
      </c>
      <c r="P38" s="863">
        <f t="shared" ref="P38:P50" si="20">ROUNDUP(Q38/10,0)</f>
        <v>0</v>
      </c>
      <c r="Q38" s="864">
        <f>③収益!D45</f>
        <v>0</v>
      </c>
    </row>
    <row r="39" spans="2:17" ht="23.25" customHeight="1" x14ac:dyDescent="0.15">
      <c r="B39" s="1146"/>
      <c r="C39" s="1150" t="s">
        <v>86</v>
      </c>
      <c r="D39" s="1151"/>
      <c r="E39" s="875"/>
      <c r="F39" s="862">
        <f>TRUNC(F31*$P$39)</f>
        <v>0</v>
      </c>
      <c r="G39" s="862">
        <f>TRUNC(G31*$P$39)</f>
        <v>0</v>
      </c>
      <c r="H39" s="862">
        <f>TRUNC(H31*$P$39)</f>
        <v>0</v>
      </c>
      <c r="I39" s="862">
        <f>TRUNC(I31*$P$39)</f>
        <v>0</v>
      </c>
      <c r="J39" s="862">
        <f t="shared" ref="J39:O39" si="21">TRUNC(J31*$P$39)</f>
        <v>0</v>
      </c>
      <c r="K39" s="862">
        <f t="shared" si="21"/>
        <v>0</v>
      </c>
      <c r="L39" s="862">
        <f t="shared" si="21"/>
        <v>0</v>
      </c>
      <c r="M39" s="862">
        <f t="shared" si="21"/>
        <v>0</v>
      </c>
      <c r="N39" s="862">
        <f t="shared" si="21"/>
        <v>0</v>
      </c>
      <c r="O39" s="862">
        <f t="shared" si="21"/>
        <v>0</v>
      </c>
      <c r="P39" s="863">
        <f t="shared" si="20"/>
        <v>0</v>
      </c>
      <c r="Q39" s="864">
        <f>③収益!D46</f>
        <v>0</v>
      </c>
    </row>
    <row r="40" spans="2:17" ht="23.25" customHeight="1" x14ac:dyDescent="0.15">
      <c r="B40" s="1146"/>
      <c r="C40" s="1150" t="s">
        <v>87</v>
      </c>
      <c r="D40" s="1151"/>
      <c r="E40" s="875"/>
      <c r="F40" s="862">
        <f>TRUNC(F31*$P$40)</f>
        <v>0</v>
      </c>
      <c r="G40" s="862">
        <f>TRUNC(G31*$P$40)</f>
        <v>0</v>
      </c>
      <c r="H40" s="862">
        <f>TRUNC(H31*$P$40)</f>
        <v>0</v>
      </c>
      <c r="I40" s="862">
        <f>TRUNC(I31*$P$40)</f>
        <v>0</v>
      </c>
      <c r="J40" s="862">
        <f t="shared" ref="J40:O40" si="22">TRUNC(J31*$P$40)</f>
        <v>0</v>
      </c>
      <c r="K40" s="862">
        <f t="shared" si="22"/>
        <v>0</v>
      </c>
      <c r="L40" s="862">
        <f t="shared" si="22"/>
        <v>0</v>
      </c>
      <c r="M40" s="862">
        <f t="shared" si="22"/>
        <v>0</v>
      </c>
      <c r="N40" s="862">
        <f t="shared" si="22"/>
        <v>0</v>
      </c>
      <c r="O40" s="862">
        <f t="shared" si="22"/>
        <v>0</v>
      </c>
      <c r="P40" s="863">
        <f t="shared" si="20"/>
        <v>0</v>
      </c>
      <c r="Q40" s="864">
        <f>③収益!D47</f>
        <v>0</v>
      </c>
    </row>
    <row r="41" spans="2:17" ht="23.25" customHeight="1" x14ac:dyDescent="0.15">
      <c r="B41" s="1146"/>
      <c r="C41" s="1152" t="s">
        <v>15</v>
      </c>
      <c r="D41" s="1153"/>
      <c r="E41" s="875"/>
      <c r="F41" s="862">
        <f>TRUNC(F31*$P$41)</f>
        <v>0</v>
      </c>
      <c r="G41" s="862">
        <f>TRUNC(G31*$P$41)</f>
        <v>0</v>
      </c>
      <c r="H41" s="862">
        <f>TRUNC(H31*$P$41)</f>
        <v>0</v>
      </c>
      <c r="I41" s="862">
        <f>TRUNC(I31*$P$41)</f>
        <v>0</v>
      </c>
      <c r="J41" s="862">
        <f t="shared" ref="J41:O41" si="23">TRUNC(J31*$P$41)</f>
        <v>0</v>
      </c>
      <c r="K41" s="862">
        <f t="shared" si="23"/>
        <v>0</v>
      </c>
      <c r="L41" s="862">
        <f t="shared" si="23"/>
        <v>0</v>
      </c>
      <c r="M41" s="862">
        <f t="shared" si="23"/>
        <v>0</v>
      </c>
      <c r="N41" s="862">
        <f t="shared" si="23"/>
        <v>0</v>
      </c>
      <c r="O41" s="862">
        <f t="shared" si="23"/>
        <v>0</v>
      </c>
      <c r="P41" s="863">
        <f t="shared" si="20"/>
        <v>0</v>
      </c>
      <c r="Q41" s="864">
        <f>③収益!D48</f>
        <v>0</v>
      </c>
    </row>
    <row r="42" spans="2:17" ht="23.25" customHeight="1" x14ac:dyDescent="0.15">
      <c r="B42" s="1146"/>
      <c r="C42" s="1168" t="s">
        <v>88</v>
      </c>
      <c r="D42" s="1169"/>
      <c r="E42" s="875"/>
      <c r="F42" s="862">
        <f>TRUNC(F31*$P$42)</f>
        <v>0</v>
      </c>
      <c r="G42" s="862">
        <f t="shared" ref="G42:O42" si="24">TRUNC(G31*$P$42)</f>
        <v>0</v>
      </c>
      <c r="H42" s="862">
        <f t="shared" si="24"/>
        <v>0</v>
      </c>
      <c r="I42" s="862">
        <f t="shared" si="24"/>
        <v>0</v>
      </c>
      <c r="J42" s="862">
        <f t="shared" si="24"/>
        <v>0</v>
      </c>
      <c r="K42" s="862">
        <f t="shared" si="24"/>
        <v>0</v>
      </c>
      <c r="L42" s="862">
        <f t="shared" si="24"/>
        <v>0</v>
      </c>
      <c r="M42" s="862">
        <f t="shared" si="24"/>
        <v>0</v>
      </c>
      <c r="N42" s="862">
        <f t="shared" si="24"/>
        <v>0</v>
      </c>
      <c r="O42" s="862">
        <f t="shared" si="24"/>
        <v>0</v>
      </c>
      <c r="P42" s="863">
        <f t="shared" si="20"/>
        <v>0</v>
      </c>
      <c r="Q42" s="864">
        <f>③収益!D49</f>
        <v>0</v>
      </c>
    </row>
    <row r="43" spans="2:17" ht="23.25" customHeight="1" x14ac:dyDescent="0.15">
      <c r="B43" s="1146"/>
      <c r="C43" s="713"/>
      <c r="D43" s="714" t="s">
        <v>59</v>
      </c>
      <c r="E43" s="875"/>
      <c r="F43" s="876"/>
      <c r="G43" s="876"/>
      <c r="H43" s="876"/>
      <c r="I43" s="876"/>
      <c r="J43" s="876"/>
      <c r="K43" s="876"/>
      <c r="L43" s="876"/>
      <c r="M43" s="876"/>
      <c r="N43" s="876"/>
      <c r="O43" s="876"/>
      <c r="P43" s="877"/>
      <c r="Q43" s="878"/>
    </row>
    <row r="44" spans="2:17" ht="23.25" customHeight="1" x14ac:dyDescent="0.15">
      <c r="B44" s="1146"/>
      <c r="C44" s="713" t="s">
        <v>89</v>
      </c>
      <c r="D44" s="715" t="s">
        <v>17</v>
      </c>
      <c r="E44" s="875"/>
      <c r="F44" s="876"/>
      <c r="G44" s="876"/>
      <c r="H44" s="876"/>
      <c r="I44" s="876"/>
      <c r="J44" s="876"/>
      <c r="K44" s="876"/>
      <c r="L44" s="876"/>
      <c r="M44" s="876"/>
      <c r="N44" s="876"/>
      <c r="O44" s="876"/>
      <c r="P44" s="877"/>
      <c r="Q44" s="878"/>
    </row>
    <row r="45" spans="2:17" ht="23.25" customHeight="1" x14ac:dyDescent="0.15">
      <c r="B45" s="1146"/>
      <c r="C45" s="716"/>
      <c r="D45" s="715" t="s">
        <v>90</v>
      </c>
      <c r="E45" s="875"/>
      <c r="F45" s="876"/>
      <c r="G45" s="876"/>
      <c r="H45" s="876"/>
      <c r="I45" s="876"/>
      <c r="J45" s="876"/>
      <c r="K45" s="876"/>
      <c r="L45" s="876"/>
      <c r="M45" s="876"/>
      <c r="N45" s="876"/>
      <c r="O45" s="876"/>
      <c r="P45" s="877"/>
      <c r="Q45" s="878"/>
    </row>
    <row r="46" spans="2:17" ht="23.25" customHeight="1" x14ac:dyDescent="0.15">
      <c r="B46" s="1146"/>
      <c r="C46" s="1173" t="s">
        <v>62</v>
      </c>
      <c r="D46" s="1174"/>
      <c r="E46" s="875"/>
      <c r="F46" s="876"/>
      <c r="G46" s="876"/>
      <c r="H46" s="876"/>
      <c r="I46" s="876"/>
      <c r="J46" s="876"/>
      <c r="K46" s="876"/>
      <c r="L46" s="876"/>
      <c r="M46" s="876"/>
      <c r="N46" s="876"/>
      <c r="O46" s="876"/>
      <c r="P46" s="877"/>
      <c r="Q46" s="878"/>
    </row>
    <row r="47" spans="2:17" ht="23.25" customHeight="1" x14ac:dyDescent="0.15">
      <c r="B47" s="1146"/>
      <c r="C47" s="1173" t="s">
        <v>91</v>
      </c>
      <c r="D47" s="1174"/>
      <c r="E47" s="875"/>
      <c r="F47" s="876"/>
      <c r="G47" s="876"/>
      <c r="H47" s="876"/>
      <c r="I47" s="876"/>
      <c r="J47" s="876"/>
      <c r="K47" s="876"/>
      <c r="L47" s="876"/>
      <c r="M47" s="876"/>
      <c r="N47" s="876"/>
      <c r="O47" s="876"/>
      <c r="P47" s="877"/>
      <c r="Q47" s="878"/>
    </row>
    <row r="48" spans="2:17" ht="23.25" customHeight="1" x14ac:dyDescent="0.15">
      <c r="B48" s="1146"/>
      <c r="C48" s="717"/>
      <c r="D48" s="715" t="s">
        <v>18</v>
      </c>
      <c r="E48" s="875"/>
      <c r="F48" s="862">
        <f>TRUNC(F31*$P$48)</f>
        <v>0</v>
      </c>
      <c r="G48" s="862">
        <f>TRUNC(G31*$P$48)</f>
        <v>0</v>
      </c>
      <c r="H48" s="862">
        <f>TRUNC(H31*$P$48)</f>
        <v>0</v>
      </c>
      <c r="I48" s="862">
        <f>TRUNC(I31*$P$48)</f>
        <v>0</v>
      </c>
      <c r="J48" s="862">
        <f t="shared" ref="J48:O48" si="25">TRUNC(J31*$P$48)</f>
        <v>0</v>
      </c>
      <c r="K48" s="862">
        <f t="shared" si="25"/>
        <v>0</v>
      </c>
      <c r="L48" s="862">
        <f t="shared" si="25"/>
        <v>0</v>
      </c>
      <c r="M48" s="862">
        <f t="shared" si="25"/>
        <v>0</v>
      </c>
      <c r="N48" s="862">
        <f t="shared" si="25"/>
        <v>0</v>
      </c>
      <c r="O48" s="862">
        <f t="shared" si="25"/>
        <v>0</v>
      </c>
      <c r="P48" s="863">
        <f t="shared" si="20"/>
        <v>0</v>
      </c>
      <c r="Q48" s="864">
        <f>③収益!D56</f>
        <v>0</v>
      </c>
    </row>
    <row r="49" spans="2:17" ht="23.25" customHeight="1" x14ac:dyDescent="0.15">
      <c r="B49" s="1146"/>
      <c r="C49" s="713" t="s">
        <v>92</v>
      </c>
      <c r="D49" s="714" t="s">
        <v>93</v>
      </c>
      <c r="E49" s="875"/>
      <c r="F49" s="862">
        <f>TRUNC(F31*$P$49)</f>
        <v>0</v>
      </c>
      <c r="G49" s="862">
        <f>TRUNC(G31*$P$49)</f>
        <v>0</v>
      </c>
      <c r="H49" s="862">
        <f>TRUNC(H31*$P$49)</f>
        <v>0</v>
      </c>
      <c r="I49" s="862">
        <f>TRUNC(I31*$P$49)</f>
        <v>0</v>
      </c>
      <c r="J49" s="862">
        <f t="shared" ref="J49:O49" si="26">TRUNC(J31*$P$49)</f>
        <v>0</v>
      </c>
      <c r="K49" s="862">
        <f t="shared" si="26"/>
        <v>0</v>
      </c>
      <c r="L49" s="862">
        <f t="shared" si="26"/>
        <v>0</v>
      </c>
      <c r="M49" s="862">
        <f t="shared" si="26"/>
        <v>0</v>
      </c>
      <c r="N49" s="862">
        <f t="shared" si="26"/>
        <v>0</v>
      </c>
      <c r="O49" s="862">
        <f t="shared" si="26"/>
        <v>0</v>
      </c>
      <c r="P49" s="863">
        <f t="shared" si="20"/>
        <v>0</v>
      </c>
      <c r="Q49" s="864">
        <f>③収益!D57</f>
        <v>0</v>
      </c>
    </row>
    <row r="50" spans="2:17" ht="23.25" customHeight="1" x14ac:dyDescent="0.15">
      <c r="B50" s="1146"/>
      <c r="C50" s="716"/>
      <c r="D50" s="714" t="s">
        <v>94</v>
      </c>
      <c r="E50" s="875"/>
      <c r="F50" s="862">
        <f>TRUNC(F31*$P$50)</f>
        <v>0</v>
      </c>
      <c r="G50" s="862">
        <f t="shared" ref="G50:O50" si="27">TRUNC(G31*$P$50)</f>
        <v>0</v>
      </c>
      <c r="H50" s="862">
        <f>TRUNC(H31*$P$50)</f>
        <v>0</v>
      </c>
      <c r="I50" s="862">
        <f>TRUNC(I31*$P$50)</f>
        <v>0</v>
      </c>
      <c r="J50" s="862">
        <f t="shared" si="27"/>
        <v>0</v>
      </c>
      <c r="K50" s="862">
        <f t="shared" si="27"/>
        <v>0</v>
      </c>
      <c r="L50" s="862">
        <f t="shared" si="27"/>
        <v>0</v>
      </c>
      <c r="M50" s="862">
        <f t="shared" si="27"/>
        <v>0</v>
      </c>
      <c r="N50" s="862">
        <f t="shared" si="27"/>
        <v>0</v>
      </c>
      <c r="O50" s="862">
        <f t="shared" si="27"/>
        <v>0</v>
      </c>
      <c r="P50" s="863">
        <f t="shared" si="20"/>
        <v>0</v>
      </c>
      <c r="Q50" s="864">
        <f>③収益!D58</f>
        <v>0</v>
      </c>
    </row>
    <row r="51" spans="2:17" ht="23.25" customHeight="1" x14ac:dyDescent="0.15">
      <c r="B51" s="1146"/>
      <c r="C51" s="1150" t="s">
        <v>49</v>
      </c>
      <c r="D51" s="1151"/>
      <c r="E51" s="875"/>
      <c r="F51" s="879" t="s">
        <v>539</v>
      </c>
      <c r="G51" s="879" t="s">
        <v>115</v>
      </c>
      <c r="H51" s="879" t="s">
        <v>539</v>
      </c>
      <c r="I51" s="879" t="s">
        <v>541</v>
      </c>
      <c r="J51" s="879" t="s">
        <v>115</v>
      </c>
      <c r="K51" s="879" t="s">
        <v>115</v>
      </c>
      <c r="L51" s="879" t="s">
        <v>115</v>
      </c>
      <c r="M51" s="879" t="s">
        <v>115</v>
      </c>
      <c r="N51" s="879" t="s">
        <v>115</v>
      </c>
      <c r="O51" s="880" t="s">
        <v>115</v>
      </c>
      <c r="P51" s="881" t="s">
        <v>115</v>
      </c>
      <c r="Q51" s="882" t="s">
        <v>115</v>
      </c>
    </row>
    <row r="52" spans="2:17" ht="23.25" customHeight="1" thickBot="1" x14ac:dyDescent="0.2">
      <c r="B52" s="1146"/>
      <c r="C52" s="1157" t="s">
        <v>66</v>
      </c>
      <c r="D52" s="1158"/>
      <c r="E52" s="883"/>
      <c r="F52" s="884"/>
      <c r="G52" s="884"/>
      <c r="H52" s="884"/>
      <c r="I52" s="884"/>
      <c r="J52" s="884"/>
      <c r="K52" s="884"/>
      <c r="L52" s="884"/>
      <c r="M52" s="884"/>
      <c r="N52" s="884"/>
      <c r="O52" s="893"/>
      <c r="P52" s="885"/>
      <c r="Q52" s="886"/>
    </row>
    <row r="53" spans="2:17" ht="23.25" customHeight="1" thickTop="1" thickBot="1" x14ac:dyDescent="0.2">
      <c r="B53" s="1147"/>
      <c r="C53" s="1159" t="s">
        <v>95</v>
      </c>
      <c r="D53" s="1160"/>
      <c r="E53" s="855">
        <f>SUM(E36:E52)</f>
        <v>0</v>
      </c>
      <c r="F53" s="856">
        <f>SUM(F36:F52)</f>
        <v>0</v>
      </c>
      <c r="G53" s="856">
        <f>SUM(G36:G52)</f>
        <v>0</v>
      </c>
      <c r="H53" s="856">
        <f>SUM(H36:H52)</f>
        <v>0</v>
      </c>
      <c r="I53" s="856">
        <f>SUM(I36:I52)</f>
        <v>0</v>
      </c>
      <c r="J53" s="856">
        <f t="shared" ref="J53:O53" si="28">SUM(J36:J52)</f>
        <v>0</v>
      </c>
      <c r="K53" s="856">
        <f t="shared" si="28"/>
        <v>0</v>
      </c>
      <c r="L53" s="856">
        <f t="shared" si="28"/>
        <v>0</v>
      </c>
      <c r="M53" s="856">
        <f t="shared" si="28"/>
        <v>0</v>
      </c>
      <c r="N53" s="856">
        <f t="shared" si="28"/>
        <v>0</v>
      </c>
      <c r="O53" s="887">
        <f t="shared" si="28"/>
        <v>0</v>
      </c>
      <c r="P53" s="888">
        <f>ROUNDUP(Q53/10,0)</f>
        <v>0</v>
      </c>
      <c r="Q53" s="859">
        <f>SUM(Q36:Q50)</f>
        <v>0</v>
      </c>
    </row>
    <row r="54" spans="2:17" ht="23.25" customHeight="1" thickBot="1" x14ac:dyDescent="0.2">
      <c r="B54" s="1170" t="s">
        <v>19</v>
      </c>
      <c r="C54" s="1143"/>
      <c r="D54" s="1144"/>
      <c r="E54" s="855">
        <f>$E$31*P54</f>
        <v>0</v>
      </c>
      <c r="F54" s="856">
        <f>F35-F53</f>
        <v>0</v>
      </c>
      <c r="G54" s="856">
        <f t="shared" ref="G54:O54" si="29">G35-G53</f>
        <v>0</v>
      </c>
      <c r="H54" s="856">
        <f>H35-H53</f>
        <v>0</v>
      </c>
      <c r="I54" s="856">
        <f>I35-I53</f>
        <v>0</v>
      </c>
      <c r="J54" s="856">
        <f t="shared" si="29"/>
        <v>0</v>
      </c>
      <c r="K54" s="856">
        <f t="shared" si="29"/>
        <v>0</v>
      </c>
      <c r="L54" s="856">
        <f t="shared" si="29"/>
        <v>0</v>
      </c>
      <c r="M54" s="856">
        <f t="shared" si="29"/>
        <v>0</v>
      </c>
      <c r="N54" s="856">
        <f t="shared" si="29"/>
        <v>0</v>
      </c>
      <c r="O54" s="856">
        <f t="shared" si="29"/>
        <v>0</v>
      </c>
      <c r="P54" s="857">
        <f>ROUNDUP(Q54/10,0)</f>
        <v>0</v>
      </c>
      <c r="Q54" s="858">
        <f>Q35-Q53</f>
        <v>0</v>
      </c>
    </row>
    <row r="55" spans="2:17" ht="23.25" customHeight="1" x14ac:dyDescent="0.15">
      <c r="B55" s="63"/>
      <c r="C55" s="64"/>
      <c r="D55" s="64"/>
      <c r="E55" s="65"/>
      <c r="F55" s="65"/>
      <c r="G55" s="65"/>
      <c r="H55" s="65"/>
      <c r="I55" s="65"/>
      <c r="J55" s="851" t="s">
        <v>432</v>
      </c>
      <c r="K55" s="65"/>
      <c r="L55" s="65"/>
      <c r="M55" s="65"/>
      <c r="N55" s="65"/>
      <c r="O55" s="65"/>
      <c r="P55" s="74"/>
      <c r="Q55" s="74"/>
    </row>
    <row r="56" spans="2:17" ht="23.25" customHeight="1" thickBot="1" x14ac:dyDescent="0.2">
      <c r="B56" s="73" t="s">
        <v>119</v>
      </c>
      <c r="C56" s="85"/>
      <c r="D56" s="85"/>
      <c r="E56" s="1161"/>
      <c r="F56" s="1161"/>
      <c r="G56" s="86"/>
      <c r="H56" s="86"/>
      <c r="I56" s="86"/>
      <c r="J56" s="86"/>
      <c r="K56" s="86"/>
      <c r="L56" s="86"/>
      <c r="M56" s="86"/>
      <c r="N56" s="86"/>
      <c r="O56" s="86"/>
      <c r="P56" s="156" t="s">
        <v>161</v>
      </c>
      <c r="Q56" s="83"/>
    </row>
    <row r="57" spans="2:17" ht="23.25" customHeight="1" thickBot="1" x14ac:dyDescent="0.2">
      <c r="B57" s="82"/>
      <c r="C57" s="1162"/>
      <c r="D57" s="1163"/>
      <c r="E57" s="71" t="s">
        <v>178</v>
      </c>
      <c r="F57" s="70" t="s">
        <v>540</v>
      </c>
      <c r="G57" s="70" t="s">
        <v>542</v>
      </c>
      <c r="H57" s="70" t="s">
        <v>4</v>
      </c>
      <c r="I57" s="70" t="s">
        <v>5</v>
      </c>
      <c r="J57" s="70" t="s">
        <v>6</v>
      </c>
      <c r="K57" s="70" t="s">
        <v>7</v>
      </c>
      <c r="L57" s="70" t="s">
        <v>8</v>
      </c>
      <c r="M57" s="70" t="s">
        <v>9</v>
      </c>
      <c r="N57" s="70" t="s">
        <v>51</v>
      </c>
      <c r="O57" s="72" t="s">
        <v>52</v>
      </c>
      <c r="P57" s="84" t="s">
        <v>97</v>
      </c>
      <c r="Q57" s="81" t="s">
        <v>98</v>
      </c>
    </row>
    <row r="58" spans="2:17" ht="23.25" customHeight="1" x14ac:dyDescent="0.15">
      <c r="B58" s="1154" t="s">
        <v>50</v>
      </c>
      <c r="C58" s="1155" t="s">
        <v>22</v>
      </c>
      <c r="D58" s="1156"/>
      <c r="E58" s="911"/>
      <c r="F58" s="1011"/>
      <c r="G58" s="1011"/>
      <c r="H58" s="1011"/>
      <c r="I58" s="1011"/>
      <c r="J58" s="1011"/>
      <c r="K58" s="1011"/>
      <c r="L58" s="1011"/>
      <c r="M58" s="1011"/>
      <c r="N58" s="1011"/>
      <c r="O58" s="1011"/>
      <c r="P58" s="914"/>
      <c r="Q58" s="915"/>
    </row>
    <row r="59" spans="2:17" ht="23.25" customHeight="1" x14ac:dyDescent="0.15">
      <c r="B59" s="1146"/>
      <c r="C59" s="1150" t="s">
        <v>10</v>
      </c>
      <c r="D59" s="1151"/>
      <c r="E59" s="861"/>
      <c r="F59" s="862">
        <f>TRUNC(F60/80%)</f>
        <v>0</v>
      </c>
      <c r="G59" s="862">
        <f>TRUNC(G60/80%)</f>
        <v>0</v>
      </c>
      <c r="H59" s="862">
        <f t="shared" ref="H59:N59" si="30">TRUNC(H60/80%)</f>
        <v>0</v>
      </c>
      <c r="I59" s="862">
        <f t="shared" si="30"/>
        <v>0</v>
      </c>
      <c r="J59" s="862">
        <f t="shared" si="30"/>
        <v>0</v>
      </c>
      <c r="K59" s="862">
        <f t="shared" si="30"/>
        <v>0</v>
      </c>
      <c r="L59" s="862">
        <f t="shared" si="30"/>
        <v>0</v>
      </c>
      <c r="M59" s="862">
        <f t="shared" si="30"/>
        <v>0</v>
      </c>
      <c r="N59" s="862">
        <f t="shared" si="30"/>
        <v>0</v>
      </c>
      <c r="O59" s="862">
        <f>TRUNC(O60/80%)</f>
        <v>0</v>
      </c>
      <c r="P59" s="863">
        <f>ROUNDDOWN(Q59/10,0)</f>
        <v>0</v>
      </c>
      <c r="Q59" s="864">
        <f>③収益!L76</f>
        <v>0</v>
      </c>
    </row>
    <row r="60" spans="2:17" ht="23.25" customHeight="1" x14ac:dyDescent="0.15">
      <c r="B60" s="1146"/>
      <c r="C60" s="1150" t="s">
        <v>11</v>
      </c>
      <c r="D60" s="1151"/>
      <c r="E60" s="861"/>
      <c r="F60" s="894">
        <f>③収益!$S$81*F58/10</f>
        <v>0</v>
      </c>
      <c r="G60" s="862">
        <f>③収益!$S$81*G58/10</f>
        <v>0</v>
      </c>
      <c r="H60" s="862">
        <f>③収益!$S$81*H58/10</f>
        <v>0</v>
      </c>
      <c r="I60" s="862">
        <f>③収益!$S$81*I58/10</f>
        <v>0</v>
      </c>
      <c r="J60" s="862">
        <f>③収益!$S$81*J58/10</f>
        <v>0</v>
      </c>
      <c r="K60" s="862">
        <f>③収益!$S$81*K58/10</f>
        <v>0</v>
      </c>
      <c r="L60" s="862">
        <f>③収益!$S$81*L58/10</f>
        <v>0</v>
      </c>
      <c r="M60" s="862">
        <f>③収益!$S$81*M58/10</f>
        <v>0</v>
      </c>
      <c r="N60" s="862">
        <f>③収益!$S$81*N58/10</f>
        <v>0</v>
      </c>
      <c r="O60" s="889">
        <f>③収益!$S$81*O58/10</f>
        <v>0</v>
      </c>
      <c r="P60" s="863">
        <f>ROUNDDOWN(Q60/10,0)</f>
        <v>0</v>
      </c>
      <c r="Q60" s="864">
        <f>③収益!Q76</f>
        <v>0</v>
      </c>
    </row>
    <row r="61" spans="2:17" ht="23.25" customHeight="1" thickBot="1" x14ac:dyDescent="0.2">
      <c r="B61" s="1146"/>
      <c r="C61" s="1157" t="s">
        <v>398</v>
      </c>
      <c r="D61" s="1158"/>
      <c r="E61" s="865"/>
      <c r="F61" s="866">
        <f>③収益!$T$81</f>
        <v>0</v>
      </c>
      <c r="G61" s="866">
        <f>③収益!$T$81</f>
        <v>0</v>
      </c>
      <c r="H61" s="866">
        <f>③収益!$T$81</f>
        <v>0</v>
      </c>
      <c r="I61" s="866">
        <f>③収益!$T$81</f>
        <v>0</v>
      </c>
      <c r="J61" s="866">
        <f>③収益!$T$81</f>
        <v>0</v>
      </c>
      <c r="K61" s="866">
        <f>③収益!$T$81</f>
        <v>0</v>
      </c>
      <c r="L61" s="866">
        <f>③収益!$T$81</f>
        <v>0</v>
      </c>
      <c r="M61" s="866">
        <f>③収益!$T$81</f>
        <v>0</v>
      </c>
      <c r="N61" s="866">
        <f>③収益!$T$81</f>
        <v>0</v>
      </c>
      <c r="O61" s="895">
        <f>③収益!$T$81</f>
        <v>0</v>
      </c>
      <c r="P61" s="896">
        <f>③収益!$T$81</f>
        <v>0</v>
      </c>
      <c r="Q61" s="897">
        <f>③収益!$T$81</f>
        <v>0</v>
      </c>
    </row>
    <row r="62" spans="2:17" ht="23.25" customHeight="1" thickTop="1" thickBot="1" x14ac:dyDescent="0.2">
      <c r="B62" s="1147"/>
      <c r="C62" s="1159" t="s">
        <v>2</v>
      </c>
      <c r="D62" s="1160"/>
      <c r="E62" s="869"/>
      <c r="F62" s="856">
        <f>TRUNC(F60*F61)</f>
        <v>0</v>
      </c>
      <c r="G62" s="856">
        <f>G60*G61</f>
        <v>0</v>
      </c>
      <c r="H62" s="856">
        <f>H60*H61</f>
        <v>0</v>
      </c>
      <c r="I62" s="856">
        <f>I60*I61</f>
        <v>0</v>
      </c>
      <c r="J62" s="856">
        <f t="shared" ref="J62:O62" si="31">J60*J61</f>
        <v>0</v>
      </c>
      <c r="K62" s="856">
        <f t="shared" si="31"/>
        <v>0</v>
      </c>
      <c r="L62" s="856">
        <f t="shared" si="31"/>
        <v>0</v>
      </c>
      <c r="M62" s="856">
        <f t="shared" si="31"/>
        <v>0</v>
      </c>
      <c r="N62" s="856">
        <f t="shared" si="31"/>
        <v>0</v>
      </c>
      <c r="O62" s="898">
        <f t="shared" si="31"/>
        <v>0</v>
      </c>
      <c r="P62" s="899">
        <f>P60*P61</f>
        <v>0</v>
      </c>
      <c r="Q62" s="900">
        <f>Q60*Q61</f>
        <v>0</v>
      </c>
    </row>
    <row r="63" spans="2:17" ht="23.25" customHeight="1" x14ac:dyDescent="0.15">
      <c r="B63" s="1145" t="s">
        <v>164</v>
      </c>
      <c r="C63" s="1148" t="s">
        <v>12</v>
      </c>
      <c r="D63" s="1149"/>
      <c r="E63" s="871"/>
      <c r="F63" s="872">
        <f>TRUNC(F58*$P$63)</f>
        <v>0</v>
      </c>
      <c r="G63" s="872">
        <f>TRUNC(G58*$P$63)</f>
        <v>0</v>
      </c>
      <c r="H63" s="872">
        <f>TRUNC(H58*$P$63)</f>
        <v>0</v>
      </c>
      <c r="I63" s="872">
        <f>TRUNC(I58*$P$63)</f>
        <v>0</v>
      </c>
      <c r="J63" s="872">
        <f t="shared" ref="J63:O63" si="32">TRUNC(J58*$P$63)</f>
        <v>0</v>
      </c>
      <c r="K63" s="872">
        <f t="shared" si="32"/>
        <v>0</v>
      </c>
      <c r="L63" s="872">
        <f t="shared" si="32"/>
        <v>0</v>
      </c>
      <c r="M63" s="872">
        <f t="shared" si="32"/>
        <v>0</v>
      </c>
      <c r="N63" s="872">
        <f t="shared" si="32"/>
        <v>0</v>
      </c>
      <c r="O63" s="872">
        <f t="shared" si="32"/>
        <v>0</v>
      </c>
      <c r="P63" s="873">
        <f>ROUNDUP(Q63/10,0)</f>
        <v>0</v>
      </c>
      <c r="Q63" s="874">
        <f>③収益!D78</f>
        <v>0</v>
      </c>
    </row>
    <row r="64" spans="2:17" ht="23.25" customHeight="1" x14ac:dyDescent="0.15">
      <c r="B64" s="1146"/>
      <c r="C64" s="1150" t="s">
        <v>13</v>
      </c>
      <c r="D64" s="1151"/>
      <c r="E64" s="875"/>
      <c r="F64" s="862">
        <f>TRUNC(F58*$P$64)</f>
        <v>0</v>
      </c>
      <c r="G64" s="862">
        <f>TRUNC(G58*$P$64)</f>
        <v>0</v>
      </c>
      <c r="H64" s="862">
        <f>TRUNC(H58*$P$64)</f>
        <v>0</v>
      </c>
      <c r="I64" s="862">
        <f>TRUNC(I58*$P$64)</f>
        <v>0</v>
      </c>
      <c r="J64" s="862">
        <f t="shared" ref="J64:O64" si="33">TRUNC(J58*$P$64)</f>
        <v>0</v>
      </c>
      <c r="K64" s="862">
        <f t="shared" si="33"/>
        <v>0</v>
      </c>
      <c r="L64" s="862">
        <f t="shared" si="33"/>
        <v>0</v>
      </c>
      <c r="M64" s="862">
        <f t="shared" si="33"/>
        <v>0</v>
      </c>
      <c r="N64" s="862">
        <f t="shared" si="33"/>
        <v>0</v>
      </c>
      <c r="O64" s="862">
        <f t="shared" si="33"/>
        <v>0</v>
      </c>
      <c r="P64" s="863">
        <f>ROUNDUP(Q64/10,0)</f>
        <v>0</v>
      </c>
      <c r="Q64" s="892">
        <f>③収益!D79</f>
        <v>0</v>
      </c>
    </row>
    <row r="65" spans="2:17" ht="23.25" customHeight="1" x14ac:dyDescent="0.15">
      <c r="B65" s="1146"/>
      <c r="C65" s="1150" t="s">
        <v>14</v>
      </c>
      <c r="D65" s="1151"/>
      <c r="E65" s="875"/>
      <c r="F65" s="862">
        <f>TRUNC(F58*$P$65)</f>
        <v>0</v>
      </c>
      <c r="G65" s="862">
        <f>TRUNC(G58*$P$65)</f>
        <v>0</v>
      </c>
      <c r="H65" s="862">
        <f>TRUNC(H58*$P$65)</f>
        <v>0</v>
      </c>
      <c r="I65" s="862">
        <f>TRUNC(I58*$P$65)</f>
        <v>0</v>
      </c>
      <c r="J65" s="862">
        <f t="shared" ref="J65:O65" si="34">TRUNC(J58*$P$65)</f>
        <v>0</v>
      </c>
      <c r="K65" s="862">
        <f t="shared" si="34"/>
        <v>0</v>
      </c>
      <c r="L65" s="862">
        <f t="shared" si="34"/>
        <v>0</v>
      </c>
      <c r="M65" s="862">
        <f t="shared" si="34"/>
        <v>0</v>
      </c>
      <c r="N65" s="862">
        <f t="shared" si="34"/>
        <v>0</v>
      </c>
      <c r="O65" s="862">
        <f t="shared" si="34"/>
        <v>0</v>
      </c>
      <c r="P65" s="863">
        <f t="shared" ref="P65:P77" si="35">ROUNDUP(Q65/10,0)</f>
        <v>0</v>
      </c>
      <c r="Q65" s="892">
        <f>③収益!D80</f>
        <v>0</v>
      </c>
    </row>
    <row r="66" spans="2:17" ht="23.25" customHeight="1" x14ac:dyDescent="0.15">
      <c r="B66" s="1146"/>
      <c r="C66" s="1150" t="s">
        <v>86</v>
      </c>
      <c r="D66" s="1151"/>
      <c r="E66" s="875"/>
      <c r="F66" s="862">
        <f>TRUNC(F58*$P$66)</f>
        <v>0</v>
      </c>
      <c r="G66" s="862">
        <f>TRUNC(G58*$P$66)</f>
        <v>0</v>
      </c>
      <c r="H66" s="862">
        <f>TRUNC(H58*$P$66)</f>
        <v>0</v>
      </c>
      <c r="I66" s="862">
        <f>TRUNC(I58*$P$66)</f>
        <v>0</v>
      </c>
      <c r="J66" s="862">
        <f t="shared" ref="J66:O66" si="36">TRUNC(J58*$P$66)</f>
        <v>0</v>
      </c>
      <c r="K66" s="862">
        <f t="shared" si="36"/>
        <v>0</v>
      </c>
      <c r="L66" s="862">
        <f t="shared" si="36"/>
        <v>0</v>
      </c>
      <c r="M66" s="862">
        <f t="shared" si="36"/>
        <v>0</v>
      </c>
      <c r="N66" s="862">
        <f t="shared" si="36"/>
        <v>0</v>
      </c>
      <c r="O66" s="862">
        <f t="shared" si="36"/>
        <v>0</v>
      </c>
      <c r="P66" s="863">
        <f t="shared" si="35"/>
        <v>0</v>
      </c>
      <c r="Q66" s="892">
        <f>③収益!D81</f>
        <v>0</v>
      </c>
    </row>
    <row r="67" spans="2:17" ht="23.25" customHeight="1" x14ac:dyDescent="0.15">
      <c r="B67" s="1146"/>
      <c r="C67" s="1150" t="s">
        <v>87</v>
      </c>
      <c r="D67" s="1151"/>
      <c r="E67" s="875"/>
      <c r="F67" s="862">
        <f>TRUNC(F58*$P$67)</f>
        <v>0</v>
      </c>
      <c r="G67" s="862">
        <f>TRUNC(G58*$P$67)</f>
        <v>0</v>
      </c>
      <c r="H67" s="862">
        <f>TRUNC(H58*$P$67)</f>
        <v>0</v>
      </c>
      <c r="I67" s="862">
        <f>TRUNC(I58*$P$67)</f>
        <v>0</v>
      </c>
      <c r="J67" s="862">
        <f t="shared" ref="J67:O67" si="37">TRUNC(J58*$P$67)</f>
        <v>0</v>
      </c>
      <c r="K67" s="862">
        <f t="shared" si="37"/>
        <v>0</v>
      </c>
      <c r="L67" s="862">
        <f t="shared" si="37"/>
        <v>0</v>
      </c>
      <c r="M67" s="862">
        <f t="shared" si="37"/>
        <v>0</v>
      </c>
      <c r="N67" s="862">
        <f t="shared" si="37"/>
        <v>0</v>
      </c>
      <c r="O67" s="862">
        <f t="shared" si="37"/>
        <v>0</v>
      </c>
      <c r="P67" s="863">
        <f t="shared" si="35"/>
        <v>0</v>
      </c>
      <c r="Q67" s="892">
        <f>③収益!D82</f>
        <v>0</v>
      </c>
    </row>
    <row r="68" spans="2:17" ht="23.25" customHeight="1" x14ac:dyDescent="0.15">
      <c r="B68" s="1146"/>
      <c r="C68" s="1152" t="s">
        <v>15</v>
      </c>
      <c r="D68" s="1153"/>
      <c r="E68" s="875"/>
      <c r="F68" s="862">
        <f>TRUNC(F58*$P$68)</f>
        <v>0</v>
      </c>
      <c r="G68" s="862">
        <f>TRUNC(G58*$P$68)</f>
        <v>0</v>
      </c>
      <c r="H68" s="862">
        <f>TRUNC(H58*$P$68)</f>
        <v>0</v>
      </c>
      <c r="I68" s="862">
        <f>TRUNC(I58*$P$68)</f>
        <v>0</v>
      </c>
      <c r="J68" s="862">
        <f t="shared" ref="J68:O68" si="38">TRUNC(J58*$P$68)</f>
        <v>0</v>
      </c>
      <c r="K68" s="862">
        <f t="shared" si="38"/>
        <v>0</v>
      </c>
      <c r="L68" s="862">
        <f t="shared" si="38"/>
        <v>0</v>
      </c>
      <c r="M68" s="862">
        <f t="shared" si="38"/>
        <v>0</v>
      </c>
      <c r="N68" s="862">
        <f t="shared" si="38"/>
        <v>0</v>
      </c>
      <c r="O68" s="862">
        <f t="shared" si="38"/>
        <v>0</v>
      </c>
      <c r="P68" s="863">
        <f t="shared" si="35"/>
        <v>0</v>
      </c>
      <c r="Q68" s="892">
        <f>③収益!D83</f>
        <v>0</v>
      </c>
    </row>
    <row r="69" spans="2:17" ht="23.25" customHeight="1" x14ac:dyDescent="0.15">
      <c r="B69" s="1146"/>
      <c r="C69" s="1150" t="s">
        <v>113</v>
      </c>
      <c r="D69" s="1151"/>
      <c r="E69" s="875"/>
      <c r="F69" s="862">
        <f>TRUNC(F58*$P$69)</f>
        <v>0</v>
      </c>
      <c r="G69" s="862">
        <f>TRUNC(G58*$P$69)</f>
        <v>0</v>
      </c>
      <c r="H69" s="862">
        <f>TRUNC(H58*$P$69)</f>
        <v>0</v>
      </c>
      <c r="I69" s="862">
        <f>TRUNC(I58*$P$69)</f>
        <v>0</v>
      </c>
      <c r="J69" s="862">
        <f t="shared" ref="J69:O69" si="39">TRUNC(J58*$P$69)</f>
        <v>0</v>
      </c>
      <c r="K69" s="862">
        <f t="shared" si="39"/>
        <v>0</v>
      </c>
      <c r="L69" s="862">
        <f t="shared" si="39"/>
        <v>0</v>
      </c>
      <c r="M69" s="862">
        <f t="shared" si="39"/>
        <v>0</v>
      </c>
      <c r="N69" s="862">
        <f t="shared" si="39"/>
        <v>0</v>
      </c>
      <c r="O69" s="862">
        <f t="shared" si="39"/>
        <v>0</v>
      </c>
      <c r="P69" s="863">
        <f t="shared" si="35"/>
        <v>0</v>
      </c>
      <c r="Q69" s="892">
        <f>③収益!D84</f>
        <v>0</v>
      </c>
    </row>
    <row r="70" spans="2:17" ht="23.25" customHeight="1" x14ac:dyDescent="0.15">
      <c r="B70" s="1146"/>
      <c r="C70" s="76"/>
      <c r="D70" s="77" t="s">
        <v>16</v>
      </c>
      <c r="E70" s="875"/>
      <c r="F70" s="876"/>
      <c r="G70" s="876"/>
      <c r="H70" s="876"/>
      <c r="I70" s="876"/>
      <c r="J70" s="876"/>
      <c r="K70" s="876"/>
      <c r="L70" s="876"/>
      <c r="M70" s="876"/>
      <c r="N70" s="876"/>
      <c r="O70" s="876"/>
      <c r="P70" s="877"/>
      <c r="Q70" s="878"/>
    </row>
    <row r="71" spans="2:17" ht="23.25" customHeight="1" x14ac:dyDescent="0.15">
      <c r="B71" s="1146"/>
      <c r="C71" s="76" t="s">
        <v>89</v>
      </c>
      <c r="D71" s="78" t="s">
        <v>17</v>
      </c>
      <c r="E71" s="875"/>
      <c r="F71" s="876"/>
      <c r="G71" s="876"/>
      <c r="H71" s="876"/>
      <c r="I71" s="876"/>
      <c r="J71" s="876"/>
      <c r="K71" s="876"/>
      <c r="L71" s="876"/>
      <c r="M71" s="876"/>
      <c r="N71" s="876"/>
      <c r="O71" s="876"/>
      <c r="P71" s="877"/>
      <c r="Q71" s="901"/>
    </row>
    <row r="72" spans="2:17" ht="23.25" customHeight="1" x14ac:dyDescent="0.15">
      <c r="B72" s="1146"/>
      <c r="C72" s="68"/>
      <c r="D72" s="78" t="s">
        <v>90</v>
      </c>
      <c r="E72" s="875"/>
      <c r="F72" s="876"/>
      <c r="G72" s="876"/>
      <c r="H72" s="876"/>
      <c r="I72" s="876"/>
      <c r="J72" s="876"/>
      <c r="K72" s="876"/>
      <c r="L72" s="876"/>
      <c r="M72" s="876"/>
      <c r="N72" s="876"/>
      <c r="O72" s="876"/>
      <c r="P72" s="877"/>
      <c r="Q72" s="901"/>
    </row>
    <row r="73" spans="2:17" ht="23.25" customHeight="1" x14ac:dyDescent="0.15">
      <c r="B73" s="1146"/>
      <c r="C73" s="1150" t="s">
        <v>62</v>
      </c>
      <c r="D73" s="1151"/>
      <c r="E73" s="875"/>
      <c r="F73" s="876"/>
      <c r="G73" s="876"/>
      <c r="H73" s="876"/>
      <c r="I73" s="876"/>
      <c r="J73" s="876"/>
      <c r="K73" s="876"/>
      <c r="L73" s="876"/>
      <c r="M73" s="876"/>
      <c r="N73" s="876"/>
      <c r="O73" s="876"/>
      <c r="P73" s="877"/>
      <c r="Q73" s="901"/>
    </row>
    <row r="74" spans="2:17" ht="23.25" customHeight="1" x14ac:dyDescent="0.15">
      <c r="B74" s="1146"/>
      <c r="C74" s="1150" t="s">
        <v>91</v>
      </c>
      <c r="D74" s="1151"/>
      <c r="E74" s="875"/>
      <c r="F74" s="876"/>
      <c r="G74" s="876"/>
      <c r="H74" s="876"/>
      <c r="I74" s="876"/>
      <c r="J74" s="876"/>
      <c r="K74" s="876"/>
      <c r="L74" s="876"/>
      <c r="M74" s="876"/>
      <c r="N74" s="876"/>
      <c r="O74" s="876"/>
      <c r="P74" s="877"/>
      <c r="Q74" s="878"/>
    </row>
    <row r="75" spans="2:17" ht="23.25" customHeight="1" x14ac:dyDescent="0.15">
      <c r="B75" s="1146"/>
      <c r="C75" s="79"/>
      <c r="D75" s="78" t="s">
        <v>18</v>
      </c>
      <c r="E75" s="875"/>
      <c r="F75" s="862">
        <f>TRUNC(F58*$P$75)</f>
        <v>0</v>
      </c>
      <c r="G75" s="862">
        <f>TRUNC(G58*$P$75)</f>
        <v>0</v>
      </c>
      <c r="H75" s="862">
        <f t="shared" ref="H75:O75" si="40">TRUNC(H58*$P$75)</f>
        <v>0</v>
      </c>
      <c r="I75" s="862">
        <f>TRUNC(I58*$P$75)</f>
        <v>0</v>
      </c>
      <c r="J75" s="862">
        <f t="shared" si="40"/>
        <v>0</v>
      </c>
      <c r="K75" s="862">
        <f t="shared" si="40"/>
        <v>0</v>
      </c>
      <c r="L75" s="862">
        <f t="shared" si="40"/>
        <v>0</v>
      </c>
      <c r="M75" s="862">
        <f t="shared" si="40"/>
        <v>0</v>
      </c>
      <c r="N75" s="862">
        <f t="shared" si="40"/>
        <v>0</v>
      </c>
      <c r="O75" s="862">
        <f t="shared" si="40"/>
        <v>0</v>
      </c>
      <c r="P75" s="863">
        <f t="shared" si="35"/>
        <v>0</v>
      </c>
      <c r="Q75" s="892">
        <f>③収益!D91</f>
        <v>0</v>
      </c>
    </row>
    <row r="76" spans="2:17" ht="23.25" customHeight="1" x14ac:dyDescent="0.15">
      <c r="B76" s="1146"/>
      <c r="C76" s="76" t="s">
        <v>92</v>
      </c>
      <c r="D76" s="77" t="s">
        <v>93</v>
      </c>
      <c r="E76" s="875"/>
      <c r="F76" s="862">
        <f>TRUNC(F58*$P$76)</f>
        <v>0</v>
      </c>
      <c r="G76" s="862">
        <f>TRUNC(G58*$P$76)</f>
        <v>0</v>
      </c>
      <c r="H76" s="862">
        <f t="shared" ref="H76:O76" si="41">TRUNC(H58*$P$76)</f>
        <v>0</v>
      </c>
      <c r="I76" s="862">
        <f>TRUNC(I58*$P$76)</f>
        <v>0</v>
      </c>
      <c r="J76" s="862">
        <f t="shared" si="41"/>
        <v>0</v>
      </c>
      <c r="K76" s="862">
        <f t="shared" si="41"/>
        <v>0</v>
      </c>
      <c r="L76" s="862">
        <f t="shared" si="41"/>
        <v>0</v>
      </c>
      <c r="M76" s="862">
        <f t="shared" si="41"/>
        <v>0</v>
      </c>
      <c r="N76" s="862">
        <f t="shared" si="41"/>
        <v>0</v>
      </c>
      <c r="O76" s="862">
        <f t="shared" si="41"/>
        <v>0</v>
      </c>
      <c r="P76" s="863">
        <f t="shared" si="35"/>
        <v>0</v>
      </c>
      <c r="Q76" s="892">
        <f>③収益!D92</f>
        <v>0</v>
      </c>
    </row>
    <row r="77" spans="2:17" ht="23.25" customHeight="1" x14ac:dyDescent="0.15">
      <c r="B77" s="1146"/>
      <c r="C77" s="68"/>
      <c r="D77" s="77" t="s">
        <v>94</v>
      </c>
      <c r="E77" s="875"/>
      <c r="F77" s="862">
        <f>TRUNC(F58*$P$77)</f>
        <v>0</v>
      </c>
      <c r="G77" s="862">
        <f>TRUNC(G58*$P$77)</f>
        <v>0</v>
      </c>
      <c r="H77" s="862">
        <f>TRUNC(H58*$P$77)</f>
        <v>0</v>
      </c>
      <c r="I77" s="862">
        <f>TRUNC(I58*$P$77)</f>
        <v>0</v>
      </c>
      <c r="J77" s="862">
        <f t="shared" ref="J77:O77" si="42">TRUNC(J58*$P$77)</f>
        <v>0</v>
      </c>
      <c r="K77" s="862">
        <f t="shared" si="42"/>
        <v>0</v>
      </c>
      <c r="L77" s="862">
        <f t="shared" si="42"/>
        <v>0</v>
      </c>
      <c r="M77" s="862">
        <f t="shared" si="42"/>
        <v>0</v>
      </c>
      <c r="N77" s="862">
        <f t="shared" si="42"/>
        <v>0</v>
      </c>
      <c r="O77" s="862">
        <f t="shared" si="42"/>
        <v>0</v>
      </c>
      <c r="P77" s="863">
        <f t="shared" si="35"/>
        <v>0</v>
      </c>
      <c r="Q77" s="892">
        <f>③収益!D93</f>
        <v>0</v>
      </c>
    </row>
    <row r="78" spans="2:17" ht="23.25" customHeight="1" x14ac:dyDescent="0.15">
      <c r="B78" s="1146"/>
      <c r="C78" s="1150" t="s">
        <v>49</v>
      </c>
      <c r="D78" s="1151"/>
      <c r="E78" s="875"/>
      <c r="F78" s="879" t="s">
        <v>541</v>
      </c>
      <c r="G78" s="879" t="s">
        <v>541</v>
      </c>
      <c r="H78" s="879" t="s">
        <v>541</v>
      </c>
      <c r="I78" s="879" t="s">
        <v>539</v>
      </c>
      <c r="J78" s="879" t="s">
        <v>183</v>
      </c>
      <c r="K78" s="879" t="s">
        <v>183</v>
      </c>
      <c r="L78" s="879" t="s">
        <v>183</v>
      </c>
      <c r="M78" s="879" t="s">
        <v>183</v>
      </c>
      <c r="N78" s="879" t="s">
        <v>183</v>
      </c>
      <c r="O78" s="880" t="s">
        <v>183</v>
      </c>
      <c r="P78" s="881" t="s">
        <v>115</v>
      </c>
      <c r="Q78" s="882" t="s">
        <v>183</v>
      </c>
    </row>
    <row r="79" spans="2:17" ht="23.25" customHeight="1" thickBot="1" x14ac:dyDescent="0.2">
      <c r="B79" s="1146"/>
      <c r="C79" s="1157" t="s">
        <v>66</v>
      </c>
      <c r="D79" s="1158"/>
      <c r="E79" s="883"/>
      <c r="F79" s="884"/>
      <c r="G79" s="884"/>
      <c r="H79" s="884"/>
      <c r="I79" s="884"/>
      <c r="J79" s="884"/>
      <c r="K79" s="884"/>
      <c r="L79" s="884"/>
      <c r="M79" s="884"/>
      <c r="N79" s="884"/>
      <c r="O79" s="893"/>
      <c r="P79" s="885"/>
      <c r="Q79" s="886"/>
    </row>
    <row r="80" spans="2:17" ht="23.25" customHeight="1" thickTop="1" thickBot="1" x14ac:dyDescent="0.2">
      <c r="B80" s="1147"/>
      <c r="C80" s="1159" t="s">
        <v>95</v>
      </c>
      <c r="D80" s="1160"/>
      <c r="E80" s="855">
        <f t="shared" ref="E80:O80" si="43">SUM(E63:E79)</f>
        <v>0</v>
      </c>
      <c r="F80" s="856">
        <f t="shared" si="43"/>
        <v>0</v>
      </c>
      <c r="G80" s="856">
        <f t="shared" si="43"/>
        <v>0</v>
      </c>
      <c r="H80" s="856">
        <f t="shared" si="43"/>
        <v>0</v>
      </c>
      <c r="I80" s="856">
        <f t="shared" si="43"/>
        <v>0</v>
      </c>
      <c r="J80" s="856">
        <f t="shared" si="43"/>
        <v>0</v>
      </c>
      <c r="K80" s="856">
        <f t="shared" si="43"/>
        <v>0</v>
      </c>
      <c r="L80" s="856">
        <f t="shared" si="43"/>
        <v>0</v>
      </c>
      <c r="M80" s="856">
        <f t="shared" si="43"/>
        <v>0</v>
      </c>
      <c r="N80" s="856">
        <f t="shared" si="43"/>
        <v>0</v>
      </c>
      <c r="O80" s="887">
        <f t="shared" si="43"/>
        <v>0</v>
      </c>
      <c r="P80" s="888">
        <f>ROUNDUP(Q80/10,0)</f>
        <v>0</v>
      </c>
      <c r="Q80" s="859">
        <f>SUM(Q63:Q77)</f>
        <v>0</v>
      </c>
    </row>
    <row r="81" spans="2:17" ht="23.25" customHeight="1" thickBot="1" x14ac:dyDescent="0.2">
      <c r="B81" s="1142" t="s">
        <v>19</v>
      </c>
      <c r="C81" s="1143"/>
      <c r="D81" s="1144"/>
      <c r="E81" s="855">
        <f>E62-E80</f>
        <v>0</v>
      </c>
      <c r="F81" s="856">
        <f>F62-F80</f>
        <v>0</v>
      </c>
      <c r="G81" s="856">
        <f>G62-G80</f>
        <v>0</v>
      </c>
      <c r="H81" s="856">
        <f>H62-H80</f>
        <v>0</v>
      </c>
      <c r="I81" s="856">
        <f>I62-I80</f>
        <v>0</v>
      </c>
      <c r="J81" s="856">
        <f t="shared" ref="J81:O81" si="44">J62-J80</f>
        <v>0</v>
      </c>
      <c r="K81" s="856">
        <f t="shared" si="44"/>
        <v>0</v>
      </c>
      <c r="L81" s="856">
        <f t="shared" si="44"/>
        <v>0</v>
      </c>
      <c r="M81" s="856">
        <f t="shared" si="44"/>
        <v>0</v>
      </c>
      <c r="N81" s="856">
        <f t="shared" si="44"/>
        <v>0</v>
      </c>
      <c r="O81" s="856">
        <f t="shared" si="44"/>
        <v>0</v>
      </c>
      <c r="P81" s="857">
        <f>ROUNDUP(Q81/10,0)</f>
        <v>0</v>
      </c>
      <c r="Q81" s="858">
        <f>Q62-Q80</f>
        <v>0</v>
      </c>
    </row>
    <row r="82" spans="2:17" ht="23.25" customHeight="1" x14ac:dyDescent="0.15">
      <c r="B82" s="63"/>
      <c r="C82" s="64"/>
      <c r="D82" s="64"/>
      <c r="E82" s="65"/>
      <c r="F82" s="65"/>
      <c r="G82" s="65"/>
      <c r="H82" s="65"/>
      <c r="I82" s="65"/>
      <c r="J82" s="851" t="s">
        <v>433</v>
      </c>
      <c r="K82" s="65"/>
      <c r="L82" s="65"/>
      <c r="M82" s="65"/>
      <c r="N82" s="65"/>
      <c r="O82" s="65"/>
      <c r="P82" s="74"/>
      <c r="Q82" s="74"/>
    </row>
    <row r="83" spans="2:17" ht="23.25" customHeight="1" thickBot="1" x14ac:dyDescent="0.2">
      <c r="B83" s="73" t="s">
        <v>120</v>
      </c>
      <c r="C83" s="66"/>
      <c r="D83" s="66"/>
      <c r="E83" s="67"/>
      <c r="F83" s="67"/>
      <c r="G83" s="67"/>
      <c r="H83" s="67"/>
      <c r="I83" s="67"/>
      <c r="J83" s="67"/>
      <c r="K83" s="67"/>
      <c r="L83" s="67"/>
      <c r="M83" s="67"/>
      <c r="N83" s="67"/>
      <c r="O83" s="67"/>
      <c r="P83" s="156" t="s">
        <v>162</v>
      </c>
      <c r="Q83" s="75"/>
    </row>
    <row r="84" spans="2:17" ht="23.25" customHeight="1" thickBot="1" x14ac:dyDescent="0.2">
      <c r="B84" s="82"/>
      <c r="C84" s="1162"/>
      <c r="D84" s="1163"/>
      <c r="E84" s="71" t="s">
        <v>178</v>
      </c>
      <c r="F84" s="70" t="s">
        <v>23</v>
      </c>
      <c r="G84" s="70" t="s">
        <v>3</v>
      </c>
      <c r="H84" s="70" t="s">
        <v>4</v>
      </c>
      <c r="I84" s="70" t="s">
        <v>5</v>
      </c>
      <c r="J84" s="70" t="s">
        <v>6</v>
      </c>
      <c r="K84" s="70" t="s">
        <v>7</v>
      </c>
      <c r="L84" s="70" t="s">
        <v>8</v>
      </c>
      <c r="M84" s="70" t="s">
        <v>9</v>
      </c>
      <c r="N84" s="70" t="s">
        <v>51</v>
      </c>
      <c r="O84" s="72" t="s">
        <v>52</v>
      </c>
      <c r="P84" s="84" t="s">
        <v>97</v>
      </c>
      <c r="Q84" s="81" t="s">
        <v>98</v>
      </c>
    </row>
    <row r="85" spans="2:17" ht="23.25" customHeight="1" x14ac:dyDescent="0.15">
      <c r="B85" s="1145" t="s">
        <v>50</v>
      </c>
      <c r="C85" s="1148" t="s">
        <v>22</v>
      </c>
      <c r="D85" s="1149"/>
      <c r="E85" s="906"/>
      <c r="F85" s="907"/>
      <c r="G85" s="907"/>
      <c r="H85" s="907"/>
      <c r="I85" s="907"/>
      <c r="J85" s="907"/>
      <c r="K85" s="907"/>
      <c r="L85" s="907"/>
      <c r="M85" s="907"/>
      <c r="N85" s="907"/>
      <c r="O85" s="908"/>
      <c r="P85" s="909"/>
      <c r="Q85" s="910"/>
    </row>
    <row r="86" spans="2:17" ht="23.25" customHeight="1" x14ac:dyDescent="0.15">
      <c r="B86" s="1146"/>
      <c r="C86" s="1150" t="s">
        <v>10</v>
      </c>
      <c r="D86" s="1151"/>
      <c r="E86" s="861"/>
      <c r="F86" s="862">
        <f>$F$85*P86</f>
        <v>0</v>
      </c>
      <c r="G86" s="862">
        <f>$G$85*P86</f>
        <v>0</v>
      </c>
      <c r="H86" s="862">
        <f>$H$85*P86</f>
        <v>0</v>
      </c>
      <c r="I86" s="862">
        <f>$I$85*P86</f>
        <v>0</v>
      </c>
      <c r="J86" s="862">
        <f>$J$85*P86</f>
        <v>0</v>
      </c>
      <c r="K86" s="862">
        <f>$K$85*P86</f>
        <v>0</v>
      </c>
      <c r="L86" s="862">
        <f>$L$85*P86</f>
        <v>0</v>
      </c>
      <c r="M86" s="862">
        <f>$M$85*P86</f>
        <v>0</v>
      </c>
      <c r="N86" s="862">
        <f>$N$85*P86</f>
        <v>0</v>
      </c>
      <c r="O86" s="889">
        <f>$O$85*P86</f>
        <v>0</v>
      </c>
      <c r="P86" s="863">
        <f>ROUNDDOWN(Q86/10,0)</f>
        <v>0</v>
      </c>
      <c r="Q86" s="864">
        <f>'③-2収益(印刷なし)'!L5</f>
        <v>0</v>
      </c>
    </row>
    <row r="87" spans="2:17" ht="23.25" customHeight="1" x14ac:dyDescent="0.15">
      <c r="B87" s="1146"/>
      <c r="C87" s="1150" t="s">
        <v>11</v>
      </c>
      <c r="D87" s="1151"/>
      <c r="E87" s="861"/>
      <c r="F87" s="894">
        <f>'③-2収益(印刷なし)'!$S$10*F85/10</f>
        <v>0</v>
      </c>
      <c r="G87" s="862">
        <f>'③-2収益(印刷なし)'!$S$10*G85/10</f>
        <v>0</v>
      </c>
      <c r="H87" s="862">
        <f>'③-2収益(印刷なし)'!$S$10*H85/10</f>
        <v>0</v>
      </c>
      <c r="I87" s="862">
        <f>'③-2収益(印刷なし)'!$S$10*I85/10</f>
        <v>0</v>
      </c>
      <c r="J87" s="862">
        <f>'③-2収益(印刷なし)'!$S$10*J85/10</f>
        <v>0</v>
      </c>
      <c r="K87" s="862">
        <f>'③-2収益(印刷なし)'!$S$10*K85/10</f>
        <v>0</v>
      </c>
      <c r="L87" s="862">
        <f>'③-2収益(印刷なし)'!$S$10*L85/10</f>
        <v>0</v>
      </c>
      <c r="M87" s="862">
        <f>'③-2収益(印刷なし)'!$S$10*M85/10</f>
        <v>0</v>
      </c>
      <c r="N87" s="862">
        <f>'③-2収益(印刷なし)'!$S$10*N85/10</f>
        <v>0</v>
      </c>
      <c r="O87" s="889">
        <f>'③-2収益(印刷なし)'!$S$10*O85/10</f>
        <v>0</v>
      </c>
      <c r="P87" s="863">
        <f>ROUNDDOWN(Q87/10,0)</f>
        <v>0</v>
      </c>
      <c r="Q87" s="864">
        <f>'③-2収益(印刷なし)'!Q5</f>
        <v>0</v>
      </c>
    </row>
    <row r="88" spans="2:17" ht="23.25" customHeight="1" thickBot="1" x14ac:dyDescent="0.2">
      <c r="B88" s="1146"/>
      <c r="C88" s="1157" t="s">
        <v>398</v>
      </c>
      <c r="D88" s="1158"/>
      <c r="E88" s="865"/>
      <c r="F88" s="866">
        <f>'③-2収益(印刷なし)'!$T$10</f>
        <v>0</v>
      </c>
      <c r="G88" s="866">
        <f>'③-2収益(印刷なし)'!$T$10</f>
        <v>0</v>
      </c>
      <c r="H88" s="866">
        <f>'③-2収益(印刷なし)'!$T$10</f>
        <v>0</v>
      </c>
      <c r="I88" s="866">
        <f>'③-2収益(印刷なし)'!$T$10</f>
        <v>0</v>
      </c>
      <c r="J88" s="866">
        <f>'③-2収益(印刷なし)'!$T$10</f>
        <v>0</v>
      </c>
      <c r="K88" s="866">
        <f>'③-2収益(印刷なし)'!$T$10</f>
        <v>0</v>
      </c>
      <c r="L88" s="866">
        <f>'③-2収益(印刷なし)'!$T$10</f>
        <v>0</v>
      </c>
      <c r="M88" s="866">
        <f>'③-2収益(印刷なし)'!$T$10</f>
        <v>0</v>
      </c>
      <c r="N88" s="866">
        <f>'③-2収益(印刷なし)'!$T$10</f>
        <v>0</v>
      </c>
      <c r="O88" s="866">
        <f>'③-2収益(印刷なし)'!$T$10</f>
        <v>0</v>
      </c>
      <c r="P88" s="867">
        <f>'③-2収益(印刷なし)'!$T$10</f>
        <v>0</v>
      </c>
      <c r="Q88" s="868">
        <f>'③-2収益(印刷なし)'!$T$10</f>
        <v>0</v>
      </c>
    </row>
    <row r="89" spans="2:17" ht="23.25" customHeight="1" thickTop="1" thickBot="1" x14ac:dyDescent="0.2">
      <c r="B89" s="1147"/>
      <c r="C89" s="1159" t="s">
        <v>2</v>
      </c>
      <c r="D89" s="1160"/>
      <c r="E89" s="869"/>
      <c r="F89" s="856">
        <f>TRUNC(F87*F88)</f>
        <v>0</v>
      </c>
      <c r="G89" s="856">
        <f>TRUNC(G87*G88)</f>
        <v>0</v>
      </c>
      <c r="H89" s="856">
        <f t="shared" ref="H89:O89" si="45">TRUNC(H87*H88)</f>
        <v>0</v>
      </c>
      <c r="I89" s="856">
        <f t="shared" si="45"/>
        <v>0</v>
      </c>
      <c r="J89" s="856">
        <f t="shared" si="45"/>
        <v>0</v>
      </c>
      <c r="K89" s="856">
        <f t="shared" si="45"/>
        <v>0</v>
      </c>
      <c r="L89" s="856">
        <f t="shared" si="45"/>
        <v>0</v>
      </c>
      <c r="M89" s="856">
        <f t="shared" si="45"/>
        <v>0</v>
      </c>
      <c r="N89" s="856">
        <f t="shared" si="45"/>
        <v>0</v>
      </c>
      <c r="O89" s="856">
        <f t="shared" si="45"/>
        <v>0</v>
      </c>
      <c r="P89" s="870">
        <f>TRUNC(P87*P88)</f>
        <v>0</v>
      </c>
      <c r="Q89" s="859">
        <f>TRUNC(Q87*Q88)</f>
        <v>0</v>
      </c>
    </row>
    <row r="90" spans="2:17" ht="23.25" customHeight="1" x14ac:dyDescent="0.15">
      <c r="B90" s="1145" t="s">
        <v>164</v>
      </c>
      <c r="C90" s="1148" t="s">
        <v>12</v>
      </c>
      <c r="D90" s="1149"/>
      <c r="E90" s="860"/>
      <c r="F90" s="872">
        <f>TRUNC(F85*$P$90)</f>
        <v>0</v>
      </c>
      <c r="G90" s="872">
        <f t="shared" ref="G90:O90" si="46">TRUNC(G85*$P$90)</f>
        <v>0</v>
      </c>
      <c r="H90" s="872">
        <f t="shared" si="46"/>
        <v>0</v>
      </c>
      <c r="I90" s="872">
        <f t="shared" si="46"/>
        <v>0</v>
      </c>
      <c r="J90" s="872">
        <f t="shared" si="46"/>
        <v>0</v>
      </c>
      <c r="K90" s="872">
        <f t="shared" si="46"/>
        <v>0</v>
      </c>
      <c r="L90" s="872">
        <f t="shared" si="46"/>
        <v>0</v>
      </c>
      <c r="M90" s="872">
        <f t="shared" si="46"/>
        <v>0</v>
      </c>
      <c r="N90" s="872">
        <f t="shared" si="46"/>
        <v>0</v>
      </c>
      <c r="O90" s="872">
        <f t="shared" si="46"/>
        <v>0</v>
      </c>
      <c r="P90" s="873">
        <f>ROUNDUP(Q90/10,0)</f>
        <v>0</v>
      </c>
      <c r="Q90" s="874">
        <f>'③-2収益(印刷なし)'!D7</f>
        <v>0</v>
      </c>
    </row>
    <row r="91" spans="2:17" ht="23.25" customHeight="1" x14ac:dyDescent="0.15">
      <c r="B91" s="1146"/>
      <c r="C91" s="1150" t="s">
        <v>13</v>
      </c>
      <c r="D91" s="1151"/>
      <c r="E91" s="861"/>
      <c r="F91" s="862">
        <f>TRUNC(F85*$P$91)</f>
        <v>0</v>
      </c>
      <c r="G91" s="862">
        <f t="shared" ref="G91:O91" si="47">TRUNC(G85*$P$91)</f>
        <v>0</v>
      </c>
      <c r="H91" s="862">
        <f t="shared" si="47"/>
        <v>0</v>
      </c>
      <c r="I91" s="862">
        <f t="shared" si="47"/>
        <v>0</v>
      </c>
      <c r="J91" s="862">
        <f t="shared" si="47"/>
        <v>0</v>
      </c>
      <c r="K91" s="862">
        <f t="shared" si="47"/>
        <v>0</v>
      </c>
      <c r="L91" s="862">
        <f t="shared" si="47"/>
        <v>0</v>
      </c>
      <c r="M91" s="862">
        <f t="shared" si="47"/>
        <v>0</v>
      </c>
      <c r="N91" s="862">
        <f t="shared" si="47"/>
        <v>0</v>
      </c>
      <c r="O91" s="862">
        <f t="shared" si="47"/>
        <v>0</v>
      </c>
      <c r="P91" s="863">
        <f>ROUNDUP(Q91/10,0)</f>
        <v>0</v>
      </c>
      <c r="Q91" s="864">
        <f>'③-2収益(印刷なし)'!D8</f>
        <v>0</v>
      </c>
    </row>
    <row r="92" spans="2:17" ht="23.25" customHeight="1" x14ac:dyDescent="0.15">
      <c r="B92" s="1146"/>
      <c r="C92" s="1150" t="s">
        <v>14</v>
      </c>
      <c r="D92" s="1151"/>
      <c r="E92" s="861"/>
      <c r="F92" s="862">
        <f>TRUNC(F85*$P$92)</f>
        <v>0</v>
      </c>
      <c r="G92" s="862">
        <f t="shared" ref="G92:O92" si="48">TRUNC(G85*$P$92)</f>
        <v>0</v>
      </c>
      <c r="H92" s="862">
        <f t="shared" si="48"/>
        <v>0</v>
      </c>
      <c r="I92" s="862">
        <f t="shared" si="48"/>
        <v>0</v>
      </c>
      <c r="J92" s="862">
        <f t="shared" si="48"/>
        <v>0</v>
      </c>
      <c r="K92" s="862">
        <f t="shared" si="48"/>
        <v>0</v>
      </c>
      <c r="L92" s="862">
        <f t="shared" si="48"/>
        <v>0</v>
      </c>
      <c r="M92" s="862">
        <f t="shared" si="48"/>
        <v>0</v>
      </c>
      <c r="N92" s="862">
        <f t="shared" si="48"/>
        <v>0</v>
      </c>
      <c r="O92" s="862">
        <f t="shared" si="48"/>
        <v>0</v>
      </c>
      <c r="P92" s="863">
        <f t="shared" ref="P92:P104" si="49">ROUNDUP(Q92/10,0)</f>
        <v>0</v>
      </c>
      <c r="Q92" s="864">
        <f>'③-2収益(印刷なし)'!D9</f>
        <v>0</v>
      </c>
    </row>
    <row r="93" spans="2:17" ht="23.25" customHeight="1" x14ac:dyDescent="0.15">
      <c r="B93" s="1146"/>
      <c r="C93" s="1150" t="s">
        <v>86</v>
      </c>
      <c r="D93" s="1151"/>
      <c r="E93" s="861"/>
      <c r="F93" s="862">
        <f>TRUNC(F85*$P$93)</f>
        <v>0</v>
      </c>
      <c r="G93" s="862">
        <f t="shared" ref="G93:O93" si="50">TRUNC(G85*$P$93)</f>
        <v>0</v>
      </c>
      <c r="H93" s="862">
        <f t="shared" si="50"/>
        <v>0</v>
      </c>
      <c r="I93" s="862">
        <f t="shared" si="50"/>
        <v>0</v>
      </c>
      <c r="J93" s="862">
        <f t="shared" si="50"/>
        <v>0</v>
      </c>
      <c r="K93" s="862">
        <f t="shared" si="50"/>
        <v>0</v>
      </c>
      <c r="L93" s="862">
        <f t="shared" si="50"/>
        <v>0</v>
      </c>
      <c r="M93" s="862">
        <f t="shared" si="50"/>
        <v>0</v>
      </c>
      <c r="N93" s="862">
        <f t="shared" si="50"/>
        <v>0</v>
      </c>
      <c r="O93" s="862">
        <f t="shared" si="50"/>
        <v>0</v>
      </c>
      <c r="P93" s="863">
        <f t="shared" si="49"/>
        <v>0</v>
      </c>
      <c r="Q93" s="864">
        <f>'③-2収益(印刷なし)'!D10</f>
        <v>0</v>
      </c>
    </row>
    <row r="94" spans="2:17" ht="23.25" customHeight="1" x14ac:dyDescent="0.15">
      <c r="B94" s="1146"/>
      <c r="C94" s="1150" t="s">
        <v>87</v>
      </c>
      <c r="D94" s="1151"/>
      <c r="E94" s="861"/>
      <c r="F94" s="862">
        <f>TRUNC(F85*$P$94)</f>
        <v>0</v>
      </c>
      <c r="G94" s="862">
        <f t="shared" ref="G94:O94" si="51">TRUNC(G85*$P$94)</f>
        <v>0</v>
      </c>
      <c r="H94" s="862">
        <f t="shared" si="51"/>
        <v>0</v>
      </c>
      <c r="I94" s="862">
        <f t="shared" si="51"/>
        <v>0</v>
      </c>
      <c r="J94" s="862">
        <f t="shared" si="51"/>
        <v>0</v>
      </c>
      <c r="K94" s="862">
        <f t="shared" si="51"/>
        <v>0</v>
      </c>
      <c r="L94" s="862">
        <f t="shared" si="51"/>
        <v>0</v>
      </c>
      <c r="M94" s="862">
        <f t="shared" si="51"/>
        <v>0</v>
      </c>
      <c r="N94" s="862">
        <f t="shared" si="51"/>
        <v>0</v>
      </c>
      <c r="O94" s="862">
        <f t="shared" si="51"/>
        <v>0</v>
      </c>
      <c r="P94" s="863">
        <f t="shared" si="49"/>
        <v>0</v>
      </c>
      <c r="Q94" s="864">
        <f>'③-2収益(印刷なし)'!D11</f>
        <v>0</v>
      </c>
    </row>
    <row r="95" spans="2:17" ht="23.25" customHeight="1" x14ac:dyDescent="0.15">
      <c r="B95" s="1146"/>
      <c r="C95" s="1152" t="s">
        <v>15</v>
      </c>
      <c r="D95" s="1153"/>
      <c r="E95" s="861"/>
      <c r="F95" s="862">
        <f>TRUNC(F85*$P$95)</f>
        <v>0</v>
      </c>
      <c r="G95" s="862">
        <f t="shared" ref="G95:O95" si="52">TRUNC(G85*$P$95)</f>
        <v>0</v>
      </c>
      <c r="H95" s="862">
        <f t="shared" si="52"/>
        <v>0</v>
      </c>
      <c r="I95" s="862">
        <f t="shared" si="52"/>
        <v>0</v>
      </c>
      <c r="J95" s="862">
        <f t="shared" si="52"/>
        <v>0</v>
      </c>
      <c r="K95" s="862">
        <f t="shared" si="52"/>
        <v>0</v>
      </c>
      <c r="L95" s="862">
        <f t="shared" si="52"/>
        <v>0</v>
      </c>
      <c r="M95" s="862">
        <f t="shared" si="52"/>
        <v>0</v>
      </c>
      <c r="N95" s="862">
        <f t="shared" si="52"/>
        <v>0</v>
      </c>
      <c r="O95" s="862">
        <f t="shared" si="52"/>
        <v>0</v>
      </c>
      <c r="P95" s="863">
        <f t="shared" si="49"/>
        <v>0</v>
      </c>
      <c r="Q95" s="864">
        <f>'③-2収益(印刷なし)'!D12</f>
        <v>0</v>
      </c>
    </row>
    <row r="96" spans="2:17" ht="23.25" customHeight="1" x14ac:dyDescent="0.15">
      <c r="B96" s="1146"/>
      <c r="C96" s="1150" t="s">
        <v>113</v>
      </c>
      <c r="D96" s="1151"/>
      <c r="E96" s="861"/>
      <c r="F96" s="862">
        <f>TRUNC(F85*$P$96)</f>
        <v>0</v>
      </c>
      <c r="G96" s="862">
        <f t="shared" ref="G96:O96" si="53">TRUNC(G85*$P$96)</f>
        <v>0</v>
      </c>
      <c r="H96" s="862">
        <f t="shared" si="53"/>
        <v>0</v>
      </c>
      <c r="I96" s="862">
        <f t="shared" si="53"/>
        <v>0</v>
      </c>
      <c r="J96" s="862">
        <f t="shared" si="53"/>
        <v>0</v>
      </c>
      <c r="K96" s="862">
        <f t="shared" si="53"/>
        <v>0</v>
      </c>
      <c r="L96" s="862">
        <f t="shared" si="53"/>
        <v>0</v>
      </c>
      <c r="M96" s="862">
        <f t="shared" si="53"/>
        <v>0</v>
      </c>
      <c r="N96" s="862">
        <f t="shared" si="53"/>
        <v>0</v>
      </c>
      <c r="O96" s="862">
        <f t="shared" si="53"/>
        <v>0</v>
      </c>
      <c r="P96" s="863">
        <f t="shared" si="49"/>
        <v>0</v>
      </c>
      <c r="Q96" s="864">
        <f>'③-2収益(印刷なし)'!D13</f>
        <v>0</v>
      </c>
    </row>
    <row r="97" spans="2:17" ht="23.25" customHeight="1" x14ac:dyDescent="0.15">
      <c r="B97" s="1146"/>
      <c r="C97" s="76"/>
      <c r="D97" s="77" t="s">
        <v>16</v>
      </c>
      <c r="E97" s="861"/>
      <c r="F97" s="876"/>
      <c r="G97" s="876"/>
      <c r="H97" s="876"/>
      <c r="I97" s="876"/>
      <c r="J97" s="876"/>
      <c r="K97" s="876"/>
      <c r="L97" s="876"/>
      <c r="M97" s="876"/>
      <c r="N97" s="876"/>
      <c r="O97" s="876"/>
      <c r="P97" s="877"/>
      <c r="Q97" s="878"/>
    </row>
    <row r="98" spans="2:17" ht="23.25" customHeight="1" x14ac:dyDescent="0.15">
      <c r="B98" s="1146"/>
      <c r="C98" s="76" t="s">
        <v>89</v>
      </c>
      <c r="D98" s="78" t="s">
        <v>17</v>
      </c>
      <c r="E98" s="861"/>
      <c r="F98" s="876"/>
      <c r="G98" s="876"/>
      <c r="H98" s="876"/>
      <c r="I98" s="876"/>
      <c r="J98" s="876"/>
      <c r="K98" s="876"/>
      <c r="L98" s="876"/>
      <c r="M98" s="876"/>
      <c r="N98" s="876"/>
      <c r="O98" s="876"/>
      <c r="P98" s="877"/>
      <c r="Q98" s="878"/>
    </row>
    <row r="99" spans="2:17" ht="23.25" customHeight="1" x14ac:dyDescent="0.15">
      <c r="B99" s="1146"/>
      <c r="C99" s="68"/>
      <c r="D99" s="78" t="s">
        <v>90</v>
      </c>
      <c r="E99" s="861"/>
      <c r="F99" s="876"/>
      <c r="G99" s="876"/>
      <c r="H99" s="876"/>
      <c r="I99" s="876"/>
      <c r="J99" s="876"/>
      <c r="K99" s="876"/>
      <c r="L99" s="876"/>
      <c r="M99" s="876"/>
      <c r="N99" s="876"/>
      <c r="O99" s="876"/>
      <c r="P99" s="877"/>
      <c r="Q99" s="878"/>
    </row>
    <row r="100" spans="2:17" ht="23.25" customHeight="1" x14ac:dyDescent="0.15">
      <c r="B100" s="1146"/>
      <c r="C100" s="1150" t="s">
        <v>62</v>
      </c>
      <c r="D100" s="1151"/>
      <c r="E100" s="861"/>
      <c r="F100" s="876"/>
      <c r="G100" s="876"/>
      <c r="H100" s="876"/>
      <c r="I100" s="876"/>
      <c r="J100" s="876"/>
      <c r="K100" s="876"/>
      <c r="L100" s="876"/>
      <c r="M100" s="876"/>
      <c r="N100" s="876"/>
      <c r="O100" s="876"/>
      <c r="P100" s="877"/>
      <c r="Q100" s="878"/>
    </row>
    <row r="101" spans="2:17" ht="23.25" customHeight="1" x14ac:dyDescent="0.15">
      <c r="B101" s="1146"/>
      <c r="C101" s="1150" t="s">
        <v>91</v>
      </c>
      <c r="D101" s="1151"/>
      <c r="E101" s="861"/>
      <c r="F101" s="876"/>
      <c r="G101" s="876"/>
      <c r="H101" s="876"/>
      <c r="I101" s="876"/>
      <c r="J101" s="876"/>
      <c r="K101" s="876"/>
      <c r="L101" s="876"/>
      <c r="M101" s="876"/>
      <c r="N101" s="876"/>
      <c r="O101" s="876"/>
      <c r="P101" s="877"/>
      <c r="Q101" s="878"/>
    </row>
    <row r="102" spans="2:17" ht="23.25" customHeight="1" x14ac:dyDescent="0.15">
      <c r="B102" s="1146"/>
      <c r="C102" s="79"/>
      <c r="D102" s="78" t="s">
        <v>18</v>
      </c>
      <c r="E102" s="861"/>
      <c r="F102" s="862">
        <f>TRUNC(F85*$P$102)</f>
        <v>0</v>
      </c>
      <c r="G102" s="862">
        <f t="shared" ref="G102:O102" si="54">TRUNC(G85*$P$102)</f>
        <v>0</v>
      </c>
      <c r="H102" s="862">
        <f t="shared" si="54"/>
        <v>0</v>
      </c>
      <c r="I102" s="862">
        <f t="shared" si="54"/>
        <v>0</v>
      </c>
      <c r="J102" s="862">
        <f t="shared" si="54"/>
        <v>0</v>
      </c>
      <c r="K102" s="862">
        <f t="shared" si="54"/>
        <v>0</v>
      </c>
      <c r="L102" s="862">
        <f t="shared" si="54"/>
        <v>0</v>
      </c>
      <c r="M102" s="862">
        <f t="shared" si="54"/>
        <v>0</v>
      </c>
      <c r="N102" s="862">
        <f t="shared" si="54"/>
        <v>0</v>
      </c>
      <c r="O102" s="862">
        <f t="shared" si="54"/>
        <v>0</v>
      </c>
      <c r="P102" s="863">
        <f t="shared" si="49"/>
        <v>0</v>
      </c>
      <c r="Q102" s="864">
        <f>'③-2収益(印刷なし)'!D20</f>
        <v>0</v>
      </c>
    </row>
    <row r="103" spans="2:17" ht="23.25" customHeight="1" x14ac:dyDescent="0.15">
      <c r="B103" s="1146"/>
      <c r="C103" s="76" t="s">
        <v>92</v>
      </c>
      <c r="D103" s="77" t="s">
        <v>93</v>
      </c>
      <c r="E103" s="861"/>
      <c r="F103" s="862">
        <f>TRUNC(F85*$P$103)</f>
        <v>0</v>
      </c>
      <c r="G103" s="862">
        <f t="shared" ref="G103:O103" si="55">TRUNC(G85*$P$103)</f>
        <v>0</v>
      </c>
      <c r="H103" s="862">
        <f t="shared" si="55"/>
        <v>0</v>
      </c>
      <c r="I103" s="862">
        <f t="shared" si="55"/>
        <v>0</v>
      </c>
      <c r="J103" s="862">
        <f t="shared" si="55"/>
        <v>0</v>
      </c>
      <c r="K103" s="862">
        <f t="shared" si="55"/>
        <v>0</v>
      </c>
      <c r="L103" s="862">
        <f t="shared" si="55"/>
        <v>0</v>
      </c>
      <c r="M103" s="862">
        <f t="shared" si="55"/>
        <v>0</v>
      </c>
      <c r="N103" s="862">
        <f t="shared" si="55"/>
        <v>0</v>
      </c>
      <c r="O103" s="862">
        <f t="shared" si="55"/>
        <v>0</v>
      </c>
      <c r="P103" s="863">
        <f t="shared" si="49"/>
        <v>0</v>
      </c>
      <c r="Q103" s="864">
        <f>'③-2収益(印刷なし)'!D21</f>
        <v>0</v>
      </c>
    </row>
    <row r="104" spans="2:17" ht="23.25" customHeight="1" x14ac:dyDescent="0.15">
      <c r="B104" s="1146"/>
      <c r="C104" s="68"/>
      <c r="D104" s="77" t="s">
        <v>94</v>
      </c>
      <c r="E104" s="861"/>
      <c r="F104" s="862">
        <f>TRUNC(F85*$P$104)</f>
        <v>0</v>
      </c>
      <c r="G104" s="862">
        <f t="shared" ref="G104:O104" si="56">TRUNC(G85*$P$104)</f>
        <v>0</v>
      </c>
      <c r="H104" s="862">
        <f t="shared" si="56"/>
        <v>0</v>
      </c>
      <c r="I104" s="862">
        <f t="shared" si="56"/>
        <v>0</v>
      </c>
      <c r="J104" s="862">
        <f t="shared" si="56"/>
        <v>0</v>
      </c>
      <c r="K104" s="862">
        <f t="shared" si="56"/>
        <v>0</v>
      </c>
      <c r="L104" s="862">
        <f t="shared" si="56"/>
        <v>0</v>
      </c>
      <c r="M104" s="862">
        <f t="shared" si="56"/>
        <v>0</v>
      </c>
      <c r="N104" s="862">
        <f t="shared" si="56"/>
        <v>0</v>
      </c>
      <c r="O104" s="862">
        <f t="shared" si="56"/>
        <v>0</v>
      </c>
      <c r="P104" s="863">
        <f t="shared" si="49"/>
        <v>0</v>
      </c>
      <c r="Q104" s="864">
        <f>'③-2収益(印刷なし)'!D22</f>
        <v>0</v>
      </c>
    </row>
    <row r="105" spans="2:17" ht="23.25" customHeight="1" x14ac:dyDescent="0.15">
      <c r="B105" s="1146"/>
      <c r="C105" s="1150" t="s">
        <v>49</v>
      </c>
      <c r="D105" s="1151"/>
      <c r="E105" s="902"/>
      <c r="F105" s="879" t="s">
        <v>115</v>
      </c>
      <c r="G105" s="879" t="s">
        <v>115</v>
      </c>
      <c r="H105" s="879" t="s">
        <v>115</v>
      </c>
      <c r="I105" s="879" t="s">
        <v>115</v>
      </c>
      <c r="J105" s="879" t="s">
        <v>115</v>
      </c>
      <c r="K105" s="879" t="s">
        <v>115</v>
      </c>
      <c r="L105" s="879" t="s">
        <v>115</v>
      </c>
      <c r="M105" s="879" t="s">
        <v>115</v>
      </c>
      <c r="N105" s="879" t="s">
        <v>115</v>
      </c>
      <c r="O105" s="880" t="s">
        <v>115</v>
      </c>
      <c r="P105" s="881" t="s">
        <v>115</v>
      </c>
      <c r="Q105" s="882" t="s">
        <v>115</v>
      </c>
    </row>
    <row r="106" spans="2:17" ht="23.25" customHeight="1" thickBot="1" x14ac:dyDescent="0.2">
      <c r="B106" s="1146"/>
      <c r="C106" s="1157" t="s">
        <v>66</v>
      </c>
      <c r="D106" s="1158"/>
      <c r="E106" s="865"/>
      <c r="F106" s="884"/>
      <c r="G106" s="884"/>
      <c r="H106" s="884"/>
      <c r="I106" s="884"/>
      <c r="J106" s="884"/>
      <c r="K106" s="884"/>
      <c r="L106" s="884"/>
      <c r="M106" s="884"/>
      <c r="N106" s="884"/>
      <c r="O106" s="893"/>
      <c r="P106" s="885"/>
      <c r="Q106" s="886"/>
    </row>
    <row r="107" spans="2:17" ht="23.25" customHeight="1" thickTop="1" thickBot="1" x14ac:dyDescent="0.2">
      <c r="B107" s="1147"/>
      <c r="C107" s="1159" t="s">
        <v>95</v>
      </c>
      <c r="D107" s="1160"/>
      <c r="E107" s="855">
        <f>SUM(E90:E106)</f>
        <v>0</v>
      </c>
      <c r="F107" s="856">
        <f t="shared" ref="F107:K107" si="57">SUM(F90:F106)</f>
        <v>0</v>
      </c>
      <c r="G107" s="856">
        <f>SUM(G90:G106)</f>
        <v>0</v>
      </c>
      <c r="H107" s="856">
        <f t="shared" si="57"/>
        <v>0</v>
      </c>
      <c r="I107" s="856">
        <f t="shared" si="57"/>
        <v>0</v>
      </c>
      <c r="J107" s="856">
        <f t="shared" si="57"/>
        <v>0</v>
      </c>
      <c r="K107" s="856">
        <f t="shared" si="57"/>
        <v>0</v>
      </c>
      <c r="L107" s="856">
        <f>SUM(L90:L106)</f>
        <v>0</v>
      </c>
      <c r="M107" s="856">
        <f>SUM(M90:M106)</f>
        <v>0</v>
      </c>
      <c r="N107" s="856">
        <f>SUM(N90:N106)</f>
        <v>0</v>
      </c>
      <c r="O107" s="887">
        <f>SUM(O90:O106)</f>
        <v>0</v>
      </c>
      <c r="P107" s="888">
        <f>ROUNDUP(Q107/10,0)</f>
        <v>0</v>
      </c>
      <c r="Q107" s="859">
        <f>SUM(Q90:Q104)</f>
        <v>0</v>
      </c>
    </row>
    <row r="108" spans="2:17" ht="23.25" customHeight="1" thickBot="1" x14ac:dyDescent="0.2">
      <c r="B108" s="1142" t="s">
        <v>19</v>
      </c>
      <c r="C108" s="1143"/>
      <c r="D108" s="1144"/>
      <c r="E108" s="855">
        <f>E89-E107</f>
        <v>0</v>
      </c>
      <c r="F108" s="856">
        <f t="shared" ref="F108:O108" si="58">F89-F107</f>
        <v>0</v>
      </c>
      <c r="G108" s="856">
        <f t="shared" si="58"/>
        <v>0</v>
      </c>
      <c r="H108" s="856">
        <f t="shared" si="58"/>
        <v>0</v>
      </c>
      <c r="I108" s="856">
        <f t="shared" si="58"/>
        <v>0</v>
      </c>
      <c r="J108" s="856">
        <f t="shared" si="58"/>
        <v>0</v>
      </c>
      <c r="K108" s="856">
        <f t="shared" si="58"/>
        <v>0</v>
      </c>
      <c r="L108" s="856">
        <f t="shared" si="58"/>
        <v>0</v>
      </c>
      <c r="M108" s="856">
        <f t="shared" si="58"/>
        <v>0</v>
      </c>
      <c r="N108" s="856">
        <f t="shared" si="58"/>
        <v>0</v>
      </c>
      <c r="O108" s="856">
        <f t="shared" si="58"/>
        <v>0</v>
      </c>
      <c r="P108" s="857">
        <f>ROUNDUP(Q108/10,0)</f>
        <v>0</v>
      </c>
      <c r="Q108" s="858">
        <f>Q89-Q107</f>
        <v>0</v>
      </c>
    </row>
    <row r="109" spans="2:17" ht="22.7" customHeight="1" x14ac:dyDescent="0.15">
      <c r="J109" s="851" t="s">
        <v>434</v>
      </c>
    </row>
    <row r="110" spans="2:17" ht="23.25" customHeight="1" thickBot="1" x14ac:dyDescent="0.2">
      <c r="B110" s="73" t="s">
        <v>303</v>
      </c>
      <c r="C110" s="85"/>
      <c r="D110" s="85"/>
      <c r="E110" s="1161"/>
      <c r="F110" s="1161"/>
      <c r="G110" s="86"/>
      <c r="H110" s="86"/>
      <c r="I110" s="86"/>
      <c r="J110" s="86"/>
      <c r="K110" s="86"/>
      <c r="L110" s="86"/>
      <c r="M110" s="86"/>
      <c r="N110" s="86"/>
      <c r="O110" s="86"/>
      <c r="P110" s="156" t="s">
        <v>161</v>
      </c>
      <c r="Q110" s="83"/>
    </row>
    <row r="111" spans="2:17" ht="23.25" customHeight="1" thickBot="1" x14ac:dyDescent="0.2">
      <c r="B111" s="82"/>
      <c r="C111" s="1162"/>
      <c r="D111" s="1163"/>
      <c r="E111" s="71" t="s">
        <v>178</v>
      </c>
      <c r="F111" s="70" t="s">
        <v>23</v>
      </c>
      <c r="G111" s="70" t="s">
        <v>3</v>
      </c>
      <c r="H111" s="70" t="s">
        <v>4</v>
      </c>
      <c r="I111" s="70" t="s">
        <v>5</v>
      </c>
      <c r="J111" s="70" t="s">
        <v>6</v>
      </c>
      <c r="K111" s="70" t="s">
        <v>7</v>
      </c>
      <c r="L111" s="70" t="s">
        <v>8</v>
      </c>
      <c r="M111" s="70" t="s">
        <v>9</v>
      </c>
      <c r="N111" s="70" t="s">
        <v>51</v>
      </c>
      <c r="O111" s="72" t="s">
        <v>52</v>
      </c>
      <c r="P111" s="84" t="s">
        <v>97</v>
      </c>
      <c r="Q111" s="81" t="s">
        <v>98</v>
      </c>
    </row>
    <row r="112" spans="2:17" ht="23.25" customHeight="1" x14ac:dyDescent="0.15">
      <c r="B112" s="1154" t="s">
        <v>50</v>
      </c>
      <c r="C112" s="1155" t="s">
        <v>22</v>
      </c>
      <c r="D112" s="1156"/>
      <c r="E112" s="911"/>
      <c r="F112" s="912"/>
      <c r="G112" s="912"/>
      <c r="H112" s="912"/>
      <c r="I112" s="912"/>
      <c r="J112" s="912"/>
      <c r="K112" s="912"/>
      <c r="L112" s="912"/>
      <c r="M112" s="912"/>
      <c r="N112" s="912"/>
      <c r="O112" s="913"/>
      <c r="P112" s="914"/>
      <c r="Q112" s="915"/>
    </row>
    <row r="113" spans="2:17" ht="23.25" customHeight="1" x14ac:dyDescent="0.15">
      <c r="B113" s="1146"/>
      <c r="C113" s="1150" t="s">
        <v>10</v>
      </c>
      <c r="D113" s="1151"/>
      <c r="E113" s="861"/>
      <c r="F113" s="862">
        <f>F112*$P$113</f>
        <v>0</v>
      </c>
      <c r="G113" s="862">
        <f t="shared" ref="G113:O113" si="59">G112*$P$113</f>
        <v>0</v>
      </c>
      <c r="H113" s="862">
        <f t="shared" si="59"/>
        <v>0</v>
      </c>
      <c r="I113" s="862">
        <f t="shared" si="59"/>
        <v>0</v>
      </c>
      <c r="J113" s="862">
        <f t="shared" si="59"/>
        <v>0</v>
      </c>
      <c r="K113" s="862">
        <f t="shared" si="59"/>
        <v>0</v>
      </c>
      <c r="L113" s="862">
        <f t="shared" si="59"/>
        <v>0</v>
      </c>
      <c r="M113" s="862">
        <f t="shared" si="59"/>
        <v>0</v>
      </c>
      <c r="N113" s="862">
        <f t="shared" si="59"/>
        <v>0</v>
      </c>
      <c r="O113" s="862">
        <f t="shared" si="59"/>
        <v>0</v>
      </c>
      <c r="P113" s="863">
        <f>ROUNDDOWN(Q113/10,0)</f>
        <v>0</v>
      </c>
      <c r="Q113" s="864">
        <f>'③-2収益(印刷なし)'!L40</f>
        <v>0</v>
      </c>
    </row>
    <row r="114" spans="2:17" ht="23.25" customHeight="1" x14ac:dyDescent="0.15">
      <c r="B114" s="1146"/>
      <c r="C114" s="1150" t="s">
        <v>11</v>
      </c>
      <c r="D114" s="1151"/>
      <c r="E114" s="861"/>
      <c r="F114" s="894">
        <f>'③-2収益(印刷なし)'!$S$45*F112/10</f>
        <v>0</v>
      </c>
      <c r="G114" s="862">
        <f>'③-2収益(印刷なし)'!$S$45*G112/10</f>
        <v>0</v>
      </c>
      <c r="H114" s="862">
        <f>'③-2収益(印刷なし)'!$S$45*H112/10</f>
        <v>0</v>
      </c>
      <c r="I114" s="862">
        <f>'③-2収益(印刷なし)'!$S$45*I112/10</f>
        <v>0</v>
      </c>
      <c r="J114" s="862">
        <f>'③-2収益(印刷なし)'!$S$45*J112/10</f>
        <v>0</v>
      </c>
      <c r="K114" s="862">
        <f>'③-2収益(印刷なし)'!$S$45*K112/10</f>
        <v>0</v>
      </c>
      <c r="L114" s="862">
        <f>'③-2収益(印刷なし)'!$S$45*L112/10</f>
        <v>0</v>
      </c>
      <c r="M114" s="862">
        <f>'③-2収益(印刷なし)'!$S$45*M112/10</f>
        <v>0</v>
      </c>
      <c r="N114" s="862">
        <f>'③-2収益(印刷なし)'!$S$45*N112/10</f>
        <v>0</v>
      </c>
      <c r="O114" s="862">
        <f>'③-2収益(印刷なし)'!$S$45*O112/10</f>
        <v>0</v>
      </c>
      <c r="P114" s="863">
        <f>ROUNDDOWN(Q114/10,0)</f>
        <v>0</v>
      </c>
      <c r="Q114" s="864">
        <f>'③-2収益(印刷なし)'!Q40</f>
        <v>0</v>
      </c>
    </row>
    <row r="115" spans="2:17" ht="23.25" customHeight="1" thickBot="1" x14ac:dyDescent="0.2">
      <c r="B115" s="1146"/>
      <c r="C115" s="1157" t="s">
        <v>398</v>
      </c>
      <c r="D115" s="1158"/>
      <c r="E115" s="865"/>
      <c r="F115" s="866">
        <f>'③-2収益(印刷なし)'!$T$45</f>
        <v>0</v>
      </c>
      <c r="G115" s="866">
        <f>'③-2収益(印刷なし)'!$T$45</f>
        <v>0</v>
      </c>
      <c r="H115" s="866">
        <f>'③-2収益(印刷なし)'!$T$45</f>
        <v>0</v>
      </c>
      <c r="I115" s="866">
        <f>'③-2収益(印刷なし)'!$T$45</f>
        <v>0</v>
      </c>
      <c r="J115" s="866">
        <f>'③-2収益(印刷なし)'!$T$45</f>
        <v>0</v>
      </c>
      <c r="K115" s="866">
        <f>'③-2収益(印刷なし)'!$T$45</f>
        <v>0</v>
      </c>
      <c r="L115" s="866">
        <f>'③-2収益(印刷なし)'!$T$45</f>
        <v>0</v>
      </c>
      <c r="M115" s="866">
        <f>'③-2収益(印刷なし)'!$T$45</f>
        <v>0</v>
      </c>
      <c r="N115" s="866">
        <f>'③-2収益(印刷なし)'!$T$45</f>
        <v>0</v>
      </c>
      <c r="O115" s="866">
        <f>'③-2収益(印刷なし)'!$T$45</f>
        <v>0</v>
      </c>
      <c r="P115" s="867">
        <f>'③-2収益(印刷なし)'!$T$45</f>
        <v>0</v>
      </c>
      <c r="Q115" s="868">
        <f>'③-2収益(印刷なし)'!$T$45</f>
        <v>0</v>
      </c>
    </row>
    <row r="116" spans="2:17" ht="23.25" customHeight="1" thickTop="1" thickBot="1" x14ac:dyDescent="0.2">
      <c r="B116" s="1147"/>
      <c r="C116" s="1159" t="s">
        <v>2</v>
      </c>
      <c r="D116" s="1160"/>
      <c r="E116" s="869"/>
      <c r="F116" s="856">
        <f>TRUNC(F114*F115)</f>
        <v>0</v>
      </c>
      <c r="G116" s="856">
        <f t="shared" ref="G116:O116" si="60">TRUNC(G114*G115)</f>
        <v>0</v>
      </c>
      <c r="H116" s="856">
        <f t="shared" si="60"/>
        <v>0</v>
      </c>
      <c r="I116" s="856">
        <f t="shared" si="60"/>
        <v>0</v>
      </c>
      <c r="J116" s="856">
        <f t="shared" si="60"/>
        <v>0</v>
      </c>
      <c r="K116" s="856">
        <f t="shared" si="60"/>
        <v>0</v>
      </c>
      <c r="L116" s="856">
        <f>TRUNC(L114*L115)</f>
        <v>0</v>
      </c>
      <c r="M116" s="856">
        <f t="shared" si="60"/>
        <v>0</v>
      </c>
      <c r="N116" s="856">
        <f t="shared" si="60"/>
        <v>0</v>
      </c>
      <c r="O116" s="856">
        <f t="shared" si="60"/>
        <v>0</v>
      </c>
      <c r="P116" s="870">
        <f>TRUNC(P114*P115)</f>
        <v>0</v>
      </c>
      <c r="Q116" s="859">
        <f>TRUNC(Q114*Q115)</f>
        <v>0</v>
      </c>
    </row>
    <row r="117" spans="2:17" ht="23.25" customHeight="1" x14ac:dyDescent="0.15">
      <c r="B117" s="1145" t="s">
        <v>164</v>
      </c>
      <c r="C117" s="1148" t="s">
        <v>12</v>
      </c>
      <c r="D117" s="1149"/>
      <c r="E117" s="860"/>
      <c r="F117" s="903">
        <f>TRUNC(F112*$P$117)</f>
        <v>0</v>
      </c>
      <c r="G117" s="903">
        <f t="shared" ref="G117:O117" si="61">TRUNC(G112*$P$117)</f>
        <v>0</v>
      </c>
      <c r="H117" s="903">
        <f t="shared" si="61"/>
        <v>0</v>
      </c>
      <c r="I117" s="903">
        <f t="shared" si="61"/>
        <v>0</v>
      </c>
      <c r="J117" s="903">
        <f t="shared" si="61"/>
        <v>0</v>
      </c>
      <c r="K117" s="903">
        <f t="shared" si="61"/>
        <v>0</v>
      </c>
      <c r="L117" s="903">
        <f t="shared" si="61"/>
        <v>0</v>
      </c>
      <c r="M117" s="903">
        <f t="shared" si="61"/>
        <v>0</v>
      </c>
      <c r="N117" s="903">
        <f t="shared" si="61"/>
        <v>0</v>
      </c>
      <c r="O117" s="903">
        <f t="shared" si="61"/>
        <v>0</v>
      </c>
      <c r="P117" s="873">
        <f>ROUNDUP(Q117/10,0)</f>
        <v>0</v>
      </c>
      <c r="Q117" s="874">
        <f>'③-2収益(印刷なし)'!D42</f>
        <v>0</v>
      </c>
    </row>
    <row r="118" spans="2:17" ht="23.25" customHeight="1" x14ac:dyDescent="0.15">
      <c r="B118" s="1146"/>
      <c r="C118" s="1150" t="s">
        <v>13</v>
      </c>
      <c r="D118" s="1151"/>
      <c r="E118" s="861"/>
      <c r="F118" s="862">
        <f>TRUNC(F112*$P$118)</f>
        <v>0</v>
      </c>
      <c r="G118" s="862">
        <f t="shared" ref="G118:O118" si="62">TRUNC(G112*$P$118)</f>
        <v>0</v>
      </c>
      <c r="H118" s="862">
        <f t="shared" si="62"/>
        <v>0</v>
      </c>
      <c r="I118" s="862">
        <f t="shared" si="62"/>
        <v>0</v>
      </c>
      <c r="J118" s="862">
        <f t="shared" si="62"/>
        <v>0</v>
      </c>
      <c r="K118" s="862">
        <f t="shared" si="62"/>
        <v>0</v>
      </c>
      <c r="L118" s="862">
        <f t="shared" si="62"/>
        <v>0</v>
      </c>
      <c r="M118" s="862">
        <f t="shared" si="62"/>
        <v>0</v>
      </c>
      <c r="N118" s="862">
        <f t="shared" si="62"/>
        <v>0</v>
      </c>
      <c r="O118" s="862">
        <f t="shared" si="62"/>
        <v>0</v>
      </c>
      <c r="P118" s="863">
        <f>ROUNDUP(Q118/10,0)</f>
        <v>0</v>
      </c>
      <c r="Q118" s="864">
        <f>'③-2収益(印刷なし)'!D43</f>
        <v>0</v>
      </c>
    </row>
    <row r="119" spans="2:17" ht="23.25" customHeight="1" x14ac:dyDescent="0.15">
      <c r="B119" s="1146"/>
      <c r="C119" s="1150" t="s">
        <v>14</v>
      </c>
      <c r="D119" s="1151"/>
      <c r="E119" s="861"/>
      <c r="F119" s="862">
        <f>TRUNC(F112*$P$119)</f>
        <v>0</v>
      </c>
      <c r="G119" s="862">
        <f t="shared" ref="G119:O119" si="63">TRUNC(G112*$P$119)</f>
        <v>0</v>
      </c>
      <c r="H119" s="862">
        <f t="shared" si="63"/>
        <v>0</v>
      </c>
      <c r="I119" s="862">
        <f t="shared" si="63"/>
        <v>0</v>
      </c>
      <c r="J119" s="862">
        <f t="shared" si="63"/>
        <v>0</v>
      </c>
      <c r="K119" s="862">
        <f t="shared" si="63"/>
        <v>0</v>
      </c>
      <c r="L119" s="862">
        <f t="shared" si="63"/>
        <v>0</v>
      </c>
      <c r="M119" s="862">
        <f t="shared" si="63"/>
        <v>0</v>
      </c>
      <c r="N119" s="862">
        <f t="shared" si="63"/>
        <v>0</v>
      </c>
      <c r="O119" s="862">
        <f t="shared" si="63"/>
        <v>0</v>
      </c>
      <c r="P119" s="863">
        <f t="shared" ref="P119:P131" si="64">ROUNDUP(Q119/10,0)</f>
        <v>0</v>
      </c>
      <c r="Q119" s="864">
        <f>'③-2収益(印刷なし)'!D44</f>
        <v>0</v>
      </c>
    </row>
    <row r="120" spans="2:17" ht="23.25" customHeight="1" x14ac:dyDescent="0.15">
      <c r="B120" s="1146"/>
      <c r="C120" s="1150" t="s">
        <v>86</v>
      </c>
      <c r="D120" s="1151"/>
      <c r="E120" s="861"/>
      <c r="F120" s="862">
        <f>TRUNC(F112*$P$120)</f>
        <v>0</v>
      </c>
      <c r="G120" s="862">
        <f t="shared" ref="G120:O120" si="65">TRUNC(G112*$P$120)</f>
        <v>0</v>
      </c>
      <c r="H120" s="862">
        <f t="shared" si="65"/>
        <v>0</v>
      </c>
      <c r="I120" s="862">
        <f t="shared" si="65"/>
        <v>0</v>
      </c>
      <c r="J120" s="862">
        <f t="shared" si="65"/>
        <v>0</v>
      </c>
      <c r="K120" s="862">
        <f t="shared" si="65"/>
        <v>0</v>
      </c>
      <c r="L120" s="862">
        <f t="shared" si="65"/>
        <v>0</v>
      </c>
      <c r="M120" s="862">
        <f t="shared" si="65"/>
        <v>0</v>
      </c>
      <c r="N120" s="862">
        <f t="shared" si="65"/>
        <v>0</v>
      </c>
      <c r="O120" s="862">
        <f t="shared" si="65"/>
        <v>0</v>
      </c>
      <c r="P120" s="863">
        <f t="shared" si="64"/>
        <v>0</v>
      </c>
      <c r="Q120" s="864">
        <f>'③-2収益(印刷なし)'!D45</f>
        <v>0</v>
      </c>
    </row>
    <row r="121" spans="2:17" ht="23.25" customHeight="1" x14ac:dyDescent="0.15">
      <c r="B121" s="1146"/>
      <c r="C121" s="1150" t="s">
        <v>87</v>
      </c>
      <c r="D121" s="1151"/>
      <c r="E121" s="861"/>
      <c r="F121" s="862">
        <f>TRUNC(F112*$P$121)</f>
        <v>0</v>
      </c>
      <c r="G121" s="862">
        <f t="shared" ref="G121:O121" si="66">TRUNC(G112*$P$121)</f>
        <v>0</v>
      </c>
      <c r="H121" s="862">
        <f t="shared" si="66"/>
        <v>0</v>
      </c>
      <c r="I121" s="862">
        <f t="shared" si="66"/>
        <v>0</v>
      </c>
      <c r="J121" s="862">
        <f t="shared" si="66"/>
        <v>0</v>
      </c>
      <c r="K121" s="862">
        <f t="shared" si="66"/>
        <v>0</v>
      </c>
      <c r="L121" s="862">
        <f t="shared" si="66"/>
        <v>0</v>
      </c>
      <c r="M121" s="862">
        <f t="shared" si="66"/>
        <v>0</v>
      </c>
      <c r="N121" s="862">
        <f t="shared" si="66"/>
        <v>0</v>
      </c>
      <c r="O121" s="862">
        <f t="shared" si="66"/>
        <v>0</v>
      </c>
      <c r="P121" s="863">
        <f t="shared" si="64"/>
        <v>0</v>
      </c>
      <c r="Q121" s="864">
        <f>'③-2収益(印刷なし)'!D46</f>
        <v>0</v>
      </c>
    </row>
    <row r="122" spans="2:17" ht="23.25" customHeight="1" x14ac:dyDescent="0.15">
      <c r="B122" s="1146"/>
      <c r="C122" s="1152" t="s">
        <v>15</v>
      </c>
      <c r="D122" s="1153"/>
      <c r="E122" s="861"/>
      <c r="F122" s="862">
        <f>TRUNC(F112*$P$122)</f>
        <v>0</v>
      </c>
      <c r="G122" s="862">
        <f t="shared" ref="G122:O122" si="67">TRUNC(G112*$P$122)</f>
        <v>0</v>
      </c>
      <c r="H122" s="862">
        <f t="shared" si="67"/>
        <v>0</v>
      </c>
      <c r="I122" s="862">
        <f t="shared" si="67"/>
        <v>0</v>
      </c>
      <c r="J122" s="862">
        <f t="shared" si="67"/>
        <v>0</v>
      </c>
      <c r="K122" s="862">
        <f t="shared" si="67"/>
        <v>0</v>
      </c>
      <c r="L122" s="862">
        <f t="shared" si="67"/>
        <v>0</v>
      </c>
      <c r="M122" s="862">
        <f t="shared" si="67"/>
        <v>0</v>
      </c>
      <c r="N122" s="862">
        <f t="shared" si="67"/>
        <v>0</v>
      </c>
      <c r="O122" s="862">
        <f t="shared" si="67"/>
        <v>0</v>
      </c>
      <c r="P122" s="863">
        <f t="shared" si="64"/>
        <v>0</v>
      </c>
      <c r="Q122" s="864">
        <f>'③-2収益(印刷なし)'!D47</f>
        <v>0</v>
      </c>
    </row>
    <row r="123" spans="2:17" ht="23.25" customHeight="1" x14ac:dyDescent="0.15">
      <c r="B123" s="1146"/>
      <c r="C123" s="1150" t="s">
        <v>113</v>
      </c>
      <c r="D123" s="1151"/>
      <c r="E123" s="861"/>
      <c r="F123" s="862">
        <f>TRUNC(F112*$P$123)</f>
        <v>0</v>
      </c>
      <c r="G123" s="862">
        <f t="shared" ref="G123:O123" si="68">TRUNC(G112*$P$123)</f>
        <v>0</v>
      </c>
      <c r="H123" s="862">
        <f t="shared" si="68"/>
        <v>0</v>
      </c>
      <c r="I123" s="862">
        <f t="shared" si="68"/>
        <v>0</v>
      </c>
      <c r="J123" s="862">
        <f t="shared" si="68"/>
        <v>0</v>
      </c>
      <c r="K123" s="862">
        <f t="shared" si="68"/>
        <v>0</v>
      </c>
      <c r="L123" s="862">
        <f t="shared" si="68"/>
        <v>0</v>
      </c>
      <c r="M123" s="862">
        <f t="shared" si="68"/>
        <v>0</v>
      </c>
      <c r="N123" s="862">
        <f t="shared" si="68"/>
        <v>0</v>
      </c>
      <c r="O123" s="862">
        <f t="shared" si="68"/>
        <v>0</v>
      </c>
      <c r="P123" s="863">
        <f t="shared" si="64"/>
        <v>0</v>
      </c>
      <c r="Q123" s="864">
        <f>'③-2収益(印刷なし)'!D48</f>
        <v>0</v>
      </c>
    </row>
    <row r="124" spans="2:17" ht="23.25" customHeight="1" x14ac:dyDescent="0.15">
      <c r="B124" s="1146"/>
      <c r="C124" s="76"/>
      <c r="D124" s="77" t="s">
        <v>16</v>
      </c>
      <c r="E124" s="861"/>
      <c r="F124" s="876"/>
      <c r="G124" s="876"/>
      <c r="H124" s="876"/>
      <c r="I124" s="876"/>
      <c r="J124" s="876"/>
      <c r="K124" s="876"/>
      <c r="L124" s="876"/>
      <c r="M124" s="876"/>
      <c r="N124" s="876"/>
      <c r="O124" s="876"/>
      <c r="P124" s="877"/>
      <c r="Q124" s="878"/>
    </row>
    <row r="125" spans="2:17" ht="23.25" customHeight="1" x14ac:dyDescent="0.15">
      <c r="B125" s="1146"/>
      <c r="C125" s="76" t="s">
        <v>89</v>
      </c>
      <c r="D125" s="78" t="s">
        <v>17</v>
      </c>
      <c r="E125" s="861"/>
      <c r="F125" s="876"/>
      <c r="G125" s="876"/>
      <c r="H125" s="876"/>
      <c r="I125" s="876"/>
      <c r="J125" s="876"/>
      <c r="K125" s="876"/>
      <c r="L125" s="876"/>
      <c r="M125" s="876"/>
      <c r="N125" s="876"/>
      <c r="O125" s="876"/>
      <c r="P125" s="877"/>
      <c r="Q125" s="878"/>
    </row>
    <row r="126" spans="2:17" ht="23.25" customHeight="1" x14ac:dyDescent="0.15">
      <c r="B126" s="1146"/>
      <c r="C126" s="68"/>
      <c r="D126" s="78" t="s">
        <v>90</v>
      </c>
      <c r="E126" s="861"/>
      <c r="F126" s="876"/>
      <c r="G126" s="876"/>
      <c r="H126" s="876"/>
      <c r="I126" s="876"/>
      <c r="J126" s="876"/>
      <c r="K126" s="876"/>
      <c r="L126" s="876"/>
      <c r="M126" s="876"/>
      <c r="N126" s="876"/>
      <c r="O126" s="876"/>
      <c r="P126" s="877"/>
      <c r="Q126" s="878"/>
    </row>
    <row r="127" spans="2:17" ht="23.25" customHeight="1" x14ac:dyDescent="0.15">
      <c r="B127" s="1146"/>
      <c r="C127" s="1150" t="s">
        <v>62</v>
      </c>
      <c r="D127" s="1151"/>
      <c r="E127" s="861"/>
      <c r="F127" s="876"/>
      <c r="G127" s="876"/>
      <c r="H127" s="876"/>
      <c r="I127" s="876"/>
      <c r="J127" s="876"/>
      <c r="K127" s="876"/>
      <c r="L127" s="876"/>
      <c r="M127" s="876"/>
      <c r="N127" s="876"/>
      <c r="O127" s="876"/>
      <c r="P127" s="877"/>
      <c r="Q127" s="878"/>
    </row>
    <row r="128" spans="2:17" ht="23.25" customHeight="1" x14ac:dyDescent="0.15">
      <c r="B128" s="1146"/>
      <c r="C128" s="1150" t="s">
        <v>91</v>
      </c>
      <c r="D128" s="1151"/>
      <c r="E128" s="861"/>
      <c r="F128" s="876"/>
      <c r="G128" s="876"/>
      <c r="H128" s="876"/>
      <c r="I128" s="876"/>
      <c r="J128" s="876"/>
      <c r="K128" s="876"/>
      <c r="L128" s="876"/>
      <c r="M128" s="876"/>
      <c r="N128" s="876"/>
      <c r="O128" s="876"/>
      <c r="P128" s="877"/>
      <c r="Q128" s="878"/>
    </row>
    <row r="129" spans="2:17" ht="23.25" customHeight="1" x14ac:dyDescent="0.15">
      <c r="B129" s="1146"/>
      <c r="C129" s="79"/>
      <c r="D129" s="78" t="s">
        <v>18</v>
      </c>
      <c r="E129" s="861"/>
      <c r="F129" s="862">
        <f>TRUNC(F112*$P$129)</f>
        <v>0</v>
      </c>
      <c r="G129" s="862">
        <f t="shared" ref="G129:O129" si="69">TRUNC(G112*$P$129)</f>
        <v>0</v>
      </c>
      <c r="H129" s="862">
        <f t="shared" si="69"/>
        <v>0</v>
      </c>
      <c r="I129" s="862">
        <f t="shared" si="69"/>
        <v>0</v>
      </c>
      <c r="J129" s="862">
        <f t="shared" si="69"/>
        <v>0</v>
      </c>
      <c r="K129" s="862">
        <f t="shared" si="69"/>
        <v>0</v>
      </c>
      <c r="L129" s="862">
        <f t="shared" si="69"/>
        <v>0</v>
      </c>
      <c r="M129" s="862">
        <f t="shared" si="69"/>
        <v>0</v>
      </c>
      <c r="N129" s="862">
        <f t="shared" si="69"/>
        <v>0</v>
      </c>
      <c r="O129" s="862">
        <f t="shared" si="69"/>
        <v>0</v>
      </c>
      <c r="P129" s="863">
        <f t="shared" si="64"/>
        <v>0</v>
      </c>
      <c r="Q129" s="864">
        <f>'③-2収益(印刷なし)'!D55</f>
        <v>0</v>
      </c>
    </row>
    <row r="130" spans="2:17" ht="23.25" customHeight="1" x14ac:dyDescent="0.15">
      <c r="B130" s="1146"/>
      <c r="C130" s="76" t="s">
        <v>92</v>
      </c>
      <c r="D130" s="77" t="s">
        <v>93</v>
      </c>
      <c r="E130" s="861"/>
      <c r="F130" s="862">
        <f>TRUNC(F112*$P$130)</f>
        <v>0</v>
      </c>
      <c r="G130" s="862">
        <f t="shared" ref="G130:O130" si="70">TRUNC(G112*$P$130)</f>
        <v>0</v>
      </c>
      <c r="H130" s="862">
        <f t="shared" si="70"/>
        <v>0</v>
      </c>
      <c r="I130" s="862">
        <f t="shared" si="70"/>
        <v>0</v>
      </c>
      <c r="J130" s="862">
        <f t="shared" si="70"/>
        <v>0</v>
      </c>
      <c r="K130" s="862">
        <f t="shared" si="70"/>
        <v>0</v>
      </c>
      <c r="L130" s="862">
        <f t="shared" si="70"/>
        <v>0</v>
      </c>
      <c r="M130" s="862">
        <f t="shared" si="70"/>
        <v>0</v>
      </c>
      <c r="N130" s="862">
        <f t="shared" si="70"/>
        <v>0</v>
      </c>
      <c r="O130" s="862">
        <f t="shared" si="70"/>
        <v>0</v>
      </c>
      <c r="P130" s="863">
        <f t="shared" si="64"/>
        <v>0</v>
      </c>
      <c r="Q130" s="864">
        <f>'③-2収益(印刷なし)'!D56</f>
        <v>0</v>
      </c>
    </row>
    <row r="131" spans="2:17" ht="23.25" customHeight="1" x14ac:dyDescent="0.15">
      <c r="B131" s="1146"/>
      <c r="C131" s="68"/>
      <c r="D131" s="77" t="s">
        <v>94</v>
      </c>
      <c r="E131" s="861"/>
      <c r="F131" s="862">
        <f>TRUNC(F112*$P$131)</f>
        <v>0</v>
      </c>
      <c r="G131" s="862">
        <f t="shared" ref="G131:O131" si="71">TRUNC(G112*$P$131)</f>
        <v>0</v>
      </c>
      <c r="H131" s="862">
        <f t="shared" si="71"/>
        <v>0</v>
      </c>
      <c r="I131" s="862">
        <f t="shared" si="71"/>
        <v>0</v>
      </c>
      <c r="J131" s="862">
        <f t="shared" si="71"/>
        <v>0</v>
      </c>
      <c r="K131" s="862">
        <f t="shared" si="71"/>
        <v>0</v>
      </c>
      <c r="L131" s="862">
        <f t="shared" si="71"/>
        <v>0</v>
      </c>
      <c r="M131" s="862">
        <f t="shared" si="71"/>
        <v>0</v>
      </c>
      <c r="N131" s="862">
        <f t="shared" si="71"/>
        <v>0</v>
      </c>
      <c r="O131" s="862">
        <f t="shared" si="71"/>
        <v>0</v>
      </c>
      <c r="P131" s="863">
        <f t="shared" si="64"/>
        <v>0</v>
      </c>
      <c r="Q131" s="864">
        <f>'③-2収益(印刷なし)'!D57</f>
        <v>0</v>
      </c>
    </row>
    <row r="132" spans="2:17" ht="23.25" customHeight="1" x14ac:dyDescent="0.15">
      <c r="B132" s="1146"/>
      <c r="C132" s="1150" t="s">
        <v>49</v>
      </c>
      <c r="D132" s="1151"/>
      <c r="E132" s="902"/>
      <c r="F132" s="879" t="s">
        <v>183</v>
      </c>
      <c r="G132" s="879" t="s">
        <v>183</v>
      </c>
      <c r="H132" s="879" t="s">
        <v>183</v>
      </c>
      <c r="I132" s="879" t="s">
        <v>183</v>
      </c>
      <c r="J132" s="879" t="s">
        <v>183</v>
      </c>
      <c r="K132" s="879" t="s">
        <v>183</v>
      </c>
      <c r="L132" s="879" t="s">
        <v>183</v>
      </c>
      <c r="M132" s="879" t="s">
        <v>183</v>
      </c>
      <c r="N132" s="879" t="s">
        <v>183</v>
      </c>
      <c r="O132" s="880" t="s">
        <v>183</v>
      </c>
      <c r="P132" s="881" t="s">
        <v>115</v>
      </c>
      <c r="Q132" s="882" t="s">
        <v>183</v>
      </c>
    </row>
    <row r="133" spans="2:17" ht="23.25" customHeight="1" thickBot="1" x14ac:dyDescent="0.2">
      <c r="B133" s="1146"/>
      <c r="C133" s="1157" t="s">
        <v>66</v>
      </c>
      <c r="D133" s="1158"/>
      <c r="E133" s="865"/>
      <c r="F133" s="884"/>
      <c r="G133" s="884"/>
      <c r="H133" s="884"/>
      <c r="I133" s="884"/>
      <c r="J133" s="884"/>
      <c r="K133" s="884"/>
      <c r="L133" s="884"/>
      <c r="M133" s="884"/>
      <c r="N133" s="884"/>
      <c r="O133" s="893"/>
      <c r="P133" s="885"/>
      <c r="Q133" s="886"/>
    </row>
    <row r="134" spans="2:17" ht="23.25" customHeight="1" thickTop="1" thickBot="1" x14ac:dyDescent="0.2">
      <c r="B134" s="1147"/>
      <c r="C134" s="1159" t="s">
        <v>95</v>
      </c>
      <c r="D134" s="1160"/>
      <c r="E134" s="855">
        <f t="shared" ref="E134:O134" si="72">SUM(E117:E133)</f>
        <v>0</v>
      </c>
      <c r="F134" s="856">
        <f t="shared" si="72"/>
        <v>0</v>
      </c>
      <c r="G134" s="856">
        <f t="shared" si="72"/>
        <v>0</v>
      </c>
      <c r="H134" s="856">
        <f t="shared" si="72"/>
        <v>0</v>
      </c>
      <c r="I134" s="856">
        <f t="shared" si="72"/>
        <v>0</v>
      </c>
      <c r="J134" s="856">
        <f t="shared" si="72"/>
        <v>0</v>
      </c>
      <c r="K134" s="856">
        <f t="shared" si="72"/>
        <v>0</v>
      </c>
      <c r="L134" s="856">
        <f t="shared" si="72"/>
        <v>0</v>
      </c>
      <c r="M134" s="856">
        <f t="shared" si="72"/>
        <v>0</v>
      </c>
      <c r="N134" s="856">
        <f t="shared" si="72"/>
        <v>0</v>
      </c>
      <c r="O134" s="887">
        <f t="shared" si="72"/>
        <v>0</v>
      </c>
      <c r="P134" s="888">
        <f>ROUNDUP(Q134/10,0)</f>
        <v>0</v>
      </c>
      <c r="Q134" s="859">
        <f>SUM(Q117:Q131)</f>
        <v>0</v>
      </c>
    </row>
    <row r="135" spans="2:17" ht="23.25" customHeight="1" thickBot="1" x14ac:dyDescent="0.2">
      <c r="B135" s="1142" t="s">
        <v>19</v>
      </c>
      <c r="C135" s="1143"/>
      <c r="D135" s="1144"/>
      <c r="E135" s="855">
        <f t="shared" ref="E135:O135" si="73">E116-E134</f>
        <v>0</v>
      </c>
      <c r="F135" s="856">
        <f t="shared" si="73"/>
        <v>0</v>
      </c>
      <c r="G135" s="856">
        <f t="shared" si="73"/>
        <v>0</v>
      </c>
      <c r="H135" s="856">
        <f t="shared" si="73"/>
        <v>0</v>
      </c>
      <c r="I135" s="856">
        <f t="shared" si="73"/>
        <v>0</v>
      </c>
      <c r="J135" s="856">
        <f t="shared" si="73"/>
        <v>0</v>
      </c>
      <c r="K135" s="856">
        <f t="shared" si="73"/>
        <v>0</v>
      </c>
      <c r="L135" s="856">
        <f t="shared" si="73"/>
        <v>0</v>
      </c>
      <c r="M135" s="856">
        <f t="shared" si="73"/>
        <v>0</v>
      </c>
      <c r="N135" s="856">
        <f t="shared" si="73"/>
        <v>0</v>
      </c>
      <c r="O135" s="856">
        <f t="shared" si="73"/>
        <v>0</v>
      </c>
      <c r="P135" s="857">
        <f>ROUNDUP(Q135/10,0)</f>
        <v>0</v>
      </c>
      <c r="Q135" s="859">
        <f>Q116-Q134</f>
        <v>0</v>
      </c>
    </row>
    <row r="136" spans="2:17" ht="23.25" customHeight="1" x14ac:dyDescent="0.15">
      <c r="B136" s="63"/>
      <c r="C136" s="64"/>
      <c r="D136" s="64"/>
      <c r="E136" s="65"/>
      <c r="F136" s="65"/>
      <c r="G136" s="65"/>
      <c r="H136" s="65"/>
      <c r="I136" s="65"/>
      <c r="J136" s="851" t="s">
        <v>435</v>
      </c>
      <c r="K136" s="65"/>
      <c r="L136" s="65"/>
      <c r="M136" s="65"/>
      <c r="N136" s="65"/>
      <c r="O136" s="65"/>
      <c r="P136" s="74"/>
      <c r="Q136" s="74"/>
    </row>
    <row r="137" spans="2:17" ht="23.25" customHeight="1" thickBot="1" x14ac:dyDescent="0.2">
      <c r="B137" s="73" t="s">
        <v>304</v>
      </c>
      <c r="C137" s="66"/>
      <c r="D137" s="66"/>
      <c r="E137" s="67"/>
      <c r="F137" s="67"/>
      <c r="G137" s="67"/>
      <c r="H137" s="67"/>
      <c r="I137" s="67"/>
      <c r="J137" s="67"/>
      <c r="K137" s="67"/>
      <c r="L137" s="67"/>
      <c r="M137" s="67"/>
      <c r="N137" s="67"/>
      <c r="O137" s="67"/>
      <c r="P137" s="156" t="s">
        <v>162</v>
      </c>
      <c r="Q137" s="75"/>
    </row>
    <row r="138" spans="2:17" ht="23.25" customHeight="1" thickBot="1" x14ac:dyDescent="0.2">
      <c r="B138" s="82"/>
      <c r="C138" s="1162"/>
      <c r="D138" s="1163"/>
      <c r="E138" s="71" t="s">
        <v>178</v>
      </c>
      <c r="F138" s="70" t="s">
        <v>23</v>
      </c>
      <c r="G138" s="70" t="s">
        <v>3</v>
      </c>
      <c r="H138" s="70" t="s">
        <v>4</v>
      </c>
      <c r="I138" s="70" t="s">
        <v>5</v>
      </c>
      <c r="J138" s="70" t="s">
        <v>6</v>
      </c>
      <c r="K138" s="70" t="s">
        <v>7</v>
      </c>
      <c r="L138" s="70" t="s">
        <v>8</v>
      </c>
      <c r="M138" s="70" t="s">
        <v>9</v>
      </c>
      <c r="N138" s="70" t="s">
        <v>51</v>
      </c>
      <c r="O138" s="72" t="s">
        <v>52</v>
      </c>
      <c r="P138" s="84" t="s">
        <v>97</v>
      </c>
      <c r="Q138" s="81" t="s">
        <v>98</v>
      </c>
    </row>
    <row r="139" spans="2:17" ht="23.25" customHeight="1" x14ac:dyDescent="0.15">
      <c r="B139" s="1145" t="s">
        <v>50</v>
      </c>
      <c r="C139" s="1148" t="s">
        <v>22</v>
      </c>
      <c r="D139" s="1149"/>
      <c r="E139" s="906"/>
      <c r="F139" s="907"/>
      <c r="G139" s="907"/>
      <c r="H139" s="907"/>
      <c r="I139" s="907"/>
      <c r="J139" s="907"/>
      <c r="K139" s="907"/>
      <c r="L139" s="907"/>
      <c r="M139" s="907"/>
      <c r="N139" s="907"/>
      <c r="O139" s="908"/>
      <c r="P139" s="909"/>
      <c r="Q139" s="910"/>
    </row>
    <row r="140" spans="2:17" ht="23.25" customHeight="1" x14ac:dyDescent="0.15">
      <c r="B140" s="1146"/>
      <c r="C140" s="1150" t="s">
        <v>10</v>
      </c>
      <c r="D140" s="1151"/>
      <c r="E140" s="861"/>
      <c r="F140" s="862">
        <f>F139*$P$140</f>
        <v>0</v>
      </c>
      <c r="G140" s="862">
        <f t="shared" ref="G140:O140" si="74">G139*$P$140</f>
        <v>0</v>
      </c>
      <c r="H140" s="862">
        <f t="shared" si="74"/>
        <v>0</v>
      </c>
      <c r="I140" s="862">
        <f t="shared" si="74"/>
        <v>0</v>
      </c>
      <c r="J140" s="862">
        <f t="shared" si="74"/>
        <v>0</v>
      </c>
      <c r="K140" s="862">
        <f t="shared" si="74"/>
        <v>0</v>
      </c>
      <c r="L140" s="862">
        <f t="shared" si="74"/>
        <v>0</v>
      </c>
      <c r="M140" s="862">
        <f t="shared" si="74"/>
        <v>0</v>
      </c>
      <c r="N140" s="862">
        <f t="shared" si="74"/>
        <v>0</v>
      </c>
      <c r="O140" s="862">
        <f t="shared" si="74"/>
        <v>0</v>
      </c>
      <c r="P140" s="863">
        <f>ROUNDDOWN(Q140/10,0)</f>
        <v>0</v>
      </c>
      <c r="Q140" s="864">
        <f>'③-2収益(印刷なし)'!L75</f>
        <v>0</v>
      </c>
    </row>
    <row r="141" spans="2:17" ht="23.25" customHeight="1" x14ac:dyDescent="0.15">
      <c r="B141" s="1146"/>
      <c r="C141" s="1150" t="s">
        <v>11</v>
      </c>
      <c r="D141" s="1151"/>
      <c r="E141" s="861"/>
      <c r="F141" s="894">
        <f>'③-2収益(印刷なし)'!$S$80*F139/10</f>
        <v>0</v>
      </c>
      <c r="G141" s="862">
        <f>'③-2収益(印刷なし)'!$S$80*G139/10</f>
        <v>0</v>
      </c>
      <c r="H141" s="862">
        <f>'③-2収益(印刷なし)'!$S$80*H139/10</f>
        <v>0</v>
      </c>
      <c r="I141" s="862">
        <f>'③-2収益(印刷なし)'!$S$80*I139/10</f>
        <v>0</v>
      </c>
      <c r="J141" s="862">
        <f>'③-2収益(印刷なし)'!$S$80*J139/10</f>
        <v>0</v>
      </c>
      <c r="K141" s="862">
        <f>'③-2収益(印刷なし)'!$S$80*K139/10</f>
        <v>0</v>
      </c>
      <c r="L141" s="862">
        <f>'③-2収益(印刷なし)'!$S$80*L139/10</f>
        <v>0</v>
      </c>
      <c r="M141" s="862">
        <f>'③-2収益(印刷なし)'!$S$80*M139/10</f>
        <v>0</v>
      </c>
      <c r="N141" s="862">
        <f>'③-2収益(印刷なし)'!$S$80*N139/10</f>
        <v>0</v>
      </c>
      <c r="O141" s="862">
        <f>'③-2収益(印刷なし)'!$S$80*O139/10</f>
        <v>0</v>
      </c>
      <c r="P141" s="863">
        <f>ROUNDDOWN(Q141/10,0)</f>
        <v>0</v>
      </c>
      <c r="Q141" s="864">
        <f>'③-2収益(印刷なし)'!Q75</f>
        <v>0</v>
      </c>
    </row>
    <row r="142" spans="2:17" ht="23.25" customHeight="1" thickBot="1" x14ac:dyDescent="0.2">
      <c r="B142" s="1146"/>
      <c r="C142" s="1157" t="s">
        <v>398</v>
      </c>
      <c r="D142" s="1158"/>
      <c r="E142" s="865"/>
      <c r="F142" s="866">
        <f>'③-2収益(印刷なし)'!$T$80</f>
        <v>0</v>
      </c>
      <c r="G142" s="866">
        <f>'③-2収益(印刷なし)'!$T$80</f>
        <v>0</v>
      </c>
      <c r="H142" s="866">
        <f>'③-2収益(印刷なし)'!$T$80</f>
        <v>0</v>
      </c>
      <c r="I142" s="866">
        <f>'③-2収益(印刷なし)'!$T$80</f>
        <v>0</v>
      </c>
      <c r="J142" s="866">
        <f>'③-2収益(印刷なし)'!$T$80</f>
        <v>0</v>
      </c>
      <c r="K142" s="866">
        <f>'③-2収益(印刷なし)'!$T$80</f>
        <v>0</v>
      </c>
      <c r="L142" s="866">
        <f>'③-2収益(印刷なし)'!$T$80</f>
        <v>0</v>
      </c>
      <c r="M142" s="866">
        <f>'③-2収益(印刷なし)'!$T$80</f>
        <v>0</v>
      </c>
      <c r="N142" s="866">
        <f>'③-2収益(印刷なし)'!$T$80</f>
        <v>0</v>
      </c>
      <c r="O142" s="866">
        <f>'③-2収益(印刷なし)'!$T$80</f>
        <v>0</v>
      </c>
      <c r="P142" s="867">
        <f>'③-2収益(印刷なし)'!$T$80</f>
        <v>0</v>
      </c>
      <c r="Q142" s="868">
        <f>'③-2収益(印刷なし)'!$T$80</f>
        <v>0</v>
      </c>
    </row>
    <row r="143" spans="2:17" ht="23.25" customHeight="1" thickTop="1" thickBot="1" x14ac:dyDescent="0.2">
      <c r="B143" s="1147"/>
      <c r="C143" s="1159" t="s">
        <v>2</v>
      </c>
      <c r="D143" s="1160"/>
      <c r="E143" s="869"/>
      <c r="F143" s="856">
        <f>TRUNC(F141*F142)</f>
        <v>0</v>
      </c>
      <c r="G143" s="856">
        <f t="shared" ref="G143:O143" si="75">TRUNC(G141*G142)</f>
        <v>0</v>
      </c>
      <c r="H143" s="856">
        <f t="shared" si="75"/>
        <v>0</v>
      </c>
      <c r="I143" s="856">
        <f t="shared" si="75"/>
        <v>0</v>
      </c>
      <c r="J143" s="856">
        <f t="shared" si="75"/>
        <v>0</v>
      </c>
      <c r="K143" s="856">
        <f t="shared" si="75"/>
        <v>0</v>
      </c>
      <c r="L143" s="856">
        <f t="shared" si="75"/>
        <v>0</v>
      </c>
      <c r="M143" s="856">
        <f t="shared" si="75"/>
        <v>0</v>
      </c>
      <c r="N143" s="856">
        <f t="shared" si="75"/>
        <v>0</v>
      </c>
      <c r="O143" s="856">
        <f t="shared" si="75"/>
        <v>0</v>
      </c>
      <c r="P143" s="870">
        <f>TRUNC(P141*P142)</f>
        <v>0</v>
      </c>
      <c r="Q143" s="859">
        <f>TRUNC(Q141*Q142)</f>
        <v>0</v>
      </c>
    </row>
    <row r="144" spans="2:17" ht="23.25" customHeight="1" x14ac:dyDescent="0.15">
      <c r="B144" s="1145" t="s">
        <v>164</v>
      </c>
      <c r="C144" s="1148" t="s">
        <v>12</v>
      </c>
      <c r="D144" s="1149"/>
      <c r="E144" s="904"/>
      <c r="F144" s="903">
        <f>TRUNC(F139*$P$144)</f>
        <v>0</v>
      </c>
      <c r="G144" s="903">
        <f t="shared" ref="G144:O144" si="76">TRUNC(G139*$P$144)</f>
        <v>0</v>
      </c>
      <c r="H144" s="903">
        <f t="shared" si="76"/>
        <v>0</v>
      </c>
      <c r="I144" s="903">
        <f t="shared" si="76"/>
        <v>0</v>
      </c>
      <c r="J144" s="903">
        <f t="shared" si="76"/>
        <v>0</v>
      </c>
      <c r="K144" s="903">
        <f t="shared" si="76"/>
        <v>0</v>
      </c>
      <c r="L144" s="903">
        <f t="shared" si="76"/>
        <v>0</v>
      </c>
      <c r="M144" s="903">
        <f t="shared" si="76"/>
        <v>0</v>
      </c>
      <c r="N144" s="903">
        <f t="shared" si="76"/>
        <v>0</v>
      </c>
      <c r="O144" s="903">
        <f t="shared" si="76"/>
        <v>0</v>
      </c>
      <c r="P144" s="873">
        <f>ROUNDUP(Q144/10,0)</f>
        <v>0</v>
      </c>
      <c r="Q144" s="874">
        <f>'③-2収益(印刷なし)'!D77</f>
        <v>0</v>
      </c>
    </row>
    <row r="145" spans="2:17" ht="23.25" customHeight="1" x14ac:dyDescent="0.15">
      <c r="B145" s="1146"/>
      <c r="C145" s="1150" t="s">
        <v>13</v>
      </c>
      <c r="D145" s="1151"/>
      <c r="E145" s="905"/>
      <c r="F145" s="862">
        <f>TRUNC(F139*$P$145)</f>
        <v>0</v>
      </c>
      <c r="G145" s="862">
        <f t="shared" ref="G145:O145" si="77">TRUNC(G139*$P$145)</f>
        <v>0</v>
      </c>
      <c r="H145" s="862">
        <f t="shared" si="77"/>
        <v>0</v>
      </c>
      <c r="I145" s="862">
        <f t="shared" si="77"/>
        <v>0</v>
      </c>
      <c r="J145" s="862">
        <f t="shared" si="77"/>
        <v>0</v>
      </c>
      <c r="K145" s="862">
        <f t="shared" si="77"/>
        <v>0</v>
      </c>
      <c r="L145" s="862">
        <f t="shared" si="77"/>
        <v>0</v>
      </c>
      <c r="M145" s="862">
        <f t="shared" si="77"/>
        <v>0</v>
      </c>
      <c r="N145" s="862">
        <f t="shared" si="77"/>
        <v>0</v>
      </c>
      <c r="O145" s="862">
        <f t="shared" si="77"/>
        <v>0</v>
      </c>
      <c r="P145" s="863">
        <f>ROUNDUP(Q145/10,0)</f>
        <v>0</v>
      </c>
      <c r="Q145" s="864">
        <f>'③-2収益(印刷なし)'!D78</f>
        <v>0</v>
      </c>
    </row>
    <row r="146" spans="2:17" ht="23.25" customHeight="1" x14ac:dyDescent="0.15">
      <c r="B146" s="1146"/>
      <c r="C146" s="1150" t="s">
        <v>14</v>
      </c>
      <c r="D146" s="1151"/>
      <c r="E146" s="905"/>
      <c r="F146" s="862">
        <f>TRUNC(F139*$P$146)</f>
        <v>0</v>
      </c>
      <c r="G146" s="862">
        <f t="shared" ref="G146:O146" si="78">TRUNC(G139*$P$146)</f>
        <v>0</v>
      </c>
      <c r="H146" s="862">
        <f t="shared" si="78"/>
        <v>0</v>
      </c>
      <c r="I146" s="862">
        <f t="shared" si="78"/>
        <v>0</v>
      </c>
      <c r="J146" s="862">
        <f t="shared" si="78"/>
        <v>0</v>
      </c>
      <c r="K146" s="862">
        <f t="shared" si="78"/>
        <v>0</v>
      </c>
      <c r="L146" s="862">
        <f t="shared" si="78"/>
        <v>0</v>
      </c>
      <c r="M146" s="862">
        <f t="shared" si="78"/>
        <v>0</v>
      </c>
      <c r="N146" s="862">
        <f t="shared" si="78"/>
        <v>0</v>
      </c>
      <c r="O146" s="862">
        <f t="shared" si="78"/>
        <v>0</v>
      </c>
      <c r="P146" s="863">
        <f t="shared" ref="P146:P158" si="79">ROUNDUP(Q146/10,0)</f>
        <v>0</v>
      </c>
      <c r="Q146" s="864">
        <f>'③-2収益(印刷なし)'!D79</f>
        <v>0</v>
      </c>
    </row>
    <row r="147" spans="2:17" ht="23.25" customHeight="1" x14ac:dyDescent="0.15">
      <c r="B147" s="1146"/>
      <c r="C147" s="1150" t="s">
        <v>86</v>
      </c>
      <c r="D147" s="1151"/>
      <c r="E147" s="905"/>
      <c r="F147" s="862">
        <f>TRUNC(F139*$P$147)</f>
        <v>0</v>
      </c>
      <c r="G147" s="862">
        <f t="shared" ref="G147:O147" si="80">TRUNC(G139*$P$147)</f>
        <v>0</v>
      </c>
      <c r="H147" s="862">
        <f t="shared" si="80"/>
        <v>0</v>
      </c>
      <c r="I147" s="862">
        <f t="shared" si="80"/>
        <v>0</v>
      </c>
      <c r="J147" s="862">
        <f t="shared" si="80"/>
        <v>0</v>
      </c>
      <c r="K147" s="862">
        <f t="shared" si="80"/>
        <v>0</v>
      </c>
      <c r="L147" s="862">
        <f t="shared" si="80"/>
        <v>0</v>
      </c>
      <c r="M147" s="862">
        <f t="shared" si="80"/>
        <v>0</v>
      </c>
      <c r="N147" s="862">
        <f t="shared" si="80"/>
        <v>0</v>
      </c>
      <c r="O147" s="862">
        <f t="shared" si="80"/>
        <v>0</v>
      </c>
      <c r="P147" s="863">
        <f t="shared" si="79"/>
        <v>0</v>
      </c>
      <c r="Q147" s="864">
        <f>'③-2収益(印刷なし)'!D80</f>
        <v>0</v>
      </c>
    </row>
    <row r="148" spans="2:17" ht="23.25" customHeight="1" x14ac:dyDescent="0.15">
      <c r="B148" s="1146"/>
      <c r="C148" s="1150" t="s">
        <v>87</v>
      </c>
      <c r="D148" s="1151"/>
      <c r="E148" s="905"/>
      <c r="F148" s="862">
        <f>TRUNC(F139*$P$148)</f>
        <v>0</v>
      </c>
      <c r="G148" s="862">
        <f t="shared" ref="G148:O148" si="81">TRUNC(G139*$P$148)</f>
        <v>0</v>
      </c>
      <c r="H148" s="862">
        <f t="shared" si="81"/>
        <v>0</v>
      </c>
      <c r="I148" s="862">
        <f t="shared" si="81"/>
        <v>0</v>
      </c>
      <c r="J148" s="862">
        <f t="shared" si="81"/>
        <v>0</v>
      </c>
      <c r="K148" s="862">
        <f t="shared" si="81"/>
        <v>0</v>
      </c>
      <c r="L148" s="862">
        <f t="shared" si="81"/>
        <v>0</v>
      </c>
      <c r="M148" s="862">
        <f t="shared" si="81"/>
        <v>0</v>
      </c>
      <c r="N148" s="862">
        <f t="shared" si="81"/>
        <v>0</v>
      </c>
      <c r="O148" s="862">
        <f t="shared" si="81"/>
        <v>0</v>
      </c>
      <c r="P148" s="863">
        <f t="shared" si="79"/>
        <v>0</v>
      </c>
      <c r="Q148" s="864">
        <f>'③-2収益(印刷なし)'!D81</f>
        <v>0</v>
      </c>
    </row>
    <row r="149" spans="2:17" ht="23.25" customHeight="1" x14ac:dyDescent="0.15">
      <c r="B149" s="1146"/>
      <c r="C149" s="1152" t="s">
        <v>15</v>
      </c>
      <c r="D149" s="1153"/>
      <c r="E149" s="905"/>
      <c r="F149" s="862">
        <f>TRUNC(F139*$P$149)</f>
        <v>0</v>
      </c>
      <c r="G149" s="862">
        <f t="shared" ref="G149:O149" si="82">TRUNC(G139*$P$149)</f>
        <v>0</v>
      </c>
      <c r="H149" s="862">
        <f t="shared" si="82"/>
        <v>0</v>
      </c>
      <c r="I149" s="862">
        <f t="shared" si="82"/>
        <v>0</v>
      </c>
      <c r="J149" s="862">
        <f t="shared" si="82"/>
        <v>0</v>
      </c>
      <c r="K149" s="862">
        <f t="shared" si="82"/>
        <v>0</v>
      </c>
      <c r="L149" s="862">
        <f t="shared" si="82"/>
        <v>0</v>
      </c>
      <c r="M149" s="862">
        <f t="shared" si="82"/>
        <v>0</v>
      </c>
      <c r="N149" s="862">
        <f t="shared" si="82"/>
        <v>0</v>
      </c>
      <c r="O149" s="862">
        <f t="shared" si="82"/>
        <v>0</v>
      </c>
      <c r="P149" s="863">
        <f t="shared" si="79"/>
        <v>0</v>
      </c>
      <c r="Q149" s="864">
        <f>'③-2収益(印刷なし)'!D82</f>
        <v>0</v>
      </c>
    </row>
    <row r="150" spans="2:17" ht="23.25" customHeight="1" x14ac:dyDescent="0.15">
      <c r="B150" s="1146"/>
      <c r="C150" s="1150" t="s">
        <v>113</v>
      </c>
      <c r="D150" s="1151"/>
      <c r="E150" s="905"/>
      <c r="F150" s="862">
        <f>TRUNC(F139*$P$150)</f>
        <v>0</v>
      </c>
      <c r="G150" s="862">
        <f t="shared" ref="G150:O150" si="83">TRUNC(G139*$P$150)</f>
        <v>0</v>
      </c>
      <c r="H150" s="862">
        <f t="shared" si="83"/>
        <v>0</v>
      </c>
      <c r="I150" s="862">
        <f t="shared" si="83"/>
        <v>0</v>
      </c>
      <c r="J150" s="862">
        <f t="shared" si="83"/>
        <v>0</v>
      </c>
      <c r="K150" s="862">
        <f t="shared" si="83"/>
        <v>0</v>
      </c>
      <c r="L150" s="862">
        <f t="shared" si="83"/>
        <v>0</v>
      </c>
      <c r="M150" s="862">
        <f t="shared" si="83"/>
        <v>0</v>
      </c>
      <c r="N150" s="862">
        <f t="shared" si="83"/>
        <v>0</v>
      </c>
      <c r="O150" s="862">
        <f t="shared" si="83"/>
        <v>0</v>
      </c>
      <c r="P150" s="863">
        <f t="shared" si="79"/>
        <v>0</v>
      </c>
      <c r="Q150" s="864">
        <f>'③-2収益(印刷なし)'!D83</f>
        <v>0</v>
      </c>
    </row>
    <row r="151" spans="2:17" ht="23.25" customHeight="1" x14ac:dyDescent="0.15">
      <c r="B151" s="1146"/>
      <c r="C151" s="76"/>
      <c r="D151" s="77" t="s">
        <v>16</v>
      </c>
      <c r="E151" s="905"/>
      <c r="F151" s="876"/>
      <c r="G151" s="876"/>
      <c r="H151" s="876"/>
      <c r="I151" s="876"/>
      <c r="J151" s="876"/>
      <c r="K151" s="876"/>
      <c r="L151" s="876"/>
      <c r="M151" s="876"/>
      <c r="N151" s="876"/>
      <c r="O151" s="876"/>
      <c r="P151" s="877"/>
      <c r="Q151" s="878"/>
    </row>
    <row r="152" spans="2:17" ht="23.25" customHeight="1" x14ac:dyDescent="0.15">
      <c r="B152" s="1146"/>
      <c r="C152" s="76" t="s">
        <v>89</v>
      </c>
      <c r="D152" s="78" t="s">
        <v>17</v>
      </c>
      <c r="E152" s="905"/>
      <c r="F152" s="876"/>
      <c r="G152" s="876"/>
      <c r="H152" s="876"/>
      <c r="I152" s="876"/>
      <c r="J152" s="876"/>
      <c r="K152" s="876"/>
      <c r="L152" s="876"/>
      <c r="M152" s="876"/>
      <c r="N152" s="876"/>
      <c r="O152" s="876"/>
      <c r="P152" s="877"/>
      <c r="Q152" s="878"/>
    </row>
    <row r="153" spans="2:17" ht="23.25" customHeight="1" x14ac:dyDescent="0.15">
      <c r="B153" s="1146"/>
      <c r="C153" s="68"/>
      <c r="D153" s="78" t="s">
        <v>90</v>
      </c>
      <c r="E153" s="905"/>
      <c r="F153" s="876"/>
      <c r="G153" s="876"/>
      <c r="H153" s="876"/>
      <c r="I153" s="876"/>
      <c r="J153" s="876"/>
      <c r="K153" s="876"/>
      <c r="L153" s="876"/>
      <c r="M153" s="876"/>
      <c r="N153" s="876"/>
      <c r="O153" s="876"/>
      <c r="P153" s="877"/>
      <c r="Q153" s="878"/>
    </row>
    <row r="154" spans="2:17" ht="23.25" customHeight="1" x14ac:dyDescent="0.15">
      <c r="B154" s="1146"/>
      <c r="C154" s="1150" t="s">
        <v>62</v>
      </c>
      <c r="D154" s="1151"/>
      <c r="E154" s="905"/>
      <c r="F154" s="876"/>
      <c r="G154" s="876"/>
      <c r="H154" s="876"/>
      <c r="I154" s="876"/>
      <c r="J154" s="876"/>
      <c r="K154" s="876"/>
      <c r="L154" s="876"/>
      <c r="M154" s="876"/>
      <c r="N154" s="876"/>
      <c r="O154" s="876"/>
      <c r="P154" s="877"/>
      <c r="Q154" s="878"/>
    </row>
    <row r="155" spans="2:17" ht="23.25" customHeight="1" x14ac:dyDescent="0.15">
      <c r="B155" s="1146"/>
      <c r="C155" s="1150" t="s">
        <v>91</v>
      </c>
      <c r="D155" s="1151"/>
      <c r="E155" s="905"/>
      <c r="F155" s="876"/>
      <c r="G155" s="876"/>
      <c r="H155" s="876"/>
      <c r="I155" s="876"/>
      <c r="J155" s="876"/>
      <c r="K155" s="876"/>
      <c r="L155" s="876"/>
      <c r="M155" s="876"/>
      <c r="N155" s="876"/>
      <c r="O155" s="876"/>
      <c r="P155" s="877"/>
      <c r="Q155" s="878"/>
    </row>
    <row r="156" spans="2:17" ht="23.25" customHeight="1" x14ac:dyDescent="0.15">
      <c r="B156" s="1146"/>
      <c r="C156" s="79"/>
      <c r="D156" s="78" t="s">
        <v>18</v>
      </c>
      <c r="E156" s="905"/>
      <c r="F156" s="862">
        <f>TRUNC(F139*$P$156)</f>
        <v>0</v>
      </c>
      <c r="G156" s="862">
        <f t="shared" ref="G156:O156" si="84">TRUNC(G139*$P$156)</f>
        <v>0</v>
      </c>
      <c r="H156" s="862">
        <f t="shared" si="84"/>
        <v>0</v>
      </c>
      <c r="I156" s="862">
        <f t="shared" si="84"/>
        <v>0</v>
      </c>
      <c r="J156" s="862">
        <f t="shared" si="84"/>
        <v>0</v>
      </c>
      <c r="K156" s="862">
        <f t="shared" si="84"/>
        <v>0</v>
      </c>
      <c r="L156" s="862">
        <f t="shared" si="84"/>
        <v>0</v>
      </c>
      <c r="M156" s="862">
        <f t="shared" si="84"/>
        <v>0</v>
      </c>
      <c r="N156" s="862">
        <f t="shared" si="84"/>
        <v>0</v>
      </c>
      <c r="O156" s="862">
        <f t="shared" si="84"/>
        <v>0</v>
      </c>
      <c r="P156" s="863">
        <f t="shared" si="79"/>
        <v>0</v>
      </c>
      <c r="Q156" s="864">
        <f>'③-2収益(印刷なし)'!D90</f>
        <v>0</v>
      </c>
    </row>
    <row r="157" spans="2:17" ht="23.25" customHeight="1" x14ac:dyDescent="0.15">
      <c r="B157" s="1146"/>
      <c r="C157" s="76" t="s">
        <v>92</v>
      </c>
      <c r="D157" s="77" t="s">
        <v>93</v>
      </c>
      <c r="E157" s="905"/>
      <c r="F157" s="862">
        <f>TRUNC(F139*$P$157)</f>
        <v>0</v>
      </c>
      <c r="G157" s="862">
        <f t="shared" ref="G157:O157" si="85">TRUNC(G139*$P$157)</f>
        <v>0</v>
      </c>
      <c r="H157" s="862">
        <f t="shared" si="85"/>
        <v>0</v>
      </c>
      <c r="I157" s="862">
        <f t="shared" si="85"/>
        <v>0</v>
      </c>
      <c r="J157" s="862">
        <f t="shared" si="85"/>
        <v>0</v>
      </c>
      <c r="K157" s="862">
        <f t="shared" si="85"/>
        <v>0</v>
      </c>
      <c r="L157" s="862">
        <f t="shared" si="85"/>
        <v>0</v>
      </c>
      <c r="M157" s="862">
        <f t="shared" si="85"/>
        <v>0</v>
      </c>
      <c r="N157" s="862">
        <f t="shared" si="85"/>
        <v>0</v>
      </c>
      <c r="O157" s="862">
        <f t="shared" si="85"/>
        <v>0</v>
      </c>
      <c r="P157" s="863">
        <f t="shared" si="79"/>
        <v>0</v>
      </c>
      <c r="Q157" s="864">
        <f>'③-2収益(印刷なし)'!D91</f>
        <v>0</v>
      </c>
    </row>
    <row r="158" spans="2:17" ht="23.25" customHeight="1" x14ac:dyDescent="0.15">
      <c r="B158" s="1146"/>
      <c r="C158" s="68"/>
      <c r="D158" s="77" t="s">
        <v>94</v>
      </c>
      <c r="E158" s="905"/>
      <c r="F158" s="862">
        <f>TRUNC(F139*$P$158)</f>
        <v>0</v>
      </c>
      <c r="G158" s="862">
        <f t="shared" ref="G158:O158" si="86">TRUNC(G139*$P$158)</f>
        <v>0</v>
      </c>
      <c r="H158" s="862">
        <f t="shared" si="86"/>
        <v>0</v>
      </c>
      <c r="I158" s="862">
        <f t="shared" si="86"/>
        <v>0</v>
      </c>
      <c r="J158" s="862">
        <f t="shared" si="86"/>
        <v>0</v>
      </c>
      <c r="K158" s="862">
        <f t="shared" si="86"/>
        <v>0</v>
      </c>
      <c r="L158" s="862">
        <f t="shared" si="86"/>
        <v>0</v>
      </c>
      <c r="M158" s="862">
        <f t="shared" si="86"/>
        <v>0</v>
      </c>
      <c r="N158" s="862">
        <f t="shared" si="86"/>
        <v>0</v>
      </c>
      <c r="O158" s="862">
        <f t="shared" si="86"/>
        <v>0</v>
      </c>
      <c r="P158" s="863">
        <f t="shared" si="79"/>
        <v>0</v>
      </c>
      <c r="Q158" s="864">
        <f>'③-2収益(印刷なし)'!D92</f>
        <v>0</v>
      </c>
    </row>
    <row r="159" spans="2:17" ht="23.25" customHeight="1" x14ac:dyDescent="0.15">
      <c r="B159" s="1146"/>
      <c r="C159" s="1150" t="s">
        <v>49</v>
      </c>
      <c r="D159" s="1151"/>
      <c r="E159" s="902"/>
      <c r="F159" s="879" t="s">
        <v>115</v>
      </c>
      <c r="G159" s="879" t="s">
        <v>115</v>
      </c>
      <c r="H159" s="879" t="s">
        <v>115</v>
      </c>
      <c r="I159" s="879" t="s">
        <v>115</v>
      </c>
      <c r="J159" s="879" t="s">
        <v>115</v>
      </c>
      <c r="K159" s="879" t="s">
        <v>115</v>
      </c>
      <c r="L159" s="879" t="s">
        <v>115</v>
      </c>
      <c r="M159" s="879" t="s">
        <v>115</v>
      </c>
      <c r="N159" s="879" t="s">
        <v>115</v>
      </c>
      <c r="O159" s="880" t="s">
        <v>115</v>
      </c>
      <c r="P159" s="881" t="s">
        <v>115</v>
      </c>
      <c r="Q159" s="882" t="s">
        <v>115</v>
      </c>
    </row>
    <row r="160" spans="2:17" ht="23.25" customHeight="1" thickBot="1" x14ac:dyDescent="0.2">
      <c r="B160" s="1146"/>
      <c r="C160" s="1157" t="s">
        <v>66</v>
      </c>
      <c r="D160" s="1158"/>
      <c r="E160" s="865"/>
      <c r="F160" s="884"/>
      <c r="G160" s="884"/>
      <c r="H160" s="884"/>
      <c r="I160" s="884"/>
      <c r="J160" s="884"/>
      <c r="K160" s="884"/>
      <c r="L160" s="884"/>
      <c r="M160" s="884"/>
      <c r="N160" s="884"/>
      <c r="O160" s="893"/>
      <c r="P160" s="885"/>
      <c r="Q160" s="886"/>
    </row>
    <row r="161" spans="2:17" ht="23.25" customHeight="1" thickTop="1" thickBot="1" x14ac:dyDescent="0.2">
      <c r="B161" s="1147"/>
      <c r="C161" s="1159" t="s">
        <v>95</v>
      </c>
      <c r="D161" s="1160"/>
      <c r="E161" s="855">
        <f t="shared" ref="E161:O161" si="87">SUM(E144:E160)</f>
        <v>0</v>
      </c>
      <c r="F161" s="856">
        <f t="shared" si="87"/>
        <v>0</v>
      </c>
      <c r="G161" s="856">
        <f t="shared" si="87"/>
        <v>0</v>
      </c>
      <c r="H161" s="856">
        <f t="shared" si="87"/>
        <v>0</v>
      </c>
      <c r="I161" s="856">
        <f t="shared" si="87"/>
        <v>0</v>
      </c>
      <c r="J161" s="856">
        <f t="shared" si="87"/>
        <v>0</v>
      </c>
      <c r="K161" s="856">
        <f t="shared" si="87"/>
        <v>0</v>
      </c>
      <c r="L161" s="856">
        <f t="shared" si="87"/>
        <v>0</v>
      </c>
      <c r="M161" s="856">
        <f t="shared" si="87"/>
        <v>0</v>
      </c>
      <c r="N161" s="856">
        <f t="shared" si="87"/>
        <v>0</v>
      </c>
      <c r="O161" s="887">
        <f t="shared" si="87"/>
        <v>0</v>
      </c>
      <c r="P161" s="888">
        <f>ROUNDUP(Q161/10,0)</f>
        <v>0</v>
      </c>
      <c r="Q161" s="859">
        <f>SUM(Q144:Q158)</f>
        <v>0</v>
      </c>
    </row>
    <row r="162" spans="2:17" ht="23.25" customHeight="1" thickBot="1" x14ac:dyDescent="0.2">
      <c r="B162" s="1142" t="s">
        <v>19</v>
      </c>
      <c r="C162" s="1143"/>
      <c r="D162" s="1144"/>
      <c r="E162" s="855">
        <f t="shared" ref="E162:O162" si="88">E143-E161</f>
        <v>0</v>
      </c>
      <c r="F162" s="856">
        <f t="shared" si="88"/>
        <v>0</v>
      </c>
      <c r="G162" s="856">
        <f t="shared" si="88"/>
        <v>0</v>
      </c>
      <c r="H162" s="856">
        <f t="shared" si="88"/>
        <v>0</v>
      </c>
      <c r="I162" s="856">
        <f t="shared" si="88"/>
        <v>0</v>
      </c>
      <c r="J162" s="856">
        <f t="shared" si="88"/>
        <v>0</v>
      </c>
      <c r="K162" s="856">
        <f t="shared" si="88"/>
        <v>0</v>
      </c>
      <c r="L162" s="856">
        <f t="shared" si="88"/>
        <v>0</v>
      </c>
      <c r="M162" s="856">
        <f t="shared" si="88"/>
        <v>0</v>
      </c>
      <c r="N162" s="856">
        <f t="shared" si="88"/>
        <v>0</v>
      </c>
      <c r="O162" s="856">
        <f t="shared" si="88"/>
        <v>0</v>
      </c>
      <c r="P162" s="857">
        <f>ROUNDUP(Q162/10,0)</f>
        <v>0</v>
      </c>
      <c r="Q162" s="858">
        <f>Q143-Q161</f>
        <v>0</v>
      </c>
    </row>
    <row r="163" spans="2:17" ht="22.7" customHeight="1" x14ac:dyDescent="0.15">
      <c r="J163" s="851" t="s">
        <v>436</v>
      </c>
    </row>
  </sheetData>
  <mergeCells count="129">
    <mergeCell ref="C39:D39"/>
    <mergeCell ref="B31:B35"/>
    <mergeCell ref="B36:B53"/>
    <mergeCell ref="C35:D35"/>
    <mergeCell ref="C36:D36"/>
    <mergeCell ref="C37:D37"/>
    <mergeCell ref="C41:D41"/>
    <mergeCell ref="C33:D33"/>
    <mergeCell ref="B54:D54"/>
    <mergeCell ref="C46:D46"/>
    <mergeCell ref="C34:D34"/>
    <mergeCell ref="B58:B62"/>
    <mergeCell ref="B63:B80"/>
    <mergeCell ref="C58:D58"/>
    <mergeCell ref="C101:D101"/>
    <mergeCell ref="C107:D107"/>
    <mergeCell ref="C96:D96"/>
    <mergeCell ref="C100:D100"/>
    <mergeCell ref="C95:D95"/>
    <mergeCell ref="C94:D94"/>
    <mergeCell ref="B90:B107"/>
    <mergeCell ref="B4:B8"/>
    <mergeCell ref="B85:B89"/>
    <mergeCell ref="C15:D15"/>
    <mergeCell ref="C42:D42"/>
    <mergeCell ref="B27:D27"/>
    <mergeCell ref="B9:B26"/>
    <mergeCell ref="C59:D59"/>
    <mergeCell ref="C40:D40"/>
    <mergeCell ref="B81:D81"/>
    <mergeCell ref="C80:D80"/>
    <mergeCell ref="C84:D84"/>
    <mergeCell ref="C85:D85"/>
    <mergeCell ref="C86:D86"/>
    <mergeCell ref="C68:D68"/>
    <mergeCell ref="C69:D69"/>
    <mergeCell ref="C73:D73"/>
    <mergeCell ref="C74:D74"/>
    <mergeCell ref="C60:D60"/>
    <mergeCell ref="C30:D30"/>
    <mergeCell ref="C31:D31"/>
    <mergeCell ref="C32:D32"/>
    <mergeCell ref="C47:D47"/>
    <mergeCell ref="C53:D53"/>
    <mergeCell ref="C38:D38"/>
    <mergeCell ref="E2:F2"/>
    <mergeCell ref="E56:F56"/>
    <mergeCell ref="C64:D64"/>
    <mergeCell ref="C65:D65"/>
    <mergeCell ref="C57:D57"/>
    <mergeCell ref="C93:D93"/>
    <mergeCell ref="C87:D87"/>
    <mergeCell ref="C90:D90"/>
    <mergeCell ref="C91:D91"/>
    <mergeCell ref="C88:D88"/>
    <mergeCell ref="C89:D89"/>
    <mergeCell ref="C92:D92"/>
    <mergeCell ref="C9:D9"/>
    <mergeCell ref="C10:D10"/>
    <mergeCell ref="C11:D11"/>
    <mergeCell ref="C26:D26"/>
    <mergeCell ref="C61:D61"/>
    <mergeCell ref="C62:D62"/>
    <mergeCell ref="C63:D63"/>
    <mergeCell ref="C66:D66"/>
    <mergeCell ref="C67:D67"/>
    <mergeCell ref="C7:D7"/>
    <mergeCell ref="C12:D12"/>
    <mergeCell ref="C20:D20"/>
    <mergeCell ref="C123:D123"/>
    <mergeCell ref="C127:D127"/>
    <mergeCell ref="C138:D138"/>
    <mergeCell ref="C139:D139"/>
    <mergeCell ref="C140:D140"/>
    <mergeCell ref="C141:D141"/>
    <mergeCell ref="C142:D142"/>
    <mergeCell ref="C3:D3"/>
    <mergeCell ref="C13:D13"/>
    <mergeCell ref="C14:D14"/>
    <mergeCell ref="C19:D19"/>
    <mergeCell ref="C24:D24"/>
    <mergeCell ref="C25:D25"/>
    <mergeCell ref="C8:D8"/>
    <mergeCell ref="C4:D4"/>
    <mergeCell ref="C5:D5"/>
    <mergeCell ref="C6:D6"/>
    <mergeCell ref="B108:D108"/>
    <mergeCell ref="C51:D51"/>
    <mergeCell ref="C52:D52"/>
    <mergeCell ref="C78:D78"/>
    <mergeCell ref="C79:D79"/>
    <mergeCell ref="C105:D105"/>
    <mergeCell ref="C106:D106"/>
    <mergeCell ref="B112:B116"/>
    <mergeCell ref="C112:D112"/>
    <mergeCell ref="C113:D113"/>
    <mergeCell ref="C114:D114"/>
    <mergeCell ref="C115:D115"/>
    <mergeCell ref="C116:D116"/>
    <mergeCell ref="C160:D160"/>
    <mergeCell ref="C161:D161"/>
    <mergeCell ref="E110:F110"/>
    <mergeCell ref="C111:D111"/>
    <mergeCell ref="C143:D143"/>
    <mergeCell ref="C132:D132"/>
    <mergeCell ref="C133:D133"/>
    <mergeCell ref="C134:D134"/>
    <mergeCell ref="B135:D135"/>
    <mergeCell ref="B117:B134"/>
    <mergeCell ref="C117:D117"/>
    <mergeCell ref="C121:D121"/>
    <mergeCell ref="C118:D118"/>
    <mergeCell ref="C119:D119"/>
    <mergeCell ref="C120:D120"/>
    <mergeCell ref="B139:B143"/>
    <mergeCell ref="C128:D128"/>
    <mergeCell ref="C122:D122"/>
    <mergeCell ref="B162:D162"/>
    <mergeCell ref="B144:B161"/>
    <mergeCell ref="C144:D144"/>
    <mergeCell ref="C145:D145"/>
    <mergeCell ref="C146:D146"/>
    <mergeCell ref="C147:D147"/>
    <mergeCell ref="C148:D148"/>
    <mergeCell ref="C149:D149"/>
    <mergeCell ref="C150:D150"/>
    <mergeCell ref="C154:D154"/>
    <mergeCell ref="C155:D155"/>
    <mergeCell ref="C159:D159"/>
  </mergeCells>
  <phoneticPr fontId="2"/>
  <printOptions horizontalCentered="1" verticalCentered="1"/>
  <pageMargins left="0.31496062992125984" right="0.19685039370078741" top="0.59055118110236227" bottom="0" header="0.51181102362204722" footer="0.51181102362204722"/>
  <pageSetup paperSize="9" scale="86" orientation="landscape" cellComments="asDisplayed" r:id="rId1"/>
  <headerFooter alignWithMargins="0"/>
  <rowBreaks count="5" manualBreakCount="5">
    <brk id="28" max="16383" man="1"/>
    <brk id="55" max="16383" man="1"/>
    <brk id="82" min="1" max="16" man="1"/>
    <brk id="109" min="1" max="16" man="1"/>
    <brk id="136"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25"/>
  <sheetViews>
    <sheetView showGridLines="0" view="pageBreakPreview" zoomScale="70" zoomScaleNormal="70" zoomScaleSheetLayoutView="70" workbookViewId="0">
      <selection activeCell="L5" sqref="L5:M5"/>
    </sheetView>
  </sheetViews>
  <sheetFormatPr defaultRowHeight="13.5" x14ac:dyDescent="0.15"/>
  <cols>
    <col min="1" max="1" width="3.625" customWidth="1"/>
    <col min="2" max="2" width="4.625" customWidth="1"/>
    <col min="3" max="3" width="10.125" customWidth="1"/>
    <col min="4" max="4" width="11.125" bestFit="1" customWidth="1"/>
    <col min="5" max="5" width="9.125" bestFit="1" customWidth="1"/>
    <col min="6" max="6" width="6.625" bestFit="1" customWidth="1"/>
    <col min="7" max="7" width="8" customWidth="1"/>
    <col min="8" max="8" width="7.625" customWidth="1"/>
    <col min="9" max="10" width="5.625" customWidth="1"/>
    <col min="11" max="11" width="3" customWidth="1"/>
    <col min="12" max="12" width="5.625" customWidth="1"/>
    <col min="13" max="13" width="6.875" customWidth="1"/>
    <col min="14" max="14" width="7.125" customWidth="1"/>
    <col min="15" max="15" width="6.625" customWidth="1"/>
    <col min="16" max="16" width="7.125" customWidth="1"/>
    <col min="17" max="17" width="5.5" customWidth="1"/>
    <col min="18" max="18" width="6.5" customWidth="1"/>
    <col min="19" max="19" width="9.125" customWidth="1"/>
    <col min="20" max="20" width="11.5" bestFit="1" customWidth="1"/>
    <col min="21" max="21" width="5.625" customWidth="1"/>
    <col min="22" max="22" width="5.75" customWidth="1"/>
    <col min="23" max="23" width="4.625" customWidth="1"/>
    <col min="24" max="24" width="6.75" customWidth="1"/>
    <col min="25" max="25" width="4.625" customWidth="1"/>
    <col min="26" max="26" width="6.5" customWidth="1"/>
    <col min="27" max="27" width="11.125" bestFit="1" customWidth="1"/>
  </cols>
  <sheetData>
    <row r="1" spans="1:27" ht="20.100000000000001" customHeight="1" x14ac:dyDescent="0.2">
      <c r="A1" s="395">
        <v>1</v>
      </c>
      <c r="B1" s="1334">
        <f>②収支!C3</f>
        <v>0</v>
      </c>
      <c r="C1" s="1335"/>
      <c r="D1" s="1335"/>
      <c r="E1" s="396"/>
      <c r="F1" s="1289" t="s">
        <v>442</v>
      </c>
      <c r="G1" s="1290"/>
      <c r="H1" s="1290"/>
      <c r="I1" s="1290"/>
      <c r="J1" s="1290"/>
      <c r="K1" s="1290"/>
      <c r="L1" s="1290"/>
      <c r="M1" s="1290"/>
      <c r="N1" s="1290"/>
      <c r="O1" s="313"/>
      <c r="P1" s="313"/>
      <c r="Q1" s="313"/>
      <c r="R1" s="397"/>
      <c r="S1" s="313"/>
      <c r="T1" s="313"/>
      <c r="U1" s="313"/>
      <c r="V1" s="313"/>
      <c r="W1" s="313"/>
      <c r="X1" s="313"/>
      <c r="Y1" s="313"/>
      <c r="Z1" s="313"/>
      <c r="AA1" s="313"/>
    </row>
    <row r="2" spans="1:27" ht="20.100000000000001" customHeight="1" thickBot="1" x14ac:dyDescent="0.2">
      <c r="A2" s="398"/>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row>
    <row r="3" spans="1:27" ht="12.95" customHeight="1" x14ac:dyDescent="0.15">
      <c r="A3" s="1336" t="s">
        <v>443</v>
      </c>
      <c r="B3" s="1280"/>
      <c r="C3" s="1281"/>
      <c r="D3" s="316"/>
      <c r="E3" s="394" t="s">
        <v>444</v>
      </c>
      <c r="F3" s="797" t="s">
        <v>445</v>
      </c>
      <c r="G3" s="1337" t="s">
        <v>414</v>
      </c>
      <c r="H3" s="1280"/>
      <c r="I3" s="1280"/>
      <c r="J3" s="1284"/>
      <c r="K3" s="319" t="s">
        <v>446</v>
      </c>
      <c r="L3" s="321"/>
      <c r="M3" s="321"/>
      <c r="N3" s="321"/>
      <c r="O3" s="321"/>
      <c r="P3" s="321"/>
      <c r="Q3" s="321"/>
      <c r="R3" s="321"/>
      <c r="S3" s="321"/>
      <c r="T3" s="321"/>
      <c r="U3" s="321"/>
      <c r="V3" s="321"/>
      <c r="W3" s="321"/>
      <c r="X3" s="1179" t="s">
        <v>447</v>
      </c>
      <c r="Y3" s="1180"/>
      <c r="Z3" s="1180"/>
      <c r="AA3" s="1181"/>
    </row>
    <row r="4" spans="1:27" ht="12.95" customHeight="1" thickBot="1" x14ac:dyDescent="0.2">
      <c r="A4" s="1279"/>
      <c r="B4" s="1280"/>
      <c r="C4" s="1281"/>
      <c r="D4" s="316" t="s">
        <v>382</v>
      </c>
      <c r="E4" s="317" t="s">
        <v>448</v>
      </c>
      <c r="F4" s="318" t="s">
        <v>449</v>
      </c>
      <c r="G4" s="1280"/>
      <c r="H4" s="1280"/>
      <c r="I4" s="1280"/>
      <c r="J4" s="1284"/>
      <c r="K4" s="319"/>
      <c r="L4" s="320"/>
      <c r="M4" s="1204" t="s">
        <v>450</v>
      </c>
      <c r="N4" s="1272"/>
      <c r="O4" s="1204" t="s">
        <v>451</v>
      </c>
      <c r="P4" s="1204"/>
      <c r="Q4" s="1204" t="s">
        <v>452</v>
      </c>
      <c r="R4" s="1204"/>
      <c r="S4" s="321"/>
      <c r="T4" s="321"/>
      <c r="U4" s="321"/>
      <c r="V4" s="321"/>
      <c r="W4" s="321"/>
      <c r="X4" s="322" t="s">
        <v>453</v>
      </c>
      <c r="Y4" s="116"/>
      <c r="Z4" s="323" t="s">
        <v>454</v>
      </c>
      <c r="AA4" s="324">
        <f>+U10*Y4/100</f>
        <v>0</v>
      </c>
    </row>
    <row r="5" spans="1:27" ht="12.95" customHeight="1" thickBot="1" x14ac:dyDescent="0.2">
      <c r="A5" s="1279"/>
      <c r="B5" s="1280"/>
      <c r="C5" s="1281"/>
      <c r="D5" s="436"/>
      <c r="E5" s="317" t="s">
        <v>455</v>
      </c>
      <c r="F5" s="318" t="s">
        <v>456</v>
      </c>
      <c r="G5" s="1280"/>
      <c r="H5" s="1280"/>
      <c r="I5" s="1280"/>
      <c r="J5" s="1284"/>
      <c r="K5" s="325" t="s">
        <v>457</v>
      </c>
      <c r="L5" s="1285"/>
      <c r="M5" s="1285"/>
      <c r="N5" s="326" t="s">
        <v>458</v>
      </c>
      <c r="O5" s="117">
        <v>80</v>
      </c>
      <c r="P5" s="326" t="s">
        <v>459</v>
      </c>
      <c r="Q5" s="1200">
        <f>L5*O5/100</f>
        <v>0</v>
      </c>
      <c r="R5" s="1201"/>
      <c r="S5" s="1202" t="s">
        <v>460</v>
      </c>
      <c r="T5" s="1203"/>
      <c r="U5" s="456">
        <f>IF(AND(ISBLANK(O7:O10),ISBLANK(T7:T9)),"",7-(COUNTBLANK(O7:O10)+COUNTBLANK(T7:T9)))</f>
        <v>0</v>
      </c>
      <c r="V5" s="327" t="s">
        <v>461</v>
      </c>
      <c r="W5" s="328"/>
      <c r="X5" s="322" t="s">
        <v>462</v>
      </c>
      <c r="Y5" s="116"/>
      <c r="Z5" s="323" t="s">
        <v>463</v>
      </c>
      <c r="AA5" s="324">
        <f>+U10*Y5/100</f>
        <v>0</v>
      </c>
    </row>
    <row r="6" spans="1:27" ht="20.100000000000001" customHeight="1" thickBot="1" x14ac:dyDescent="0.2">
      <c r="A6" s="1286" t="s">
        <v>464</v>
      </c>
      <c r="B6" s="1287"/>
      <c r="C6" s="1288"/>
      <c r="D6" s="439">
        <f>U10</f>
        <v>0</v>
      </c>
      <c r="E6" s="796" t="e">
        <f>IF(D6="",0,D6/S10)</f>
        <v>#DIV/0!</v>
      </c>
      <c r="F6" s="788"/>
      <c r="G6" s="441"/>
      <c r="H6" s="441"/>
      <c r="I6" s="441"/>
      <c r="J6" s="442"/>
      <c r="K6" s="314" t="s">
        <v>465</v>
      </c>
      <c r="L6" s="429" t="s">
        <v>465</v>
      </c>
      <c r="M6" s="1198" t="s">
        <v>466</v>
      </c>
      <c r="N6" s="1275"/>
      <c r="O6" s="465" t="s">
        <v>467</v>
      </c>
      <c r="P6" s="1198" t="s">
        <v>391</v>
      </c>
      <c r="Q6" s="1247"/>
      <c r="R6" s="467" t="s">
        <v>465</v>
      </c>
      <c r="S6" s="466" t="s">
        <v>466</v>
      </c>
      <c r="T6" s="463" t="s">
        <v>467</v>
      </c>
      <c r="U6" s="1198" t="s">
        <v>391</v>
      </c>
      <c r="V6" s="1199"/>
      <c r="W6" s="321"/>
      <c r="X6" s="334" t="s">
        <v>468</v>
      </c>
      <c r="Y6" s="118"/>
      <c r="Z6" s="335" t="s">
        <v>469</v>
      </c>
      <c r="AA6" s="324">
        <f>+U10*Y6/100</f>
        <v>0</v>
      </c>
    </row>
    <row r="7" spans="1:27" ht="20.100000000000001" customHeight="1" thickBot="1" x14ac:dyDescent="0.2">
      <c r="A7" s="336"/>
      <c r="B7" s="1236" t="s">
        <v>470</v>
      </c>
      <c r="C7" s="1226"/>
      <c r="D7" s="957"/>
      <c r="E7" s="438">
        <f>IF(D7="",0,D7/$S$10)</f>
        <v>0</v>
      </c>
      <c r="F7" s="789" t="str">
        <f t="shared" ref="F7:F24" si="0">IF($D$6=0,"",D7/$D$6*100)</f>
        <v/>
      </c>
      <c r="G7" s="1273"/>
      <c r="H7" s="1273"/>
      <c r="I7" s="1273"/>
      <c r="J7" s="1274"/>
      <c r="K7" s="319" t="s">
        <v>471</v>
      </c>
      <c r="L7" s="459"/>
      <c r="M7" s="1339"/>
      <c r="N7" s="1340"/>
      <c r="O7" s="460"/>
      <c r="P7" s="1291">
        <f>+O7*M7</f>
        <v>0</v>
      </c>
      <c r="Q7" s="1292"/>
      <c r="R7" s="468"/>
      <c r="S7" s="461"/>
      <c r="T7" s="462"/>
      <c r="U7" s="1291">
        <f>+T7*S7</f>
        <v>0</v>
      </c>
      <c r="V7" s="1315"/>
      <c r="W7" s="321"/>
      <c r="X7" s="1328" t="s">
        <v>472</v>
      </c>
      <c r="Y7" s="1329"/>
      <c r="Z7" s="1330"/>
      <c r="AA7" s="339">
        <f>+AA6+AA5+AA4</f>
        <v>0</v>
      </c>
    </row>
    <row r="8" spans="1:27" ht="20.100000000000001" customHeight="1" thickBot="1" x14ac:dyDescent="0.2">
      <c r="A8" s="336"/>
      <c r="B8" s="1222" t="s">
        <v>473</v>
      </c>
      <c r="C8" s="1221"/>
      <c r="D8" s="329">
        <f>AA15</f>
        <v>0</v>
      </c>
      <c r="E8" s="338" t="e">
        <f>IF(D8="",0,D8/$S$10)</f>
        <v>#DIV/0!</v>
      </c>
      <c r="F8" s="790" t="str">
        <f t="shared" si="0"/>
        <v/>
      </c>
      <c r="G8" s="786" t="s">
        <v>474</v>
      </c>
      <c r="H8" s="340"/>
      <c r="I8" s="340"/>
      <c r="J8" s="340"/>
      <c r="K8" s="319" t="s">
        <v>475</v>
      </c>
      <c r="L8" s="122"/>
      <c r="M8" s="1341"/>
      <c r="N8" s="1342"/>
      <c r="O8" s="423"/>
      <c r="P8" s="1194">
        <f>+O8*M8</f>
        <v>0</v>
      </c>
      <c r="Q8" s="1195"/>
      <c r="R8" s="469"/>
      <c r="S8" s="425"/>
      <c r="T8" s="426"/>
      <c r="U8" s="1194">
        <f>+T8*S8</f>
        <v>0</v>
      </c>
      <c r="V8" s="1331"/>
      <c r="W8" s="321"/>
      <c r="X8" s="1313" t="s">
        <v>399</v>
      </c>
      <c r="Y8" s="1314"/>
      <c r="Z8" s="123"/>
      <c r="AA8" s="341">
        <f>+S10*Z8</f>
        <v>0</v>
      </c>
    </row>
    <row r="9" spans="1:27" ht="20.100000000000001" customHeight="1" thickBot="1" x14ac:dyDescent="0.2">
      <c r="A9" s="336"/>
      <c r="B9" s="1222" t="s">
        <v>476</v>
      </c>
      <c r="C9" s="1221"/>
      <c r="D9" s="329">
        <f>AA25</f>
        <v>0</v>
      </c>
      <c r="E9" s="338" t="e">
        <f t="shared" ref="E9:E24" si="1">IF(D9="",0,D9/$S$10)</f>
        <v>#DIV/0!</v>
      </c>
      <c r="F9" s="790" t="str">
        <f t="shared" si="0"/>
        <v/>
      </c>
      <c r="G9" s="786" t="s">
        <v>474</v>
      </c>
      <c r="H9" s="340"/>
      <c r="I9" s="340"/>
      <c r="J9" s="340"/>
      <c r="K9" s="319" t="s">
        <v>477</v>
      </c>
      <c r="L9" s="122"/>
      <c r="M9" s="1341"/>
      <c r="N9" s="1342"/>
      <c r="O9" s="423"/>
      <c r="P9" s="1194">
        <f>+O9*M9</f>
        <v>0</v>
      </c>
      <c r="Q9" s="1195"/>
      <c r="R9" s="473"/>
      <c r="S9" s="474"/>
      <c r="T9" s="475"/>
      <c r="U9" s="1196">
        <f>+T9*S9</f>
        <v>0</v>
      </c>
      <c r="V9" s="1197"/>
      <c r="W9" s="321"/>
      <c r="X9" s="1191" t="s">
        <v>400</v>
      </c>
      <c r="Y9" s="1192"/>
      <c r="Z9" s="124"/>
      <c r="AA9" s="342">
        <f>IF(Z9="",0,Z9*S10)</f>
        <v>0</v>
      </c>
    </row>
    <row r="10" spans="1:27" ht="20.100000000000001" customHeight="1" thickTop="1" thickBot="1" x14ac:dyDescent="0.2">
      <c r="A10" s="336"/>
      <c r="B10" s="1222" t="s">
        <v>478</v>
      </c>
      <c r="C10" s="1221"/>
      <c r="D10" s="958"/>
      <c r="E10" s="338">
        <f t="shared" si="1"/>
        <v>0</v>
      </c>
      <c r="F10" s="790" t="str">
        <f t="shared" si="0"/>
        <v/>
      </c>
      <c r="G10" s="1260"/>
      <c r="H10" s="1260"/>
      <c r="I10" s="1260"/>
      <c r="J10" s="1261"/>
      <c r="K10" s="325" t="s">
        <v>479</v>
      </c>
      <c r="L10" s="125"/>
      <c r="M10" s="1268"/>
      <c r="N10" s="1343"/>
      <c r="O10" s="424"/>
      <c r="P10" s="1270">
        <f>+O10*M10</f>
        <v>0</v>
      </c>
      <c r="Q10" s="1271"/>
      <c r="R10" s="470" t="s">
        <v>385</v>
      </c>
      <c r="S10" s="444">
        <f>SUM(M7:N10,S7:S9)</f>
        <v>0</v>
      </c>
      <c r="T10" s="1030">
        <f>IF(ISERR($U10/$S10),0,TRUNC($U10/$S10))</f>
        <v>0</v>
      </c>
      <c r="U10" s="1298">
        <f>SUM(P7:Q10,U7:V9)</f>
        <v>0</v>
      </c>
      <c r="V10" s="1299"/>
      <c r="W10" s="321"/>
      <c r="X10" s="321"/>
      <c r="Y10" s="321"/>
      <c r="Z10" s="321"/>
      <c r="AA10" s="343">
        <f>SUM(AA7:AA9)</f>
        <v>0</v>
      </c>
    </row>
    <row r="11" spans="1:27" ht="20.100000000000001" customHeight="1" thickBot="1" x14ac:dyDescent="0.2">
      <c r="A11" s="344" t="s">
        <v>480</v>
      </c>
      <c r="B11" s="1222" t="s">
        <v>481</v>
      </c>
      <c r="C11" s="1221"/>
      <c r="D11" s="329">
        <f>AA35</f>
        <v>0</v>
      </c>
      <c r="E11" s="338" t="e">
        <f t="shared" si="1"/>
        <v>#DIV/0!</v>
      </c>
      <c r="F11" s="790" t="str">
        <f t="shared" si="0"/>
        <v/>
      </c>
      <c r="G11" s="786" t="s">
        <v>474</v>
      </c>
      <c r="H11" s="340"/>
      <c r="I11" s="340"/>
      <c r="J11" s="340"/>
      <c r="K11" s="1257" t="s">
        <v>473</v>
      </c>
      <c r="L11" s="1202" t="s">
        <v>482</v>
      </c>
      <c r="M11" s="1247"/>
      <c r="N11" s="1182" t="s">
        <v>483</v>
      </c>
      <c r="O11" s="1182"/>
      <c r="P11" s="480" t="s">
        <v>484</v>
      </c>
      <c r="Q11" s="465" t="s">
        <v>485</v>
      </c>
      <c r="R11" s="464" t="s">
        <v>486</v>
      </c>
      <c r="S11" s="481" t="s">
        <v>487</v>
      </c>
      <c r="T11" s="1202" t="s">
        <v>482</v>
      </c>
      <c r="U11" s="1247"/>
      <c r="V11" s="1182" t="s">
        <v>483</v>
      </c>
      <c r="W11" s="1182"/>
      <c r="X11" s="480" t="s">
        <v>484</v>
      </c>
      <c r="Y11" s="465" t="s">
        <v>485</v>
      </c>
      <c r="Z11" s="482" t="s">
        <v>486</v>
      </c>
      <c r="AA11" s="483" t="s">
        <v>487</v>
      </c>
    </row>
    <row r="12" spans="1:27" ht="20.100000000000001" customHeight="1" x14ac:dyDescent="0.15">
      <c r="A12" s="344"/>
      <c r="B12" s="1222" t="s">
        <v>488</v>
      </c>
      <c r="C12" s="1221"/>
      <c r="D12" s="958"/>
      <c r="E12" s="338">
        <f t="shared" si="1"/>
        <v>0</v>
      </c>
      <c r="F12" s="790" t="str">
        <f t="shared" si="0"/>
        <v/>
      </c>
      <c r="G12" s="1297"/>
      <c r="H12" s="1260"/>
      <c r="I12" s="1260"/>
      <c r="J12" s="1261"/>
      <c r="K12" s="1258"/>
      <c r="L12" s="1338"/>
      <c r="M12" s="1317"/>
      <c r="N12" s="984"/>
      <c r="O12" s="977"/>
      <c r="P12" s="921"/>
      <c r="Q12" s="991"/>
      <c r="R12" s="677" t="str">
        <f>IF(O12="","",O12)</f>
        <v/>
      </c>
      <c r="S12" s="678">
        <f>ROUNDDOWN(IF(Q12="",0,P12/Q12*N12)*1.1,0)</f>
        <v>0</v>
      </c>
      <c r="T12" s="1266"/>
      <c r="U12" s="1267"/>
      <c r="V12" s="732"/>
      <c r="W12" s="402"/>
      <c r="X12" s="163"/>
      <c r="Y12" s="129"/>
      <c r="Z12" s="479" t="str">
        <f>IF(W12="","",W12)</f>
        <v/>
      </c>
      <c r="AA12" s="428">
        <f>ROUNDDOWN(IF(Y12="",0,X12/Y12*V12)*1.1,0)</f>
        <v>0</v>
      </c>
    </row>
    <row r="13" spans="1:27" ht="20.100000000000001" customHeight="1" x14ac:dyDescent="0.15">
      <c r="A13" s="344"/>
      <c r="B13" s="1222" t="s">
        <v>489</v>
      </c>
      <c r="C13" s="1221"/>
      <c r="D13" s="958"/>
      <c r="E13" s="338">
        <f t="shared" si="1"/>
        <v>0</v>
      </c>
      <c r="F13" s="790" t="str">
        <f t="shared" si="0"/>
        <v/>
      </c>
      <c r="G13" s="1260"/>
      <c r="H13" s="1260"/>
      <c r="I13" s="1260"/>
      <c r="J13" s="1261"/>
      <c r="K13" s="1258"/>
      <c r="L13" s="1344"/>
      <c r="M13" s="1345"/>
      <c r="N13" s="986"/>
      <c r="O13" s="987"/>
      <c r="P13" s="1035"/>
      <c r="Q13" s="1038"/>
      <c r="R13" s="430" t="str">
        <f t="shared" ref="R13:R25" si="2">IF(O13="","",O13)</f>
        <v/>
      </c>
      <c r="S13" s="324">
        <f>ROUNDDOWN(IF(Q13="",0,P13/Q13*N13)*1.1,0)</f>
        <v>0</v>
      </c>
      <c r="T13" s="1189"/>
      <c r="U13" s="1238"/>
      <c r="V13" s="733"/>
      <c r="W13" s="402"/>
      <c r="X13" s="160"/>
      <c r="Y13" s="119"/>
      <c r="Z13" s="433" t="str">
        <f>IF(W13="","",W13)</f>
        <v/>
      </c>
      <c r="AA13" s="324">
        <f>ROUNDDOWN(IF(Y13="",0,X13/Y13*V13)*1.1,0)</f>
        <v>0</v>
      </c>
    </row>
    <row r="14" spans="1:27" ht="20.100000000000001" customHeight="1" thickBot="1" x14ac:dyDescent="0.2">
      <c r="A14" s="344"/>
      <c r="B14" s="1228" t="s">
        <v>490</v>
      </c>
      <c r="C14" s="346" t="s">
        <v>491</v>
      </c>
      <c r="D14" s="712"/>
      <c r="E14" s="338">
        <f t="shared" si="1"/>
        <v>0</v>
      </c>
      <c r="F14" s="790" t="str">
        <f t="shared" si="0"/>
        <v/>
      </c>
      <c r="G14" s="340"/>
      <c r="H14" s="340"/>
      <c r="I14" s="340"/>
      <c r="J14" s="340"/>
      <c r="K14" s="1258"/>
      <c r="L14" s="1344"/>
      <c r="M14" s="1345"/>
      <c r="N14" s="976"/>
      <c r="O14" s="987"/>
      <c r="P14" s="1035"/>
      <c r="Q14" s="1038"/>
      <c r="R14" s="430" t="str">
        <f t="shared" si="2"/>
        <v/>
      </c>
      <c r="S14" s="324">
        <f t="shared" ref="S14:S25" si="3">ROUNDDOWN(IF(Q14="",0,P14/Q14*N14)*1.1,0)</f>
        <v>0</v>
      </c>
      <c r="T14" s="1187"/>
      <c r="U14" s="1332"/>
      <c r="V14" s="734"/>
      <c r="W14" s="402"/>
      <c r="X14" s="161"/>
      <c r="Y14" s="159"/>
      <c r="Z14" s="434" t="str">
        <f>IF(W14="","",W14)</f>
        <v/>
      </c>
      <c r="AA14" s="427">
        <f>ROUNDDOWN(IF(Y14="",0,X14/Y14*V14)*1.1,0)</f>
        <v>0</v>
      </c>
    </row>
    <row r="15" spans="1:27" ht="20.100000000000001" customHeight="1" thickTop="1" thickBot="1" x14ac:dyDescent="0.2">
      <c r="A15" s="344" t="s">
        <v>492</v>
      </c>
      <c r="B15" s="1229"/>
      <c r="C15" s="346" t="s">
        <v>493</v>
      </c>
      <c r="D15" s="712"/>
      <c r="E15" s="338">
        <f t="shared" si="1"/>
        <v>0</v>
      </c>
      <c r="F15" s="790" t="str">
        <f t="shared" si="0"/>
        <v/>
      </c>
      <c r="G15" s="340"/>
      <c r="H15" s="340"/>
      <c r="I15" s="340"/>
      <c r="J15" s="340"/>
      <c r="K15" s="1259"/>
      <c r="L15" s="1346"/>
      <c r="M15" s="1347"/>
      <c r="N15" s="980"/>
      <c r="O15" s="981"/>
      <c r="P15" s="1036"/>
      <c r="Q15" s="1039"/>
      <c r="R15" s="431" t="str">
        <f t="shared" si="2"/>
        <v/>
      </c>
      <c r="S15" s="679">
        <f t="shared" si="3"/>
        <v>0</v>
      </c>
      <c r="T15" s="1183" t="s">
        <v>494</v>
      </c>
      <c r="U15" s="1184"/>
      <c r="V15" s="1185"/>
      <c r="W15" s="1185"/>
      <c r="X15" s="1185"/>
      <c r="Y15" s="1185"/>
      <c r="Z15" s="1186"/>
      <c r="AA15" s="370">
        <f>SUM(AA12:AA14,S12:S15)</f>
        <v>0</v>
      </c>
    </row>
    <row r="16" spans="1:27" ht="20.100000000000001" customHeight="1" x14ac:dyDescent="0.15">
      <c r="A16" s="344"/>
      <c r="B16" s="1230"/>
      <c r="C16" s="350" t="s">
        <v>495</v>
      </c>
      <c r="D16" s="712"/>
      <c r="E16" s="338">
        <f t="shared" si="1"/>
        <v>0</v>
      </c>
      <c r="F16" s="790" t="str">
        <f t="shared" si="0"/>
        <v/>
      </c>
      <c r="G16" s="340"/>
      <c r="H16" s="340"/>
      <c r="I16" s="340"/>
      <c r="J16" s="340"/>
      <c r="K16" s="314"/>
      <c r="L16" s="1207"/>
      <c r="M16" s="1208"/>
      <c r="N16" s="990"/>
      <c r="O16" s="977"/>
      <c r="P16" s="1037"/>
      <c r="Q16" s="1040"/>
      <c r="R16" s="432" t="str">
        <f t="shared" si="2"/>
        <v/>
      </c>
      <c r="S16" s="428">
        <f t="shared" si="3"/>
        <v>0</v>
      </c>
      <c r="T16" s="1266"/>
      <c r="U16" s="1317"/>
      <c r="V16" s="400"/>
      <c r="W16" s="405"/>
      <c r="X16" s="162"/>
      <c r="Y16" s="119"/>
      <c r="Z16" s="435" t="str">
        <f t="shared" ref="Z16:Z24" si="4">IF(W16="","",W16)</f>
        <v/>
      </c>
      <c r="AA16" s="428">
        <f>ROUNDDOWN(IF(Y16="",0,X16/Y16*V16)*1.1,0)</f>
        <v>0</v>
      </c>
    </row>
    <row r="17" spans="1:27" ht="20.100000000000001" customHeight="1" x14ac:dyDescent="0.15">
      <c r="A17" s="344"/>
      <c r="B17" s="1256" t="s">
        <v>496</v>
      </c>
      <c r="C17" s="1221"/>
      <c r="D17" s="712"/>
      <c r="E17" s="338">
        <f t="shared" si="1"/>
        <v>0</v>
      </c>
      <c r="F17" s="790" t="str">
        <f t="shared" si="0"/>
        <v/>
      </c>
      <c r="G17" s="340"/>
      <c r="H17" s="340"/>
      <c r="I17" s="340"/>
      <c r="J17" s="340"/>
      <c r="K17" s="319" t="s">
        <v>497</v>
      </c>
      <c r="L17" s="1209"/>
      <c r="M17" s="1210"/>
      <c r="N17" s="992"/>
      <c r="O17" s="977"/>
      <c r="P17" s="1035"/>
      <c r="Q17" s="994"/>
      <c r="R17" s="432" t="str">
        <f t="shared" si="2"/>
        <v/>
      </c>
      <c r="S17" s="324">
        <f t="shared" si="3"/>
        <v>0</v>
      </c>
      <c r="T17" s="1175"/>
      <c r="U17" s="1193"/>
      <c r="V17" s="400"/>
      <c r="W17" s="402"/>
      <c r="X17" s="160"/>
      <c r="Y17" s="119"/>
      <c r="Z17" s="435" t="str">
        <f t="shared" si="4"/>
        <v/>
      </c>
      <c r="AA17" s="324">
        <f>ROUNDDOWN(IF(Y17="",0,X17/Y17*V17)*1.1,0)</f>
        <v>0</v>
      </c>
    </row>
    <row r="18" spans="1:27" ht="20.100000000000001" customHeight="1" x14ac:dyDescent="0.15">
      <c r="A18" s="344"/>
      <c r="B18" s="1222" t="s">
        <v>498</v>
      </c>
      <c r="C18" s="1221"/>
      <c r="D18" s="347"/>
      <c r="E18" s="338">
        <f t="shared" si="1"/>
        <v>0</v>
      </c>
      <c r="F18" s="790" t="str">
        <f t="shared" si="0"/>
        <v/>
      </c>
      <c r="G18" s="340"/>
      <c r="H18" s="340"/>
      <c r="I18" s="340"/>
      <c r="J18" s="340"/>
      <c r="K18" s="319"/>
      <c r="L18" s="1207"/>
      <c r="M18" s="1208"/>
      <c r="N18" s="976"/>
      <c r="O18" s="977"/>
      <c r="P18" s="1035"/>
      <c r="Q18" s="988"/>
      <c r="R18" s="430" t="str">
        <f t="shared" si="2"/>
        <v/>
      </c>
      <c r="S18" s="324">
        <f t="shared" si="3"/>
        <v>0</v>
      </c>
      <c r="T18" s="1175"/>
      <c r="U18" s="1193"/>
      <c r="V18" s="400"/>
      <c r="W18" s="402"/>
      <c r="X18" s="160"/>
      <c r="Y18" s="119"/>
      <c r="Z18" s="435" t="str">
        <f t="shared" si="4"/>
        <v/>
      </c>
      <c r="AA18" s="324">
        <f t="shared" ref="AA18:AA24" si="5">ROUNDDOWN(IF(Y18="",0,X18/Y18*V18)*1.1,0)</f>
        <v>0</v>
      </c>
    </row>
    <row r="19" spans="1:27" ht="20.100000000000001" customHeight="1" x14ac:dyDescent="0.15">
      <c r="A19" s="344" t="s">
        <v>499</v>
      </c>
      <c r="B19" s="1222" t="s">
        <v>500</v>
      </c>
      <c r="C19" s="1221"/>
      <c r="D19" s="712"/>
      <c r="E19" s="338">
        <f t="shared" si="1"/>
        <v>0</v>
      </c>
      <c r="F19" s="790" t="str">
        <f t="shared" si="0"/>
        <v/>
      </c>
      <c r="G19" s="1241"/>
      <c r="H19" s="1242"/>
      <c r="I19" s="1242"/>
      <c r="J19" s="1243"/>
      <c r="K19" s="319" t="s">
        <v>501</v>
      </c>
      <c r="L19" s="1209"/>
      <c r="M19" s="1210"/>
      <c r="N19" s="976"/>
      <c r="O19" s="987"/>
      <c r="P19" s="1035"/>
      <c r="Q19" s="1041"/>
      <c r="R19" s="430" t="str">
        <f t="shared" si="2"/>
        <v/>
      </c>
      <c r="S19" s="324">
        <f t="shared" si="3"/>
        <v>0</v>
      </c>
      <c r="T19" s="1175"/>
      <c r="U19" s="1193"/>
      <c r="V19" s="400"/>
      <c r="W19" s="402"/>
      <c r="X19" s="160"/>
      <c r="Y19" s="119"/>
      <c r="Z19" s="435" t="str">
        <f t="shared" si="4"/>
        <v/>
      </c>
      <c r="AA19" s="324">
        <f t="shared" si="5"/>
        <v>0</v>
      </c>
    </row>
    <row r="20" spans="1:27" ht="20.100000000000001" customHeight="1" x14ac:dyDescent="0.15">
      <c r="A20" s="336"/>
      <c r="B20" s="1228" t="s">
        <v>502</v>
      </c>
      <c r="C20" s="351" t="s">
        <v>447</v>
      </c>
      <c r="D20" s="329">
        <f>AA7</f>
        <v>0</v>
      </c>
      <c r="E20" s="338" t="e">
        <f>IF(D20="",0,D20/$S$10)</f>
        <v>#DIV/0!</v>
      </c>
      <c r="F20" s="790" t="str">
        <f t="shared" si="0"/>
        <v/>
      </c>
      <c r="G20" s="1241" t="s">
        <v>474</v>
      </c>
      <c r="H20" s="1242"/>
      <c r="I20" s="1242"/>
      <c r="J20" s="1243"/>
      <c r="K20" s="319"/>
      <c r="L20" s="1209"/>
      <c r="M20" s="1210"/>
      <c r="N20" s="976"/>
      <c r="O20" s="977"/>
      <c r="P20" s="978"/>
      <c r="Q20" s="988"/>
      <c r="R20" s="430" t="str">
        <f t="shared" si="2"/>
        <v/>
      </c>
      <c r="S20" s="324">
        <f t="shared" si="3"/>
        <v>0</v>
      </c>
      <c r="T20" s="1175"/>
      <c r="U20" s="1193"/>
      <c r="V20" s="400"/>
      <c r="W20" s="402"/>
      <c r="X20" s="160"/>
      <c r="Y20" s="119"/>
      <c r="Z20" s="435" t="str">
        <f t="shared" si="4"/>
        <v/>
      </c>
      <c r="AA20" s="324">
        <f t="shared" si="5"/>
        <v>0</v>
      </c>
    </row>
    <row r="21" spans="1:27" ht="20.100000000000001" customHeight="1" x14ac:dyDescent="0.15">
      <c r="A21" s="336"/>
      <c r="B21" s="1229"/>
      <c r="C21" s="351" t="s">
        <v>503</v>
      </c>
      <c r="D21" s="329">
        <f>AA8</f>
        <v>0</v>
      </c>
      <c r="E21" s="338" t="e">
        <f t="shared" si="1"/>
        <v>#DIV/0!</v>
      </c>
      <c r="F21" s="790" t="str">
        <f t="shared" si="0"/>
        <v/>
      </c>
      <c r="G21" s="1316"/>
      <c r="H21" s="1260"/>
      <c r="I21" s="1260"/>
      <c r="J21" s="1261"/>
      <c r="K21" s="319" t="s">
        <v>499</v>
      </c>
      <c r="L21" s="1209"/>
      <c r="M21" s="1210"/>
      <c r="N21" s="976"/>
      <c r="O21" s="977"/>
      <c r="P21" s="978"/>
      <c r="Q21" s="988"/>
      <c r="R21" s="432" t="str">
        <f>IF(O21="","",O21)</f>
        <v/>
      </c>
      <c r="S21" s="324">
        <f t="shared" si="3"/>
        <v>0</v>
      </c>
      <c r="T21" s="1175"/>
      <c r="U21" s="1193"/>
      <c r="V21" s="400"/>
      <c r="W21" s="402"/>
      <c r="X21" s="160"/>
      <c r="Y21" s="119"/>
      <c r="Z21" s="435" t="str">
        <f t="shared" si="4"/>
        <v/>
      </c>
      <c r="AA21" s="324">
        <f t="shared" si="5"/>
        <v>0</v>
      </c>
    </row>
    <row r="22" spans="1:27" ht="20.100000000000001" customHeight="1" x14ac:dyDescent="0.15">
      <c r="A22" s="336"/>
      <c r="B22" s="1230"/>
      <c r="C22" s="352" t="s">
        <v>504</v>
      </c>
      <c r="D22" s="329">
        <f>AA9</f>
        <v>0</v>
      </c>
      <c r="E22" s="338" t="e">
        <f t="shared" si="1"/>
        <v>#DIV/0!</v>
      </c>
      <c r="F22" s="790" t="str">
        <f t="shared" si="0"/>
        <v/>
      </c>
      <c r="G22" s="340"/>
      <c r="H22" s="340"/>
      <c r="I22" s="340"/>
      <c r="J22" s="340"/>
      <c r="K22" s="319"/>
      <c r="L22" s="1209"/>
      <c r="M22" s="1210"/>
      <c r="N22" s="976"/>
      <c r="O22" s="977"/>
      <c r="P22" s="978"/>
      <c r="Q22" s="988"/>
      <c r="R22" s="430" t="str">
        <f t="shared" si="2"/>
        <v/>
      </c>
      <c r="S22" s="324">
        <f t="shared" si="3"/>
        <v>0</v>
      </c>
      <c r="T22" s="1175"/>
      <c r="U22" s="1193"/>
      <c r="V22" s="400"/>
      <c r="W22" s="402"/>
      <c r="X22" s="160"/>
      <c r="Y22" s="119"/>
      <c r="Z22" s="435" t="str">
        <f>IF(W22="","",W22)</f>
        <v/>
      </c>
      <c r="AA22" s="324">
        <f t="shared" si="5"/>
        <v>0</v>
      </c>
    </row>
    <row r="23" spans="1:27" ht="20.100000000000001" customHeight="1" thickBot="1" x14ac:dyDescent="0.2">
      <c r="A23" s="450"/>
      <c r="B23" s="1231" t="s">
        <v>505</v>
      </c>
      <c r="C23" s="1232"/>
      <c r="D23" s="451">
        <f>SUM(D7:D22)</f>
        <v>0</v>
      </c>
      <c r="E23" s="453" t="e">
        <f t="shared" si="1"/>
        <v>#DIV/0!</v>
      </c>
      <c r="F23" s="791" t="str">
        <f t="shared" si="0"/>
        <v/>
      </c>
      <c r="G23" s="454"/>
      <c r="H23" s="454"/>
      <c r="I23" s="454"/>
      <c r="J23" s="455"/>
      <c r="K23" s="319"/>
      <c r="L23" s="1175"/>
      <c r="M23" s="1244"/>
      <c r="N23" s="404"/>
      <c r="O23" s="402"/>
      <c r="P23" s="720"/>
      <c r="Q23" s="721"/>
      <c r="R23" s="430" t="str">
        <f t="shared" si="2"/>
        <v/>
      </c>
      <c r="S23" s="324">
        <f t="shared" si="3"/>
        <v>0</v>
      </c>
      <c r="T23" s="1175"/>
      <c r="U23" s="1193"/>
      <c r="V23" s="400"/>
      <c r="W23" s="402"/>
      <c r="X23" s="160"/>
      <c r="Y23" s="119"/>
      <c r="Z23" s="435" t="str">
        <f t="shared" si="4"/>
        <v/>
      </c>
      <c r="AA23" s="324">
        <f t="shared" si="5"/>
        <v>0</v>
      </c>
    </row>
    <row r="24" spans="1:27" ht="20.100000000000001" customHeight="1" thickTop="1" thickBot="1" x14ac:dyDescent="0.2">
      <c r="A24" s="1233" t="s">
        <v>506</v>
      </c>
      <c r="B24" s="1234"/>
      <c r="C24" s="1235"/>
      <c r="D24" s="444">
        <f>D6-D23</f>
        <v>0</v>
      </c>
      <c r="E24" s="446" t="e">
        <f t="shared" si="1"/>
        <v>#DIV/0!</v>
      </c>
      <c r="F24" s="792" t="str">
        <f t="shared" si="0"/>
        <v/>
      </c>
      <c r="G24" s="761" t="s">
        <v>507</v>
      </c>
      <c r="H24" s="447" t="e">
        <f>E24/E6*100</f>
        <v>#DIV/0!</v>
      </c>
      <c r="I24" s="448" t="s">
        <v>508</v>
      </c>
      <c r="J24" s="449"/>
      <c r="K24" s="319"/>
      <c r="L24" s="1175"/>
      <c r="M24" s="1193"/>
      <c r="N24" s="400"/>
      <c r="O24" s="402"/>
      <c r="P24" s="160"/>
      <c r="Q24" s="119"/>
      <c r="R24" s="430" t="str">
        <f t="shared" si="2"/>
        <v/>
      </c>
      <c r="S24" s="324">
        <f t="shared" si="3"/>
        <v>0</v>
      </c>
      <c r="T24" s="1325"/>
      <c r="U24" s="1326"/>
      <c r="V24" s="401"/>
      <c r="W24" s="402"/>
      <c r="X24" s="161"/>
      <c r="Y24" s="159"/>
      <c r="Z24" s="435" t="str">
        <f t="shared" si="4"/>
        <v/>
      </c>
      <c r="AA24" s="324">
        <f t="shared" si="5"/>
        <v>0</v>
      </c>
    </row>
    <row r="25" spans="1:27" ht="20.100000000000001" customHeight="1" thickTop="1" thickBot="1" x14ac:dyDescent="0.2">
      <c r="A25" s="1225" t="s">
        <v>509</v>
      </c>
      <c r="B25" s="1227"/>
      <c r="C25" s="1226"/>
      <c r="D25" s="443"/>
      <c r="E25" s="331">
        <f>IF(D25="",0,D25/S10)</f>
        <v>0</v>
      </c>
      <c r="F25" s="793"/>
      <c r="G25" s="333"/>
      <c r="H25" s="333"/>
      <c r="I25" s="333"/>
      <c r="J25" s="333"/>
      <c r="K25" s="314"/>
      <c r="L25" s="1318"/>
      <c r="M25" s="1319"/>
      <c r="N25" s="407"/>
      <c r="O25" s="399"/>
      <c r="P25" s="722"/>
      <c r="Q25" s="723"/>
      <c r="R25" s="431" t="str">
        <f t="shared" si="2"/>
        <v/>
      </c>
      <c r="S25" s="324">
        <f t="shared" si="3"/>
        <v>0</v>
      </c>
      <c r="T25" s="1183" t="s">
        <v>510</v>
      </c>
      <c r="U25" s="1184"/>
      <c r="V25" s="1185"/>
      <c r="W25" s="1185"/>
      <c r="X25" s="1185"/>
      <c r="Y25" s="1185"/>
      <c r="Z25" s="1186"/>
      <c r="AA25" s="393">
        <f>SUM(AA16:AA24,S16:S25)</f>
        <v>0</v>
      </c>
    </row>
    <row r="26" spans="1:27" ht="20.100000000000001" customHeight="1" thickBot="1" x14ac:dyDescent="0.2">
      <c r="A26" s="1219" t="s">
        <v>511</v>
      </c>
      <c r="B26" s="1220"/>
      <c r="C26" s="1221"/>
      <c r="D26" s="347"/>
      <c r="E26" s="354">
        <f>IF(D26="",0,D26/S10)</f>
        <v>0</v>
      </c>
      <c r="F26" s="794"/>
      <c r="G26" s="340"/>
      <c r="H26" s="340"/>
      <c r="I26" s="340"/>
      <c r="J26" s="340"/>
      <c r="K26" s="319"/>
      <c r="L26" s="1202" t="s">
        <v>482</v>
      </c>
      <c r="M26" s="1247"/>
      <c r="N26" s="1182" t="s">
        <v>483</v>
      </c>
      <c r="O26" s="1182"/>
      <c r="P26" s="480" t="s">
        <v>484</v>
      </c>
      <c r="Q26" s="1300" t="s">
        <v>420</v>
      </c>
      <c r="R26" s="1301"/>
      <c r="S26" s="481" t="s">
        <v>487</v>
      </c>
      <c r="T26" s="1202" t="s">
        <v>482</v>
      </c>
      <c r="U26" s="1247"/>
      <c r="V26" s="1182" t="s">
        <v>483</v>
      </c>
      <c r="W26" s="1182"/>
      <c r="X26" s="480" t="s">
        <v>484</v>
      </c>
      <c r="Y26" s="1300" t="s">
        <v>419</v>
      </c>
      <c r="Z26" s="1301"/>
      <c r="AA26" s="483" t="s">
        <v>487</v>
      </c>
    </row>
    <row r="27" spans="1:27" ht="20.100000000000001" customHeight="1" x14ac:dyDescent="0.15">
      <c r="A27" s="1322" t="s">
        <v>512</v>
      </c>
      <c r="B27" s="1323"/>
      <c r="C27" s="1324"/>
      <c r="D27" s="347"/>
      <c r="E27" s="354">
        <f>IF(D27="",0,D27/S10)</f>
        <v>0</v>
      </c>
      <c r="F27" s="794"/>
      <c r="G27" s="340"/>
      <c r="H27" s="340"/>
      <c r="I27" s="340"/>
      <c r="J27" s="340"/>
      <c r="K27" s="319"/>
      <c r="L27" s="1189"/>
      <c r="M27" s="1237"/>
      <c r="N27" s="404"/>
      <c r="O27" s="402"/>
      <c r="P27" s="1047"/>
      <c r="Q27" s="1349"/>
      <c r="R27" s="1350"/>
      <c r="S27" s="960">
        <f>ROUNDDOWN(IF(Q27="",0,P27/Q27*N27)*1.1,0)</f>
        <v>0</v>
      </c>
      <c r="T27" s="1189"/>
      <c r="U27" s="1237"/>
      <c r="V27" s="732"/>
      <c r="W27" s="405"/>
      <c r="X27" s="163"/>
      <c r="Y27" s="1349"/>
      <c r="Z27" s="1350"/>
      <c r="AA27" s="959">
        <f t="shared" ref="AA27:AA34" si="6">ROUNDDOWN(IF(Y27="",0,X27/Y27*V27)*1.1,0)</f>
        <v>0</v>
      </c>
    </row>
    <row r="28" spans="1:27" ht="20.100000000000001" customHeight="1" x14ac:dyDescent="0.15">
      <c r="A28" s="336"/>
      <c r="B28" s="1222" t="s">
        <v>513</v>
      </c>
      <c r="C28" s="1221"/>
      <c r="D28" s="347"/>
      <c r="E28" s="354">
        <f>IF(D28="",0,D28/S10)</f>
        <v>0</v>
      </c>
      <c r="F28" s="794"/>
      <c r="G28" s="340"/>
      <c r="H28" s="340"/>
      <c r="I28" s="340"/>
      <c r="J28" s="340"/>
      <c r="K28" s="319"/>
      <c r="L28" s="1189"/>
      <c r="M28" s="1237"/>
      <c r="N28" s="404"/>
      <c r="O28" s="402"/>
      <c r="P28" s="1047"/>
      <c r="Q28" s="1250"/>
      <c r="R28" s="1251"/>
      <c r="S28" s="960">
        <f>ROUNDDOWN(IF(Q28="",0,P28/Q28*N28)*1.1,0)</f>
        <v>0</v>
      </c>
      <c r="T28" s="1189"/>
      <c r="U28" s="1237"/>
      <c r="V28" s="733"/>
      <c r="W28" s="402"/>
      <c r="X28" s="160"/>
      <c r="Y28" s="1250"/>
      <c r="Z28" s="1251"/>
      <c r="AA28" s="959">
        <f t="shared" si="6"/>
        <v>0</v>
      </c>
    </row>
    <row r="29" spans="1:27" ht="20.100000000000001" customHeight="1" thickBot="1" x14ac:dyDescent="0.2">
      <c r="A29" s="502"/>
      <c r="B29" s="1217" t="s">
        <v>514</v>
      </c>
      <c r="C29" s="1218"/>
      <c r="D29" s="497"/>
      <c r="E29" s="499">
        <f>IF(D29="",0,D29/S10)</f>
        <v>0</v>
      </c>
      <c r="F29" s="795"/>
      <c r="G29" s="500"/>
      <c r="H29" s="500"/>
      <c r="I29" s="500"/>
      <c r="J29" s="501"/>
      <c r="K29" s="319" t="s">
        <v>515</v>
      </c>
      <c r="L29" s="1189"/>
      <c r="M29" s="1237"/>
      <c r="N29" s="404"/>
      <c r="O29" s="402"/>
      <c r="P29" s="720"/>
      <c r="Q29" s="1250"/>
      <c r="R29" s="1251"/>
      <c r="S29" s="960">
        <f t="shared" ref="S29:S35" si="7">ROUNDDOWN(IF(Q29="",0,P29/Q29*N29)*1.1,0)</f>
        <v>0</v>
      </c>
      <c r="T29" s="1189"/>
      <c r="U29" s="1237"/>
      <c r="V29" s="733"/>
      <c r="W29" s="402"/>
      <c r="X29" s="160"/>
      <c r="Y29" s="1250"/>
      <c r="Z29" s="1251"/>
      <c r="AA29" s="959">
        <f t="shared" si="6"/>
        <v>0</v>
      </c>
    </row>
    <row r="30" spans="1:27" ht="20.100000000000001" customHeight="1" x14ac:dyDescent="0.15">
      <c r="A30" s="1225" t="s">
        <v>516</v>
      </c>
      <c r="B30" s="1227"/>
      <c r="C30" s="1226"/>
      <c r="D30" s="1236" t="s">
        <v>517</v>
      </c>
      <c r="E30" s="1227"/>
      <c r="F30" s="1227"/>
      <c r="G30" s="1227"/>
      <c r="H30" s="1226"/>
      <c r="I30" s="682" t="s">
        <v>467</v>
      </c>
      <c r="J30" s="683" t="s">
        <v>518</v>
      </c>
      <c r="K30" s="319" t="s">
        <v>519</v>
      </c>
      <c r="L30" s="1189"/>
      <c r="M30" s="1237"/>
      <c r="N30" s="404"/>
      <c r="O30" s="402"/>
      <c r="P30" s="720"/>
      <c r="Q30" s="1250"/>
      <c r="R30" s="1251"/>
      <c r="S30" s="960">
        <f t="shared" si="7"/>
        <v>0</v>
      </c>
      <c r="T30" s="1189"/>
      <c r="U30" s="1237"/>
      <c r="V30" s="733"/>
      <c r="W30" s="405"/>
      <c r="X30" s="160"/>
      <c r="Y30" s="1250"/>
      <c r="Z30" s="1251"/>
      <c r="AA30" s="959">
        <f t="shared" si="6"/>
        <v>0</v>
      </c>
    </row>
    <row r="31" spans="1:27" ht="20.100000000000001" customHeight="1" x14ac:dyDescent="0.15">
      <c r="A31" s="1223" t="s">
        <v>520</v>
      </c>
      <c r="B31" s="1224"/>
      <c r="C31" s="355"/>
      <c r="D31" s="356"/>
      <c r="E31" s="357"/>
      <c r="F31" s="357"/>
      <c r="G31" s="357"/>
      <c r="H31" s="358"/>
      <c r="I31" s="359"/>
      <c r="J31" s="356"/>
      <c r="K31" s="319" t="s">
        <v>521</v>
      </c>
      <c r="L31" s="1344"/>
      <c r="M31" s="1345"/>
      <c r="N31" s="976"/>
      <c r="O31" s="987"/>
      <c r="P31" s="1048"/>
      <c r="Q31" s="1351"/>
      <c r="R31" s="1352"/>
      <c r="S31" s="960">
        <f t="shared" si="7"/>
        <v>0</v>
      </c>
      <c r="T31" s="1189"/>
      <c r="U31" s="1237"/>
      <c r="V31" s="733"/>
      <c r="W31" s="405"/>
      <c r="X31" s="160"/>
      <c r="Y31" s="1250"/>
      <c r="Z31" s="1251"/>
      <c r="AA31" s="959">
        <f t="shared" si="6"/>
        <v>0</v>
      </c>
    </row>
    <row r="32" spans="1:27" ht="20.100000000000001" customHeight="1" x14ac:dyDescent="0.15">
      <c r="A32" s="1225"/>
      <c r="B32" s="1226"/>
      <c r="C32" s="360"/>
      <c r="D32" s="332"/>
      <c r="E32" s="333"/>
      <c r="F32" s="333"/>
      <c r="G32" s="333"/>
      <c r="H32" s="361"/>
      <c r="I32" s="362"/>
      <c r="J32" s="332"/>
      <c r="K32" s="319" t="s">
        <v>499</v>
      </c>
      <c r="L32" s="1344"/>
      <c r="M32" s="1345"/>
      <c r="N32" s="976"/>
      <c r="O32" s="987"/>
      <c r="P32" s="1048"/>
      <c r="Q32" s="1353"/>
      <c r="R32" s="1354"/>
      <c r="S32" s="960">
        <f t="shared" si="7"/>
        <v>0</v>
      </c>
      <c r="T32" s="1189"/>
      <c r="U32" s="1237"/>
      <c r="V32" s="733"/>
      <c r="W32" s="405"/>
      <c r="X32" s="160"/>
      <c r="Y32" s="1250"/>
      <c r="Z32" s="1251"/>
      <c r="AA32" s="959">
        <f t="shared" si="6"/>
        <v>0</v>
      </c>
    </row>
    <row r="33" spans="1:29" ht="20.100000000000001" customHeight="1" x14ac:dyDescent="0.15">
      <c r="A33" s="1213" t="s">
        <v>500</v>
      </c>
      <c r="B33" s="1214"/>
      <c r="C33" s="355"/>
      <c r="D33" s="356"/>
      <c r="E33" s="357"/>
      <c r="F33" s="357"/>
      <c r="G33" s="357"/>
      <c r="H33" s="358"/>
      <c r="I33" s="359"/>
      <c r="J33" s="356"/>
      <c r="K33" s="363"/>
      <c r="L33" s="1189"/>
      <c r="M33" s="1237"/>
      <c r="N33" s="404"/>
      <c r="O33" s="402"/>
      <c r="P33" s="157"/>
      <c r="Q33" s="1250"/>
      <c r="R33" s="1251"/>
      <c r="S33" s="960">
        <f t="shared" si="7"/>
        <v>0</v>
      </c>
      <c r="T33" s="1189"/>
      <c r="U33" s="1237"/>
      <c r="V33" s="733"/>
      <c r="W33" s="405"/>
      <c r="X33" s="160"/>
      <c r="Y33" s="1250"/>
      <c r="Z33" s="1251"/>
      <c r="AA33" s="959">
        <f t="shared" si="6"/>
        <v>0</v>
      </c>
    </row>
    <row r="34" spans="1:29" ht="20.100000000000001" customHeight="1" thickBot="1" x14ac:dyDescent="0.2">
      <c r="A34" s="1215"/>
      <c r="B34" s="1216"/>
      <c r="C34" s="364"/>
      <c r="D34" s="365"/>
      <c r="E34" s="366"/>
      <c r="F34" s="366"/>
      <c r="G34" s="366"/>
      <c r="H34" s="367"/>
      <c r="I34" s="368"/>
      <c r="J34" s="365"/>
      <c r="K34" s="369"/>
      <c r="L34" s="1189"/>
      <c r="M34" s="1237"/>
      <c r="N34" s="404"/>
      <c r="O34" s="402"/>
      <c r="P34" s="157"/>
      <c r="Q34" s="1250"/>
      <c r="R34" s="1251"/>
      <c r="S34" s="960">
        <f t="shared" si="7"/>
        <v>0</v>
      </c>
      <c r="T34" s="1187"/>
      <c r="U34" s="1188"/>
      <c r="V34" s="734"/>
      <c r="W34" s="405"/>
      <c r="X34" s="161"/>
      <c r="Y34" s="1254"/>
      <c r="Z34" s="1255"/>
      <c r="AA34" s="427">
        <f t="shared" si="6"/>
        <v>0</v>
      </c>
    </row>
    <row r="35" spans="1:29" ht="20.100000000000001" customHeight="1" thickTop="1" thickBot="1" x14ac:dyDescent="0.2">
      <c r="A35" s="998"/>
      <c r="B35" s="999"/>
      <c r="C35" s="1000"/>
      <c r="D35" s="441"/>
      <c r="E35" s="441"/>
      <c r="F35" s="441"/>
      <c r="G35" s="441"/>
      <c r="H35" s="441"/>
      <c r="I35" s="441"/>
      <c r="J35" s="441"/>
      <c r="K35" s="1001"/>
      <c r="L35" s="1211"/>
      <c r="M35" s="1212"/>
      <c r="N35" s="407"/>
      <c r="O35" s="399"/>
      <c r="P35" s="158"/>
      <c r="Q35" s="1205"/>
      <c r="R35" s="1206"/>
      <c r="S35" s="1034">
        <f t="shared" si="7"/>
        <v>0</v>
      </c>
      <c r="T35" s="1183" t="s">
        <v>522</v>
      </c>
      <c r="U35" s="1184"/>
      <c r="V35" s="1185"/>
      <c r="W35" s="1185"/>
      <c r="X35" s="1185"/>
      <c r="Y35" s="1185"/>
      <c r="Z35" s="1186"/>
      <c r="AA35" s="370">
        <f>SUM(AA27:AA34,S27:S35)</f>
        <v>0</v>
      </c>
    </row>
    <row r="36" spans="1:29" ht="20.100000000000001" customHeight="1" x14ac:dyDescent="0.2">
      <c r="A36" s="311"/>
      <c r="B36" s="311"/>
      <c r="C36" s="311"/>
      <c r="D36" s="311"/>
      <c r="E36" s="311"/>
      <c r="F36" s="311"/>
      <c r="G36" s="311"/>
      <c r="H36" s="311"/>
      <c r="I36" s="311"/>
      <c r="J36" s="311"/>
      <c r="K36" s="311"/>
      <c r="L36" s="311"/>
      <c r="M36" s="955" t="s">
        <v>528</v>
      </c>
      <c r="N36" s="670"/>
      <c r="O36" s="311"/>
      <c r="P36" s="311"/>
      <c r="Q36" s="311"/>
      <c r="R36" s="311"/>
      <c r="S36" s="311"/>
      <c r="T36" s="311"/>
      <c r="U36" s="311"/>
      <c r="V36" s="311"/>
      <c r="W36" s="311"/>
      <c r="X36" s="311"/>
      <c r="Y36" s="311"/>
      <c r="Z36" s="311"/>
      <c r="AA36" s="311"/>
    </row>
    <row r="37" spans="1:29" ht="20.100000000000001" customHeight="1" x14ac:dyDescent="0.2">
      <c r="A37" s="309">
        <v>2</v>
      </c>
      <c r="B37" s="1295">
        <f>②収支!C30</f>
        <v>0</v>
      </c>
      <c r="C37" s="1296"/>
      <c r="D37" s="1296"/>
      <c r="E37" s="310"/>
      <c r="F37" s="1289" t="s">
        <v>442</v>
      </c>
      <c r="G37" s="1290"/>
      <c r="H37" s="1290"/>
      <c r="I37" s="1290"/>
      <c r="J37" s="1290"/>
      <c r="K37" s="1290"/>
      <c r="L37" s="1290"/>
      <c r="M37" s="1290"/>
      <c r="N37" s="1290"/>
      <c r="O37" s="311"/>
      <c r="P37" s="311"/>
      <c r="Q37" s="311"/>
      <c r="R37" s="312"/>
      <c r="S37" s="311"/>
      <c r="T37" s="311"/>
      <c r="U37" s="311"/>
      <c r="V37" s="311"/>
      <c r="W37" s="311"/>
      <c r="X37" s="311"/>
      <c r="Y37" s="311"/>
      <c r="Z37" s="311"/>
      <c r="AA37" s="311"/>
    </row>
    <row r="38" spans="1:29" ht="12.95" customHeight="1" thickBot="1" x14ac:dyDescent="0.2">
      <c r="A38" s="311"/>
      <c r="B38" s="311"/>
      <c r="C38" s="311"/>
      <c r="D38" s="311"/>
      <c r="E38" s="311"/>
      <c r="F38" s="311"/>
      <c r="G38" s="311"/>
      <c r="H38" s="311"/>
      <c r="I38" s="311"/>
      <c r="J38" s="311"/>
      <c r="K38" s="311"/>
      <c r="L38" s="311"/>
      <c r="M38" s="311"/>
      <c r="N38" s="311"/>
      <c r="O38" s="311"/>
      <c r="P38" s="311"/>
      <c r="Q38" s="311"/>
      <c r="R38" s="311"/>
      <c r="S38" s="311"/>
      <c r="T38" s="311"/>
      <c r="U38" s="313"/>
      <c r="V38" s="313"/>
      <c r="W38" s="313"/>
      <c r="X38" s="313"/>
      <c r="Y38" s="313"/>
      <c r="Z38" s="313"/>
      <c r="AA38" s="313"/>
      <c r="AB38" s="2"/>
      <c r="AC38" s="2"/>
    </row>
    <row r="39" spans="1:29" ht="12.95" customHeight="1" x14ac:dyDescent="0.15">
      <c r="A39" s="1276" t="s">
        <v>443</v>
      </c>
      <c r="B39" s="1277"/>
      <c r="C39" s="1278"/>
      <c r="D39" s="371"/>
      <c r="E39" s="372" t="s">
        <v>444</v>
      </c>
      <c r="F39" s="373" t="s">
        <v>445</v>
      </c>
      <c r="G39" s="1282" t="s">
        <v>414</v>
      </c>
      <c r="H39" s="1277"/>
      <c r="I39" s="1277"/>
      <c r="J39" s="1283"/>
      <c r="K39" s="374" t="s">
        <v>446</v>
      </c>
      <c r="L39" s="315"/>
      <c r="M39" s="315"/>
      <c r="N39" s="315"/>
      <c r="O39" s="315"/>
      <c r="P39" s="315"/>
      <c r="Q39" s="315"/>
      <c r="R39" s="315"/>
      <c r="S39" s="315"/>
      <c r="T39" s="315"/>
      <c r="U39" s="315"/>
      <c r="V39" s="315"/>
      <c r="W39" s="315"/>
      <c r="X39" s="1179" t="s">
        <v>447</v>
      </c>
      <c r="Y39" s="1180"/>
      <c r="Z39" s="1180"/>
      <c r="AA39" s="1181"/>
      <c r="AB39" s="2"/>
      <c r="AC39" s="2"/>
    </row>
    <row r="40" spans="1:29" ht="12.95" customHeight="1" thickBot="1" x14ac:dyDescent="0.2">
      <c r="A40" s="1279"/>
      <c r="B40" s="1280"/>
      <c r="C40" s="1281"/>
      <c r="D40" s="375" t="s">
        <v>524</v>
      </c>
      <c r="E40" s="376" t="s">
        <v>448</v>
      </c>
      <c r="F40" s="377" t="s">
        <v>449</v>
      </c>
      <c r="G40" s="1280"/>
      <c r="H40" s="1280"/>
      <c r="I40" s="1280"/>
      <c r="J40" s="1284"/>
      <c r="K40" s="378"/>
      <c r="L40" s="320"/>
      <c r="M40" s="1204" t="s">
        <v>450</v>
      </c>
      <c r="N40" s="1272"/>
      <c r="O40" s="1204" t="s">
        <v>451</v>
      </c>
      <c r="P40" s="1204"/>
      <c r="Q40" s="1204" t="s">
        <v>452</v>
      </c>
      <c r="R40" s="1204"/>
      <c r="S40" s="321"/>
      <c r="T40" s="321"/>
      <c r="U40" s="321"/>
      <c r="V40" s="321"/>
      <c r="W40" s="321"/>
      <c r="X40" s="322" t="s">
        <v>453</v>
      </c>
      <c r="Y40" s="116"/>
      <c r="Z40" s="323" t="s">
        <v>454</v>
      </c>
      <c r="AA40" s="324">
        <f>+U46*Y40/100</f>
        <v>0</v>
      </c>
      <c r="AB40" s="2"/>
      <c r="AC40" s="2"/>
    </row>
    <row r="41" spans="1:29" ht="20.100000000000001" customHeight="1" thickBot="1" x14ac:dyDescent="0.2">
      <c r="A41" s="1279"/>
      <c r="B41" s="1280"/>
      <c r="C41" s="1281"/>
      <c r="D41" s="457"/>
      <c r="E41" s="376" t="s">
        <v>455</v>
      </c>
      <c r="F41" s="377" t="s">
        <v>456</v>
      </c>
      <c r="G41" s="1280"/>
      <c r="H41" s="1280"/>
      <c r="I41" s="1280"/>
      <c r="J41" s="1284"/>
      <c r="K41" s="379" t="s">
        <v>457</v>
      </c>
      <c r="L41" s="1285"/>
      <c r="M41" s="1285"/>
      <c r="N41" s="326" t="s">
        <v>458</v>
      </c>
      <c r="O41" s="117">
        <v>80</v>
      </c>
      <c r="P41" s="326" t="s">
        <v>459</v>
      </c>
      <c r="Q41" s="1200">
        <f>L41*O41/100</f>
        <v>0</v>
      </c>
      <c r="R41" s="1201"/>
      <c r="S41" s="1202" t="s">
        <v>460</v>
      </c>
      <c r="T41" s="1203"/>
      <c r="U41" s="456">
        <f>IF(AND(ISBLANK(O43:O46),ISBLANK(T43:T45)),"",7-(COUNTBLANK(O43:O46)+COUNTBLANK(T43:T45)))</f>
        <v>0</v>
      </c>
      <c r="V41" s="327" t="s">
        <v>461</v>
      </c>
      <c r="W41" s="328"/>
      <c r="X41" s="322" t="s">
        <v>462</v>
      </c>
      <c r="Y41" s="116"/>
      <c r="Z41" s="323" t="s">
        <v>463</v>
      </c>
      <c r="AA41" s="324">
        <f>+U46*Y41/100</f>
        <v>0</v>
      </c>
      <c r="AB41" s="2"/>
      <c r="AC41" s="2"/>
    </row>
    <row r="42" spans="1:29" ht="20.100000000000001" customHeight="1" thickBot="1" x14ac:dyDescent="0.2">
      <c r="A42" s="1286" t="s">
        <v>464</v>
      </c>
      <c r="B42" s="1287"/>
      <c r="C42" s="1288"/>
      <c r="D42" s="439">
        <f>U46</f>
        <v>0</v>
      </c>
      <c r="E42" s="688">
        <f>T46</f>
        <v>0</v>
      </c>
      <c r="F42" s="788"/>
      <c r="G42" s="441"/>
      <c r="H42" s="441"/>
      <c r="I42" s="441"/>
      <c r="J42" s="442"/>
      <c r="K42" s="374" t="s">
        <v>465</v>
      </c>
      <c r="L42" s="429" t="s">
        <v>465</v>
      </c>
      <c r="M42" s="1198" t="s">
        <v>466</v>
      </c>
      <c r="N42" s="1275"/>
      <c r="O42" s="465" t="s">
        <v>467</v>
      </c>
      <c r="P42" s="1198" t="s">
        <v>391</v>
      </c>
      <c r="Q42" s="1247"/>
      <c r="R42" s="467" t="s">
        <v>465</v>
      </c>
      <c r="S42" s="466" t="s">
        <v>466</v>
      </c>
      <c r="T42" s="463" t="s">
        <v>467</v>
      </c>
      <c r="U42" s="1198" t="s">
        <v>391</v>
      </c>
      <c r="V42" s="1199"/>
      <c r="W42" s="321"/>
      <c r="X42" s="334" t="s">
        <v>468</v>
      </c>
      <c r="Y42" s="118"/>
      <c r="Z42" s="335" t="s">
        <v>469</v>
      </c>
      <c r="AA42" s="324">
        <f>+U46*Y42/100</f>
        <v>0</v>
      </c>
      <c r="AB42" s="2"/>
      <c r="AC42" s="2"/>
    </row>
    <row r="43" spans="1:29" ht="20.100000000000001" customHeight="1" thickBot="1" x14ac:dyDescent="0.2">
      <c r="A43" s="380"/>
      <c r="B43" s="1236" t="s">
        <v>470</v>
      </c>
      <c r="C43" s="1226"/>
      <c r="D43" s="957"/>
      <c r="E43" s="671">
        <f>IF(D43="",0,D43/S46)</f>
        <v>0</v>
      </c>
      <c r="F43" s="789" t="str">
        <f t="shared" ref="F43:F60" si="8">IF($D$42=0,"",D43/$D$42*100)</f>
        <v/>
      </c>
      <c r="G43" s="1273"/>
      <c r="H43" s="1273"/>
      <c r="I43" s="1273"/>
      <c r="J43" s="1274"/>
      <c r="K43" s="378" t="s">
        <v>471</v>
      </c>
      <c r="L43" s="459"/>
      <c r="M43" s="1293"/>
      <c r="N43" s="1294"/>
      <c r="O43" s="129"/>
      <c r="P43" s="1291">
        <f>+O43*M43</f>
        <v>0</v>
      </c>
      <c r="Q43" s="1292"/>
      <c r="R43" s="468"/>
      <c r="S43" s="461"/>
      <c r="T43" s="462"/>
      <c r="U43" s="1291">
        <f>+T43*S43</f>
        <v>0</v>
      </c>
      <c r="V43" s="1315"/>
      <c r="W43" s="321"/>
      <c r="X43" s="1328" t="s">
        <v>472</v>
      </c>
      <c r="Y43" s="1329"/>
      <c r="Z43" s="1330"/>
      <c r="AA43" s="339">
        <f>+AA42+AA41+AA40</f>
        <v>0</v>
      </c>
      <c r="AB43" s="2"/>
      <c r="AC43" s="2"/>
    </row>
    <row r="44" spans="1:29" ht="20.100000000000001" customHeight="1" thickBot="1" x14ac:dyDescent="0.2">
      <c r="A44" s="380"/>
      <c r="B44" s="1222" t="s">
        <v>473</v>
      </c>
      <c r="C44" s="1221"/>
      <c r="D44" s="329">
        <f>AA51</f>
        <v>0</v>
      </c>
      <c r="E44" s="672">
        <f>IF(D44=0,0,D44/S46)</f>
        <v>0</v>
      </c>
      <c r="F44" s="790" t="str">
        <f t="shared" si="8"/>
        <v/>
      </c>
      <c r="G44" s="786" t="s">
        <v>474</v>
      </c>
      <c r="H44" s="340"/>
      <c r="I44" s="340"/>
      <c r="J44" s="340"/>
      <c r="K44" s="378" t="s">
        <v>475</v>
      </c>
      <c r="L44" s="122"/>
      <c r="M44" s="1264"/>
      <c r="N44" s="1265"/>
      <c r="O44" s="119"/>
      <c r="P44" s="1194">
        <f>+O44*M44</f>
        <v>0</v>
      </c>
      <c r="Q44" s="1195"/>
      <c r="R44" s="469"/>
      <c r="S44" s="425"/>
      <c r="T44" s="426"/>
      <c r="U44" s="1194">
        <f>+T44*S44</f>
        <v>0</v>
      </c>
      <c r="V44" s="1331"/>
      <c r="W44" s="321"/>
      <c r="X44" s="1313" t="s">
        <v>399</v>
      </c>
      <c r="Y44" s="1314"/>
      <c r="Z44" s="123"/>
      <c r="AA44" s="341">
        <f>+S46*Z44</f>
        <v>0</v>
      </c>
      <c r="AB44" s="2"/>
      <c r="AC44" s="2"/>
    </row>
    <row r="45" spans="1:29" ht="20.100000000000001" customHeight="1" thickBot="1" x14ac:dyDescent="0.2">
      <c r="A45" s="380"/>
      <c r="B45" s="1222" t="s">
        <v>476</v>
      </c>
      <c r="C45" s="1221"/>
      <c r="D45" s="329">
        <f>AA60</f>
        <v>0</v>
      </c>
      <c r="E45" s="672">
        <f>IF(D45=0,0,D45/S46)</f>
        <v>0</v>
      </c>
      <c r="F45" s="790" t="str">
        <f t="shared" si="8"/>
        <v/>
      </c>
      <c r="G45" s="786" t="s">
        <v>474</v>
      </c>
      <c r="H45" s="340"/>
      <c r="I45" s="340"/>
      <c r="J45" s="340"/>
      <c r="K45" s="378" t="s">
        <v>477</v>
      </c>
      <c r="L45" s="122"/>
      <c r="M45" s="1264"/>
      <c r="N45" s="1265"/>
      <c r="O45" s="119"/>
      <c r="P45" s="1194">
        <f>+O45*M45</f>
        <v>0</v>
      </c>
      <c r="Q45" s="1195"/>
      <c r="R45" s="473"/>
      <c r="S45" s="474"/>
      <c r="T45" s="475"/>
      <c r="U45" s="1196">
        <f>+T45*S45</f>
        <v>0</v>
      </c>
      <c r="V45" s="1197"/>
      <c r="W45" s="321"/>
      <c r="X45" s="1191" t="s">
        <v>400</v>
      </c>
      <c r="Y45" s="1192"/>
      <c r="Z45" s="124"/>
      <c r="AA45" s="342">
        <f>IF(Z45="",0,Z45*S46)</f>
        <v>0</v>
      </c>
      <c r="AB45" s="2"/>
      <c r="AC45" s="2"/>
    </row>
    <row r="46" spans="1:29" ht="20.100000000000001" customHeight="1" thickTop="1" thickBot="1" x14ac:dyDescent="0.2">
      <c r="A46" s="380"/>
      <c r="B46" s="1222" t="s">
        <v>478</v>
      </c>
      <c r="C46" s="1221"/>
      <c r="D46" s="958"/>
      <c r="E46" s="672">
        <f>IF(D46="",0,D46/S46)</f>
        <v>0</v>
      </c>
      <c r="F46" s="790" t="str">
        <f t="shared" si="8"/>
        <v/>
      </c>
      <c r="G46" s="1260"/>
      <c r="H46" s="1260"/>
      <c r="I46" s="1260"/>
      <c r="J46" s="1261"/>
      <c r="K46" s="379" t="s">
        <v>479</v>
      </c>
      <c r="L46" s="125"/>
      <c r="M46" s="1302"/>
      <c r="N46" s="1303"/>
      <c r="O46" s="689"/>
      <c r="P46" s="1270">
        <f>+O46*M46</f>
        <v>0</v>
      </c>
      <c r="Q46" s="1271"/>
      <c r="R46" s="470" t="s">
        <v>525</v>
      </c>
      <c r="S46" s="444">
        <f>SUM(M43:N46,S43:S45)</f>
        <v>0</v>
      </c>
      <c r="T46" s="472">
        <f>IF(ISERR($U46/$S46),0,TRUNC($U46/$S46))</f>
        <v>0</v>
      </c>
      <c r="U46" s="1298">
        <f>SUM(P43:Q46,U43:V45)</f>
        <v>0</v>
      </c>
      <c r="V46" s="1299"/>
      <c r="W46" s="321"/>
      <c r="X46" s="321"/>
      <c r="Y46" s="321"/>
      <c r="Z46" s="321"/>
      <c r="AA46" s="343">
        <f>SUM(AA43:AA45)</f>
        <v>0</v>
      </c>
      <c r="AB46" s="2"/>
      <c r="AC46" s="2"/>
    </row>
    <row r="47" spans="1:29" ht="20.100000000000001" customHeight="1" thickBot="1" x14ac:dyDescent="0.2">
      <c r="A47" s="381" t="s">
        <v>480</v>
      </c>
      <c r="B47" s="1222" t="s">
        <v>481</v>
      </c>
      <c r="C47" s="1221"/>
      <c r="D47" s="329">
        <f>AA70</f>
        <v>0</v>
      </c>
      <c r="E47" s="672">
        <f>IF(D47=0,0,D47/S46)</f>
        <v>0</v>
      </c>
      <c r="F47" s="790" t="str">
        <f t="shared" si="8"/>
        <v/>
      </c>
      <c r="G47" s="786" t="s">
        <v>474</v>
      </c>
      <c r="H47" s="340"/>
      <c r="I47" s="340"/>
      <c r="J47" s="340"/>
      <c r="K47" s="1257" t="s">
        <v>473</v>
      </c>
      <c r="L47" s="1202" t="s">
        <v>482</v>
      </c>
      <c r="M47" s="1247"/>
      <c r="N47" s="1182" t="s">
        <v>483</v>
      </c>
      <c r="O47" s="1182"/>
      <c r="P47" s="480" t="s">
        <v>484</v>
      </c>
      <c r="Q47" s="465" t="s">
        <v>485</v>
      </c>
      <c r="R47" s="464" t="s">
        <v>486</v>
      </c>
      <c r="S47" s="481" t="s">
        <v>487</v>
      </c>
      <c r="T47" s="1202" t="s">
        <v>482</v>
      </c>
      <c r="U47" s="1247"/>
      <c r="V47" s="1182" t="s">
        <v>483</v>
      </c>
      <c r="W47" s="1182"/>
      <c r="X47" s="480" t="s">
        <v>484</v>
      </c>
      <c r="Y47" s="465" t="s">
        <v>485</v>
      </c>
      <c r="Z47" s="482" t="s">
        <v>486</v>
      </c>
      <c r="AA47" s="483" t="s">
        <v>487</v>
      </c>
      <c r="AB47" s="2"/>
      <c r="AC47" s="2"/>
    </row>
    <row r="48" spans="1:29" ht="20.100000000000001" customHeight="1" x14ac:dyDescent="0.15">
      <c r="A48" s="381"/>
      <c r="B48" s="1222" t="s">
        <v>488</v>
      </c>
      <c r="C48" s="1221"/>
      <c r="D48" s="958"/>
      <c r="E48" s="672">
        <f>IF(D48="",0,D48/S46)</f>
        <v>0</v>
      </c>
      <c r="F48" s="790" t="str">
        <f t="shared" si="8"/>
        <v/>
      </c>
      <c r="G48" s="1297"/>
      <c r="H48" s="1260"/>
      <c r="I48" s="1260"/>
      <c r="J48" s="1261"/>
      <c r="K48" s="1258"/>
      <c r="L48" s="1266"/>
      <c r="M48" s="1267"/>
      <c r="N48" s="732"/>
      <c r="O48" s="405"/>
      <c r="P48" s="724"/>
      <c r="Q48" s="725"/>
      <c r="R48" s="677" t="str">
        <f t="shared" ref="R48:R60" si="9">IF(O48="","",O48)</f>
        <v/>
      </c>
      <c r="S48" s="678">
        <f t="shared" ref="S48:S53" si="10">ROUNDDOWN(IF(Q48="",0,P48/Q48*N48)*1.1,0)</f>
        <v>0</v>
      </c>
      <c r="T48" s="1266"/>
      <c r="U48" s="1267"/>
      <c r="V48" s="406"/>
      <c r="W48" s="405"/>
      <c r="X48" s="163"/>
      <c r="Y48" s="129"/>
      <c r="Z48" s="680" t="str">
        <f>IF(W48="","",W48)</f>
        <v/>
      </c>
      <c r="AA48" s="678">
        <f>ROUNDDOWN(IF(Y48="",0,X48/Y48*V48)*1.1,0)</f>
        <v>0</v>
      </c>
      <c r="AB48" s="2"/>
      <c r="AC48" s="2"/>
    </row>
    <row r="49" spans="1:29" ht="20.100000000000001" customHeight="1" x14ac:dyDescent="0.15">
      <c r="A49" s="381"/>
      <c r="B49" s="1222" t="s">
        <v>489</v>
      </c>
      <c r="C49" s="1221"/>
      <c r="D49" s="958"/>
      <c r="E49" s="672">
        <f>IF(D49="",0,D49/S46)</f>
        <v>0</v>
      </c>
      <c r="F49" s="790" t="str">
        <f t="shared" si="8"/>
        <v/>
      </c>
      <c r="G49" s="1260"/>
      <c r="H49" s="1260"/>
      <c r="I49" s="1260"/>
      <c r="J49" s="1261"/>
      <c r="K49" s="1258"/>
      <c r="L49" s="1189"/>
      <c r="M49" s="1238"/>
      <c r="N49" s="733"/>
      <c r="O49" s="402"/>
      <c r="P49" s="1067"/>
      <c r="Q49" s="1068"/>
      <c r="R49" s="430" t="str">
        <f t="shared" si="9"/>
        <v/>
      </c>
      <c r="S49" s="324">
        <f t="shared" si="10"/>
        <v>0</v>
      </c>
      <c r="T49" s="1189"/>
      <c r="U49" s="1190"/>
      <c r="V49" s="422"/>
      <c r="W49" s="402"/>
      <c r="X49" s="160"/>
      <c r="Y49" s="119"/>
      <c r="Z49" s="433" t="str">
        <f>IF(W49="","",W49)</f>
        <v/>
      </c>
      <c r="AA49" s="324">
        <f>ROUNDDOWN(IF(Y49="",0,X49/Y49*V49)*1.1,0)</f>
        <v>0</v>
      </c>
      <c r="AB49" s="2"/>
      <c r="AC49" s="2"/>
    </row>
    <row r="50" spans="1:29" ht="20.100000000000001" customHeight="1" thickBot="1" x14ac:dyDescent="0.2">
      <c r="A50" s="381"/>
      <c r="B50" s="1228" t="s">
        <v>490</v>
      </c>
      <c r="C50" s="346" t="s">
        <v>491</v>
      </c>
      <c r="D50" s="712"/>
      <c r="E50" s="672">
        <f>IF(D50="",0,D50/S46)</f>
        <v>0</v>
      </c>
      <c r="F50" s="790" t="str">
        <f t="shared" si="8"/>
        <v/>
      </c>
      <c r="G50" s="340"/>
      <c r="H50" s="340"/>
      <c r="I50" s="340"/>
      <c r="J50" s="340"/>
      <c r="K50" s="1258"/>
      <c r="L50" s="1266"/>
      <c r="M50" s="1267"/>
      <c r="N50" s="408"/>
      <c r="O50" s="1066"/>
      <c r="P50" s="724"/>
      <c r="Q50" s="1068"/>
      <c r="R50" s="430" t="str">
        <f t="shared" si="9"/>
        <v/>
      </c>
      <c r="S50" s="324">
        <f t="shared" si="10"/>
        <v>0</v>
      </c>
      <c r="T50" s="1187"/>
      <c r="U50" s="1333"/>
      <c r="V50" s="681"/>
      <c r="W50" s="403" t="s">
        <v>305</v>
      </c>
      <c r="X50" s="161"/>
      <c r="Y50" s="159"/>
      <c r="Z50" s="434" t="str">
        <f>IF(W50="","",W50)</f>
        <v/>
      </c>
      <c r="AA50" s="427">
        <f>ROUNDDOWN(IF(Y50="",0,X50/Y50*V50)*1.1,0)</f>
        <v>0</v>
      </c>
      <c r="AB50" s="2"/>
      <c r="AC50" s="2"/>
    </row>
    <row r="51" spans="1:29" ht="20.100000000000001" customHeight="1" thickTop="1" thickBot="1" x14ac:dyDescent="0.2">
      <c r="A51" s="381" t="s">
        <v>492</v>
      </c>
      <c r="B51" s="1229"/>
      <c r="C51" s="346" t="s">
        <v>493</v>
      </c>
      <c r="D51" s="712"/>
      <c r="E51" s="672">
        <f>IF(D51="",0,D51/S46)</f>
        <v>0</v>
      </c>
      <c r="F51" s="790" t="str">
        <f t="shared" si="8"/>
        <v/>
      </c>
      <c r="G51" s="340"/>
      <c r="H51" s="340"/>
      <c r="I51" s="340"/>
      <c r="J51" s="340"/>
      <c r="K51" s="1259"/>
      <c r="L51" s="1239"/>
      <c r="M51" s="1240"/>
      <c r="N51" s="407"/>
      <c r="O51" s="709"/>
      <c r="P51" s="722"/>
      <c r="Q51" s="1069"/>
      <c r="R51" s="431" t="str">
        <f t="shared" si="9"/>
        <v/>
      </c>
      <c r="S51" s="679">
        <f t="shared" si="10"/>
        <v>0</v>
      </c>
      <c r="T51" s="1183" t="s">
        <v>494</v>
      </c>
      <c r="U51" s="1184"/>
      <c r="V51" s="1185"/>
      <c r="W51" s="1185"/>
      <c r="X51" s="1185"/>
      <c r="Y51" s="1185"/>
      <c r="Z51" s="1186"/>
      <c r="AA51" s="370">
        <f>SUM(AA48:AA50,S48:S51)</f>
        <v>0</v>
      </c>
      <c r="AB51" s="2"/>
      <c r="AC51" s="2"/>
    </row>
    <row r="52" spans="1:29" ht="20.100000000000001" customHeight="1" x14ac:dyDescent="0.15">
      <c r="A52" s="381"/>
      <c r="B52" s="1230"/>
      <c r="C52" s="350" t="s">
        <v>495</v>
      </c>
      <c r="D52" s="712"/>
      <c r="E52" s="672">
        <f>IF(D52="",0,D52/S46)</f>
        <v>0</v>
      </c>
      <c r="F52" s="790" t="str">
        <f t="shared" si="8"/>
        <v/>
      </c>
      <c r="G52" s="340"/>
      <c r="H52" s="340"/>
      <c r="I52" s="340"/>
      <c r="J52" s="340"/>
      <c r="K52" s="374"/>
      <c r="L52" s="1245"/>
      <c r="M52" s="1327"/>
      <c r="N52" s="408"/>
      <c r="O52" s="405"/>
      <c r="P52" s="1074"/>
      <c r="Q52" s="1075"/>
      <c r="R52" s="432" t="str">
        <f t="shared" si="9"/>
        <v/>
      </c>
      <c r="S52" s="478">
        <f t="shared" si="10"/>
        <v>0</v>
      </c>
      <c r="T52" s="1245"/>
      <c r="U52" s="1348"/>
      <c r="V52" s="799"/>
      <c r="W52" s="800"/>
      <c r="X52" s="801"/>
      <c r="Y52" s="1063"/>
      <c r="Z52" s="435" t="str">
        <f t="shared" ref="Z52:Z59" si="11">IF(W52="","",W52)</f>
        <v/>
      </c>
      <c r="AA52" s="428">
        <f t="shared" ref="AA52:AA59" si="12">ROUNDDOWN(IF(Y52="",0,X52/Y52*V52)*1.1,0)</f>
        <v>0</v>
      </c>
      <c r="AB52" s="2"/>
      <c r="AC52" s="2"/>
    </row>
    <row r="53" spans="1:29" ht="20.100000000000001" customHeight="1" x14ac:dyDescent="0.15">
      <c r="A53" s="381"/>
      <c r="B53" s="1256" t="s">
        <v>496</v>
      </c>
      <c r="C53" s="1221"/>
      <c r="D53" s="712"/>
      <c r="E53" s="672">
        <f>IF(D53="",0,D53/S46)</f>
        <v>0</v>
      </c>
      <c r="F53" s="790" t="str">
        <f t="shared" si="8"/>
        <v/>
      </c>
      <c r="G53" s="340"/>
      <c r="H53" s="340"/>
      <c r="I53" s="340"/>
      <c r="J53" s="340"/>
      <c r="K53" s="378" t="s">
        <v>497</v>
      </c>
      <c r="L53" s="1175"/>
      <c r="M53" s="1176"/>
      <c r="N53" s="404"/>
      <c r="O53" s="402"/>
      <c r="P53" s="1070"/>
      <c r="Q53" s="1071"/>
      <c r="R53" s="432" t="str">
        <f t="shared" si="9"/>
        <v/>
      </c>
      <c r="S53" s="476">
        <f t="shared" si="10"/>
        <v>0</v>
      </c>
      <c r="T53" s="1177"/>
      <c r="U53" s="1178"/>
      <c r="V53" s="406"/>
      <c r="W53" s="405"/>
      <c r="X53" s="163"/>
      <c r="Y53" s="129"/>
      <c r="Z53" s="435" t="str">
        <f t="shared" si="11"/>
        <v/>
      </c>
      <c r="AA53" s="324">
        <f t="shared" si="12"/>
        <v>0</v>
      </c>
      <c r="AB53" s="2"/>
      <c r="AC53" s="2"/>
    </row>
    <row r="54" spans="1:29" ht="20.100000000000001" customHeight="1" x14ac:dyDescent="0.15">
      <c r="A54" s="381"/>
      <c r="B54" s="1222" t="s">
        <v>498</v>
      </c>
      <c r="C54" s="1221"/>
      <c r="D54" s="347"/>
      <c r="E54" s="672">
        <f>IF(D54="",0,D54/S46)</f>
        <v>0</v>
      </c>
      <c r="F54" s="790" t="str">
        <f t="shared" si="8"/>
        <v/>
      </c>
      <c r="G54" s="340"/>
      <c r="H54" s="340"/>
      <c r="I54" s="340"/>
      <c r="J54" s="340"/>
      <c r="K54" s="378"/>
      <c r="L54" s="1175"/>
      <c r="M54" s="1176"/>
      <c r="N54" s="404"/>
      <c r="O54" s="405"/>
      <c r="P54" s="1070"/>
      <c r="Q54" s="1071"/>
      <c r="R54" s="430" t="str">
        <f t="shared" si="9"/>
        <v/>
      </c>
      <c r="S54" s="476">
        <f t="shared" ref="S54:S59" si="13">ROUNDDOWN(IF(Q54="",0,P54/Q54*N54)*1.1,0)</f>
        <v>0</v>
      </c>
      <c r="T54" s="1175"/>
      <c r="U54" s="1193"/>
      <c r="V54" s="400"/>
      <c r="W54" s="405"/>
      <c r="X54" s="160"/>
      <c r="Y54" s="119"/>
      <c r="Z54" s="435" t="str">
        <f t="shared" si="11"/>
        <v/>
      </c>
      <c r="AA54" s="324">
        <f t="shared" si="12"/>
        <v>0</v>
      </c>
      <c r="AB54" s="2"/>
      <c r="AC54" s="2"/>
    </row>
    <row r="55" spans="1:29" ht="20.100000000000001" customHeight="1" x14ac:dyDescent="0.15">
      <c r="A55" s="381" t="s">
        <v>499</v>
      </c>
      <c r="B55" s="1222" t="s">
        <v>500</v>
      </c>
      <c r="C55" s="1221"/>
      <c r="D55" s="712"/>
      <c r="E55" s="672">
        <f>IF(D55="",0,D55/S46)</f>
        <v>0</v>
      </c>
      <c r="F55" s="790" t="str">
        <f t="shared" si="8"/>
        <v/>
      </c>
      <c r="G55" s="1241"/>
      <c r="H55" s="1242"/>
      <c r="I55" s="1242"/>
      <c r="J55" s="1243"/>
      <c r="K55" s="378" t="s">
        <v>501</v>
      </c>
      <c r="L55" s="1175"/>
      <c r="M55" s="1210"/>
      <c r="N55" s="408"/>
      <c r="O55" s="405"/>
      <c r="P55" s="1074"/>
      <c r="Q55" s="1075"/>
      <c r="R55" s="430" t="str">
        <f t="shared" si="9"/>
        <v/>
      </c>
      <c r="S55" s="476">
        <f t="shared" si="13"/>
        <v>0</v>
      </c>
      <c r="T55" s="1175"/>
      <c r="U55" s="1193"/>
      <c r="V55" s="422"/>
      <c r="W55" s="405" t="s">
        <v>305</v>
      </c>
      <c r="X55" s="160"/>
      <c r="Y55" s="119"/>
      <c r="Z55" s="435" t="str">
        <f t="shared" si="11"/>
        <v/>
      </c>
      <c r="AA55" s="324">
        <f t="shared" si="12"/>
        <v>0</v>
      </c>
      <c r="AB55" s="2"/>
      <c r="AC55" s="2"/>
    </row>
    <row r="56" spans="1:29" ht="20.100000000000001" customHeight="1" x14ac:dyDescent="0.15">
      <c r="A56" s="380"/>
      <c r="B56" s="1228" t="s">
        <v>502</v>
      </c>
      <c r="C56" s="351" t="s">
        <v>447</v>
      </c>
      <c r="D56" s="329">
        <f>AA43</f>
        <v>0</v>
      </c>
      <c r="E56" s="672">
        <f>IF(D56=0,0,D56/S46)</f>
        <v>0</v>
      </c>
      <c r="F56" s="790" t="str">
        <f t="shared" si="8"/>
        <v/>
      </c>
      <c r="G56" s="1304" t="s">
        <v>546</v>
      </c>
      <c r="H56" s="1305"/>
      <c r="I56" s="1305"/>
      <c r="J56" s="1306"/>
      <c r="K56" s="378"/>
      <c r="L56" s="1175"/>
      <c r="M56" s="1210"/>
      <c r="N56" s="404"/>
      <c r="O56" s="405"/>
      <c r="P56" s="1076"/>
      <c r="Q56" s="1077"/>
      <c r="R56" s="432" t="str">
        <f t="shared" si="9"/>
        <v/>
      </c>
      <c r="S56" s="476">
        <f t="shared" si="13"/>
        <v>0</v>
      </c>
      <c r="T56" s="1175"/>
      <c r="U56" s="1193"/>
      <c r="V56" s="422"/>
      <c r="W56" s="405" t="s">
        <v>305</v>
      </c>
      <c r="X56" s="160"/>
      <c r="Y56" s="119"/>
      <c r="Z56" s="435" t="str">
        <f t="shared" si="11"/>
        <v/>
      </c>
      <c r="AA56" s="324">
        <f t="shared" si="12"/>
        <v>0</v>
      </c>
      <c r="AB56" s="2"/>
      <c r="AC56" s="2"/>
    </row>
    <row r="57" spans="1:29" ht="20.100000000000001" customHeight="1" x14ac:dyDescent="0.15">
      <c r="A57" s="380"/>
      <c r="B57" s="1229"/>
      <c r="C57" s="351" t="s">
        <v>503</v>
      </c>
      <c r="D57" s="329">
        <f>AA44</f>
        <v>0</v>
      </c>
      <c r="E57" s="672">
        <f>IF(D57=0,0,D57/S46)</f>
        <v>0</v>
      </c>
      <c r="F57" s="790" t="str">
        <f t="shared" si="8"/>
        <v/>
      </c>
      <c r="G57" s="1307"/>
      <c r="H57" s="1308"/>
      <c r="I57" s="1308"/>
      <c r="J57" s="1309"/>
      <c r="K57" s="378" t="s">
        <v>499</v>
      </c>
      <c r="L57" s="1175"/>
      <c r="M57" s="1176"/>
      <c r="N57" s="404"/>
      <c r="O57" s="402"/>
      <c r="P57" s="1070"/>
      <c r="Q57" s="1071"/>
      <c r="R57" s="430" t="str">
        <f t="shared" si="9"/>
        <v/>
      </c>
      <c r="S57" s="476">
        <f t="shared" si="13"/>
        <v>0</v>
      </c>
      <c r="T57" s="1175"/>
      <c r="U57" s="1193"/>
      <c r="V57" s="422"/>
      <c r="W57" s="405" t="s">
        <v>305</v>
      </c>
      <c r="X57" s="160"/>
      <c r="Y57" s="119"/>
      <c r="Z57" s="435" t="str">
        <f t="shared" si="11"/>
        <v/>
      </c>
      <c r="AA57" s="324">
        <f t="shared" si="12"/>
        <v>0</v>
      </c>
      <c r="AB57" s="2"/>
      <c r="AC57" s="2"/>
    </row>
    <row r="58" spans="1:29" ht="20.100000000000001" customHeight="1" x14ac:dyDescent="0.15">
      <c r="A58" s="380"/>
      <c r="B58" s="1230"/>
      <c r="C58" s="352" t="s">
        <v>504</v>
      </c>
      <c r="D58" s="329">
        <f>AA45</f>
        <v>0</v>
      </c>
      <c r="E58" s="672">
        <f>IF(D58=0,0,D58/S46)</f>
        <v>0</v>
      </c>
      <c r="F58" s="790" t="str">
        <f t="shared" si="8"/>
        <v/>
      </c>
      <c r="G58" s="1310"/>
      <c r="H58" s="1311"/>
      <c r="I58" s="1311"/>
      <c r="J58" s="1312"/>
      <c r="K58" s="378"/>
      <c r="L58" s="1320"/>
      <c r="M58" s="1176"/>
      <c r="N58" s="404"/>
      <c r="O58" s="402"/>
      <c r="P58" s="1070"/>
      <c r="Q58" s="1071"/>
      <c r="R58" s="430" t="str">
        <f t="shared" si="9"/>
        <v/>
      </c>
      <c r="S58" s="476">
        <f t="shared" si="13"/>
        <v>0</v>
      </c>
      <c r="T58" s="1175"/>
      <c r="U58" s="1193"/>
      <c r="V58" s="422"/>
      <c r="W58" s="405" t="s">
        <v>305</v>
      </c>
      <c r="X58" s="160"/>
      <c r="Y58" s="119"/>
      <c r="Z58" s="435" t="str">
        <f t="shared" si="11"/>
        <v/>
      </c>
      <c r="AA58" s="324">
        <f t="shared" si="12"/>
        <v>0</v>
      </c>
      <c r="AB58" s="2"/>
      <c r="AC58" s="2"/>
    </row>
    <row r="59" spans="1:29" ht="20.100000000000001" customHeight="1" thickBot="1" x14ac:dyDescent="0.2">
      <c r="A59" s="458"/>
      <c r="B59" s="1231" t="s">
        <v>505</v>
      </c>
      <c r="C59" s="1232"/>
      <c r="D59" s="451">
        <f>SUM(D43:D58)</f>
        <v>0</v>
      </c>
      <c r="E59" s="673">
        <f>IF(D59=0,0,D59/S46)</f>
        <v>0</v>
      </c>
      <c r="F59" s="791" t="str">
        <f t="shared" si="8"/>
        <v/>
      </c>
      <c r="G59" s="787"/>
      <c r="H59" s="454"/>
      <c r="I59" s="454"/>
      <c r="J59" s="455"/>
      <c r="K59" s="378"/>
      <c r="L59" s="1320"/>
      <c r="M59" s="1176"/>
      <c r="N59" s="404"/>
      <c r="O59" s="402"/>
      <c r="P59" s="1070"/>
      <c r="Q59" s="1071"/>
      <c r="R59" s="430" t="str">
        <f t="shared" si="9"/>
        <v/>
      </c>
      <c r="S59" s="476">
        <f t="shared" si="13"/>
        <v>0</v>
      </c>
      <c r="T59" s="1325"/>
      <c r="U59" s="1326"/>
      <c r="V59" s="681"/>
      <c r="W59" s="403" t="s">
        <v>305</v>
      </c>
      <c r="X59" s="161"/>
      <c r="Y59" s="159"/>
      <c r="Z59" s="435" t="str">
        <f t="shared" si="11"/>
        <v/>
      </c>
      <c r="AA59" s="427">
        <f t="shared" si="12"/>
        <v>0</v>
      </c>
      <c r="AB59" s="2"/>
      <c r="AC59" s="2"/>
    </row>
    <row r="60" spans="1:29" ht="20.100000000000001" customHeight="1" thickTop="1" thickBot="1" x14ac:dyDescent="0.2">
      <c r="A60" s="1233" t="s">
        <v>506</v>
      </c>
      <c r="B60" s="1234"/>
      <c r="C60" s="1235"/>
      <c r="D60" s="444">
        <f>D42-D59</f>
        <v>0</v>
      </c>
      <c r="E60" s="674" t="e">
        <f>IF(D60="",0,D60/S46)</f>
        <v>#DIV/0!</v>
      </c>
      <c r="F60" s="792" t="str">
        <f t="shared" si="8"/>
        <v/>
      </c>
      <c r="G60" s="761" t="s">
        <v>507</v>
      </c>
      <c r="H60" s="447" t="e">
        <f>E60/E42*100</f>
        <v>#DIV/0!</v>
      </c>
      <c r="I60" s="448" t="s">
        <v>526</v>
      </c>
      <c r="J60" s="449"/>
      <c r="K60" s="378"/>
      <c r="L60" s="1318"/>
      <c r="M60" s="1319"/>
      <c r="N60" s="407"/>
      <c r="O60" s="399"/>
      <c r="P60" s="1072"/>
      <c r="Q60" s="1073"/>
      <c r="R60" s="431" t="str">
        <f t="shared" si="9"/>
        <v/>
      </c>
      <c r="S60" s="477">
        <f>ROUNDDOWN(IF(Q60="",0,P60/Q60*N60)*1.1,0)</f>
        <v>0</v>
      </c>
      <c r="T60" s="1183" t="s">
        <v>510</v>
      </c>
      <c r="U60" s="1184"/>
      <c r="V60" s="1185"/>
      <c r="W60" s="1185"/>
      <c r="X60" s="1185"/>
      <c r="Y60" s="1185"/>
      <c r="Z60" s="1186"/>
      <c r="AA60" s="353">
        <f>SUM(AA52:AA59,S52:S60)</f>
        <v>0</v>
      </c>
      <c r="AB60" s="2"/>
      <c r="AC60" s="2"/>
    </row>
    <row r="61" spans="1:29" ht="20.100000000000001" customHeight="1" thickBot="1" x14ac:dyDescent="0.2">
      <c r="A61" s="1225" t="s">
        <v>509</v>
      </c>
      <c r="B61" s="1227"/>
      <c r="C61" s="1226"/>
      <c r="D61" s="443"/>
      <c r="E61" s="330">
        <f>IF(D61="",0,D61/S46)</f>
        <v>0</v>
      </c>
      <c r="F61" s="793"/>
      <c r="G61" s="333"/>
      <c r="H61" s="333"/>
      <c r="I61" s="333"/>
      <c r="J61" s="333"/>
      <c r="K61" s="314"/>
      <c r="L61" s="1202" t="s">
        <v>482</v>
      </c>
      <c r="M61" s="1247"/>
      <c r="N61" s="1182" t="s">
        <v>483</v>
      </c>
      <c r="O61" s="1182"/>
      <c r="P61" s="480" t="s">
        <v>484</v>
      </c>
      <c r="Q61" s="1300" t="s">
        <v>420</v>
      </c>
      <c r="R61" s="1301"/>
      <c r="S61" s="481" t="s">
        <v>487</v>
      </c>
      <c r="T61" s="1202" t="s">
        <v>482</v>
      </c>
      <c r="U61" s="1247"/>
      <c r="V61" s="1182" t="s">
        <v>483</v>
      </c>
      <c r="W61" s="1182"/>
      <c r="X61" s="480" t="s">
        <v>484</v>
      </c>
      <c r="Y61" s="1300" t="s">
        <v>419</v>
      </c>
      <c r="Z61" s="1301"/>
      <c r="AA61" s="483" t="s">
        <v>487</v>
      </c>
      <c r="AB61" s="2"/>
      <c r="AC61" s="2"/>
    </row>
    <row r="62" spans="1:29" ht="20.100000000000001" customHeight="1" x14ac:dyDescent="0.15">
      <c r="A62" s="1219" t="s">
        <v>511</v>
      </c>
      <c r="B62" s="1220"/>
      <c r="C62" s="1221"/>
      <c r="D62" s="347"/>
      <c r="E62" s="337">
        <f>IF(D62="",0,D62/S46)</f>
        <v>0</v>
      </c>
      <c r="F62" s="794"/>
      <c r="G62" s="340"/>
      <c r="H62" s="340"/>
      <c r="I62" s="340"/>
      <c r="J62" s="340"/>
      <c r="K62" s="319"/>
      <c r="L62" s="1189"/>
      <c r="M62" s="1237"/>
      <c r="N62" s="404"/>
      <c r="O62" s="402"/>
      <c r="P62" s="1078"/>
      <c r="Q62" s="1349"/>
      <c r="R62" s="1350"/>
      <c r="S62" s="960">
        <f>ROUNDDOWN(IF(Q62="",0,P62/Q62*N62)*1.1,0)</f>
        <v>0</v>
      </c>
      <c r="T62" s="1189"/>
      <c r="U62" s="1237"/>
      <c r="V62" s="732"/>
      <c r="W62" s="405"/>
      <c r="X62" s="163"/>
      <c r="Y62" s="1349"/>
      <c r="Z62" s="1350"/>
      <c r="AA62" s="324">
        <f t="shared" ref="AA62:AA69" si="14">ROUNDDOWN(IF(Y62="",0,X62/Y62*V62)*1.1,0)</f>
        <v>0</v>
      </c>
      <c r="AB62" s="2"/>
      <c r="AC62" s="2"/>
    </row>
    <row r="63" spans="1:29" ht="20.100000000000001" customHeight="1" x14ac:dyDescent="0.15">
      <c r="A63" s="1219" t="s">
        <v>512</v>
      </c>
      <c r="B63" s="1220"/>
      <c r="C63" s="1221"/>
      <c r="D63" s="347"/>
      <c r="E63" s="337">
        <f>IF(D63="",0,D63/S46)</f>
        <v>0</v>
      </c>
      <c r="F63" s="794"/>
      <c r="G63" s="340"/>
      <c r="H63" s="340"/>
      <c r="I63" s="340"/>
      <c r="J63" s="340"/>
      <c r="K63" s="319"/>
      <c r="L63" s="1189"/>
      <c r="M63" s="1237"/>
      <c r="N63" s="404"/>
      <c r="O63" s="402"/>
      <c r="P63" s="1078"/>
      <c r="Q63" s="1250"/>
      <c r="R63" s="1251"/>
      <c r="S63" s="960">
        <f>ROUNDDOWN(IF(Q63="",0,P63/Q63*N63)*1.1,0)</f>
        <v>0</v>
      </c>
      <c r="T63" s="1189"/>
      <c r="U63" s="1237"/>
      <c r="V63" s="733"/>
      <c r="W63" s="405"/>
      <c r="X63" s="160"/>
      <c r="Y63" s="1250"/>
      <c r="Z63" s="1251"/>
      <c r="AA63" s="324">
        <f t="shared" si="14"/>
        <v>0</v>
      </c>
      <c r="AB63" s="2"/>
      <c r="AC63" s="2"/>
    </row>
    <row r="64" spans="1:29" ht="20.100000000000001" customHeight="1" x14ac:dyDescent="0.15">
      <c r="A64" s="380"/>
      <c r="B64" s="1222" t="s">
        <v>513</v>
      </c>
      <c r="C64" s="1221"/>
      <c r="D64" s="347"/>
      <c r="E64" s="337">
        <f>IF(D64="",0,D64/S46)</f>
        <v>0</v>
      </c>
      <c r="F64" s="794"/>
      <c r="G64" s="340"/>
      <c r="H64" s="340"/>
      <c r="I64" s="340"/>
      <c r="J64" s="340"/>
      <c r="K64" s="319"/>
      <c r="L64" s="1266"/>
      <c r="M64" s="1321"/>
      <c r="N64" s="732"/>
      <c r="O64" s="405"/>
      <c r="P64" s="163"/>
      <c r="Q64" s="1357"/>
      <c r="R64" s="1358"/>
      <c r="S64" s="960">
        <f t="shared" ref="S64:S69" si="15">ROUNDDOWN(IF(Q64="",0,P64/Q64*N64)*1.1,0)</f>
        <v>0</v>
      </c>
      <c r="T64" s="1189"/>
      <c r="U64" s="1237"/>
      <c r="V64" s="733"/>
      <c r="W64" s="402"/>
      <c r="X64" s="160"/>
      <c r="Y64" s="1250"/>
      <c r="Z64" s="1251"/>
      <c r="AA64" s="324">
        <f t="shared" si="14"/>
        <v>0</v>
      </c>
      <c r="AB64" s="2"/>
      <c r="AC64" s="2"/>
    </row>
    <row r="65" spans="1:29" ht="20.100000000000001" customHeight="1" thickBot="1" x14ac:dyDescent="0.2">
      <c r="A65" s="494"/>
      <c r="B65" s="1217" t="s">
        <v>514</v>
      </c>
      <c r="C65" s="1218"/>
      <c r="D65" s="497"/>
      <c r="E65" s="498">
        <f>IF(D65="",0,D65/S46)</f>
        <v>0</v>
      </c>
      <c r="F65" s="795"/>
      <c r="G65" s="500"/>
      <c r="H65" s="500"/>
      <c r="I65" s="500"/>
      <c r="J65" s="501"/>
      <c r="K65" s="319" t="s">
        <v>515</v>
      </c>
      <c r="L65" s="1189"/>
      <c r="M65" s="1237"/>
      <c r="N65" s="404"/>
      <c r="O65" s="405"/>
      <c r="P65" s="157"/>
      <c r="Q65" s="1250"/>
      <c r="R65" s="1251"/>
      <c r="S65" s="960">
        <f t="shared" si="15"/>
        <v>0</v>
      </c>
      <c r="T65" s="1189"/>
      <c r="U65" s="1237"/>
      <c r="V65" s="733"/>
      <c r="W65" s="405"/>
      <c r="X65" s="160"/>
      <c r="Y65" s="1250"/>
      <c r="Z65" s="1251"/>
      <c r="AA65" s="324">
        <f t="shared" si="14"/>
        <v>0</v>
      </c>
      <c r="AB65" s="2"/>
      <c r="AC65" s="2"/>
    </row>
    <row r="66" spans="1:29" ht="20.100000000000001" customHeight="1" x14ac:dyDescent="0.15">
      <c r="A66" s="1225" t="s">
        <v>516</v>
      </c>
      <c r="B66" s="1227"/>
      <c r="C66" s="1226"/>
      <c r="D66" s="1236" t="s">
        <v>517</v>
      </c>
      <c r="E66" s="1227"/>
      <c r="F66" s="1227"/>
      <c r="G66" s="1227"/>
      <c r="H66" s="1226"/>
      <c r="I66" s="682" t="s">
        <v>467</v>
      </c>
      <c r="J66" s="683" t="s">
        <v>518</v>
      </c>
      <c r="K66" s="319" t="s">
        <v>519</v>
      </c>
      <c r="L66" s="1189"/>
      <c r="M66" s="1237"/>
      <c r="N66" s="404"/>
      <c r="O66" s="405"/>
      <c r="P66" s="157"/>
      <c r="Q66" s="1250"/>
      <c r="R66" s="1251"/>
      <c r="S66" s="960">
        <f t="shared" si="15"/>
        <v>0</v>
      </c>
      <c r="T66" s="1189"/>
      <c r="U66" s="1237"/>
      <c r="V66" s="733"/>
      <c r="W66" s="405"/>
      <c r="X66" s="160"/>
      <c r="Y66" s="1250"/>
      <c r="Z66" s="1251"/>
      <c r="AA66" s="324">
        <f t="shared" si="14"/>
        <v>0</v>
      </c>
      <c r="AB66" s="2"/>
      <c r="AC66" s="2"/>
    </row>
    <row r="67" spans="1:29" ht="20.100000000000001" customHeight="1" x14ac:dyDescent="0.15">
      <c r="A67" s="1223" t="s">
        <v>520</v>
      </c>
      <c r="B67" s="1224"/>
      <c r="C67" s="382"/>
      <c r="D67" s="356"/>
      <c r="E67" s="357"/>
      <c r="F67" s="357"/>
      <c r="G67" s="357"/>
      <c r="H67" s="358"/>
      <c r="I67" s="359"/>
      <c r="J67" s="356"/>
      <c r="K67" s="319" t="s">
        <v>521</v>
      </c>
      <c r="L67" s="1189"/>
      <c r="M67" s="1237"/>
      <c r="N67" s="404"/>
      <c r="O67" s="405"/>
      <c r="P67" s="157"/>
      <c r="Q67" s="1250"/>
      <c r="R67" s="1251"/>
      <c r="S67" s="960">
        <f t="shared" si="15"/>
        <v>0</v>
      </c>
      <c r="T67" s="1189"/>
      <c r="U67" s="1237"/>
      <c r="V67" s="733"/>
      <c r="W67" s="405"/>
      <c r="X67" s="160"/>
      <c r="Y67" s="1250"/>
      <c r="Z67" s="1251"/>
      <c r="AA67" s="324">
        <f t="shared" si="14"/>
        <v>0</v>
      </c>
      <c r="AB67" s="2"/>
      <c r="AC67" s="2"/>
    </row>
    <row r="68" spans="1:29" ht="20.100000000000001" customHeight="1" x14ac:dyDescent="0.15">
      <c r="A68" s="1225"/>
      <c r="B68" s="1226"/>
      <c r="C68" s="383"/>
      <c r="D68" s="332"/>
      <c r="E68" s="333"/>
      <c r="F68" s="333"/>
      <c r="G68" s="333"/>
      <c r="H68" s="361"/>
      <c r="I68" s="362"/>
      <c r="J68" s="332"/>
      <c r="K68" s="319" t="s">
        <v>499</v>
      </c>
      <c r="L68" s="1189"/>
      <c r="M68" s="1237"/>
      <c r="N68" s="404"/>
      <c r="O68" s="402"/>
      <c r="P68" s="157"/>
      <c r="Q68" s="1250"/>
      <c r="R68" s="1251"/>
      <c r="S68" s="960">
        <f t="shared" si="15"/>
        <v>0</v>
      </c>
      <c r="T68" s="1189"/>
      <c r="U68" s="1237"/>
      <c r="V68" s="733"/>
      <c r="W68" s="405"/>
      <c r="X68" s="160"/>
      <c r="Y68" s="1250"/>
      <c r="Z68" s="1251"/>
      <c r="AA68" s="324">
        <f t="shared" si="14"/>
        <v>0</v>
      </c>
      <c r="AB68" s="2"/>
      <c r="AC68" s="2"/>
    </row>
    <row r="69" spans="1:29" ht="20.100000000000001" customHeight="1" thickBot="1" x14ac:dyDescent="0.2">
      <c r="A69" s="1213" t="s">
        <v>500</v>
      </c>
      <c r="B69" s="1214"/>
      <c r="C69" s="382"/>
      <c r="D69" s="356"/>
      <c r="E69" s="357"/>
      <c r="F69" s="357"/>
      <c r="G69" s="357"/>
      <c r="H69" s="358"/>
      <c r="I69" s="359"/>
      <c r="J69" s="356"/>
      <c r="K69" s="363"/>
      <c r="L69" s="1189"/>
      <c r="M69" s="1237"/>
      <c r="N69" s="404"/>
      <c r="O69" s="402"/>
      <c r="P69" s="157"/>
      <c r="Q69" s="1250"/>
      <c r="R69" s="1251"/>
      <c r="S69" s="960">
        <f t="shared" si="15"/>
        <v>0</v>
      </c>
      <c r="T69" s="1187"/>
      <c r="U69" s="1188"/>
      <c r="V69" s="734"/>
      <c r="W69" s="405"/>
      <c r="X69" s="161"/>
      <c r="Y69" s="1254"/>
      <c r="Z69" s="1255"/>
      <c r="AA69" s="427">
        <f t="shared" si="14"/>
        <v>0</v>
      </c>
      <c r="AB69" s="2"/>
      <c r="AC69" s="2"/>
    </row>
    <row r="70" spans="1:29" ht="20.100000000000001" customHeight="1" thickTop="1" thickBot="1" x14ac:dyDescent="0.2">
      <c r="A70" s="1215"/>
      <c r="B70" s="1216"/>
      <c r="C70" s="384"/>
      <c r="D70" s="365"/>
      <c r="E70" s="366"/>
      <c r="F70" s="366"/>
      <c r="G70" s="366"/>
      <c r="H70" s="367"/>
      <c r="I70" s="368"/>
      <c r="J70" s="365"/>
      <c r="K70" s="369"/>
      <c r="L70" s="1211"/>
      <c r="M70" s="1212"/>
      <c r="N70" s="407"/>
      <c r="O70" s="399"/>
      <c r="P70" s="158"/>
      <c r="Q70" s="1205"/>
      <c r="R70" s="1206"/>
      <c r="S70" s="477">
        <f>ROUNDDOWN(IF(Q70="",0,P70/Q70*N70)*1.1,0)</f>
        <v>0</v>
      </c>
      <c r="T70" s="1183" t="s">
        <v>522</v>
      </c>
      <c r="U70" s="1184"/>
      <c r="V70" s="1185"/>
      <c r="W70" s="1185"/>
      <c r="X70" s="1185"/>
      <c r="Y70" s="1185"/>
      <c r="Z70" s="1186"/>
      <c r="AA70" s="370">
        <f>SUM(AA62:AA69,S62:S70)</f>
        <v>0</v>
      </c>
      <c r="AB70" s="2"/>
      <c r="AC70" s="2"/>
    </row>
    <row r="71" spans="1:29" ht="20.100000000000001" customHeight="1" x14ac:dyDescent="0.2">
      <c r="A71" s="385"/>
      <c r="B71" s="385"/>
      <c r="C71" s="385"/>
      <c r="D71" s="385"/>
      <c r="E71" s="385"/>
      <c r="F71" s="385"/>
      <c r="G71" s="385"/>
      <c r="H71" s="385"/>
      <c r="I71" s="385"/>
      <c r="J71" s="385"/>
      <c r="K71" s="385"/>
      <c r="L71" s="385"/>
      <c r="M71" s="955" t="s">
        <v>529</v>
      </c>
      <c r="N71" s="670"/>
      <c r="O71" s="385"/>
      <c r="P71" s="385"/>
      <c r="Q71" s="385"/>
      <c r="R71" s="385"/>
      <c r="S71" s="385"/>
      <c r="T71" s="385"/>
      <c r="U71" s="385"/>
      <c r="V71" s="385"/>
      <c r="W71" s="385"/>
      <c r="X71" s="385"/>
      <c r="Y71" s="385"/>
      <c r="Z71" s="385"/>
      <c r="AA71" s="385"/>
    </row>
    <row r="72" spans="1:29" ht="20.100000000000001" customHeight="1" x14ac:dyDescent="0.2">
      <c r="A72" s="309">
        <v>3</v>
      </c>
      <c r="B72" s="1295">
        <f>②収支!C57</f>
        <v>0</v>
      </c>
      <c r="C72" s="1296"/>
      <c r="D72" s="1296"/>
      <c r="E72" s="310"/>
      <c r="F72" s="1289" t="s">
        <v>442</v>
      </c>
      <c r="G72" s="1290"/>
      <c r="H72" s="1290"/>
      <c r="I72" s="1290"/>
      <c r="J72" s="1290"/>
      <c r="K72" s="1290"/>
      <c r="L72" s="1290"/>
      <c r="M72" s="1290"/>
      <c r="N72" s="1290"/>
      <c r="O72" s="311"/>
      <c r="P72" s="311"/>
      <c r="Q72" s="311"/>
      <c r="R72" s="312"/>
      <c r="S72" s="311"/>
      <c r="T72" s="311"/>
      <c r="U72" s="311"/>
      <c r="V72" s="311"/>
      <c r="W72" s="311"/>
      <c r="X72" s="311"/>
      <c r="Y72" s="311"/>
      <c r="Z72" s="311"/>
      <c r="AA72" s="311"/>
    </row>
    <row r="73" spans="1:29" ht="12.95" customHeight="1" thickBot="1" x14ac:dyDescent="0.2">
      <c r="A73" s="311"/>
      <c r="B73" s="311"/>
      <c r="C73" s="311"/>
      <c r="D73" s="311"/>
      <c r="E73" s="311"/>
      <c r="F73" s="311"/>
      <c r="G73" s="311"/>
      <c r="H73" s="311"/>
      <c r="I73" s="311"/>
      <c r="J73" s="311"/>
      <c r="K73" s="311"/>
      <c r="L73" s="311"/>
      <c r="M73" s="311"/>
      <c r="N73" s="311"/>
      <c r="O73" s="311"/>
      <c r="P73" s="311"/>
      <c r="Q73" s="311"/>
      <c r="R73" s="311"/>
      <c r="S73" s="311"/>
      <c r="T73" s="311"/>
      <c r="U73" s="313"/>
      <c r="V73" s="313"/>
      <c r="W73" s="313"/>
      <c r="X73" s="313"/>
      <c r="Y73" s="313"/>
      <c r="Z73" s="313"/>
      <c r="AA73" s="313"/>
      <c r="AB73" s="2"/>
      <c r="AC73" s="2"/>
    </row>
    <row r="74" spans="1:29" ht="12.95" customHeight="1" x14ac:dyDescent="0.15">
      <c r="A74" s="1276" t="s">
        <v>443</v>
      </c>
      <c r="B74" s="1277"/>
      <c r="C74" s="1278"/>
      <c r="D74" s="371"/>
      <c r="E74" s="372" t="s">
        <v>444</v>
      </c>
      <c r="F74" s="373" t="s">
        <v>445</v>
      </c>
      <c r="G74" s="1282" t="s">
        <v>414</v>
      </c>
      <c r="H74" s="1277"/>
      <c r="I74" s="1277"/>
      <c r="J74" s="1283"/>
      <c r="K74" s="374" t="s">
        <v>446</v>
      </c>
      <c r="L74" s="315"/>
      <c r="M74" s="315"/>
      <c r="N74" s="315"/>
      <c r="O74" s="315"/>
      <c r="P74" s="315"/>
      <c r="Q74" s="315"/>
      <c r="R74" s="315"/>
      <c r="S74" s="315"/>
      <c r="T74" s="315"/>
      <c r="U74" s="315"/>
      <c r="V74" s="315"/>
      <c r="W74" s="315"/>
      <c r="X74" s="1179" t="s">
        <v>447</v>
      </c>
      <c r="Y74" s="1180"/>
      <c r="Z74" s="1180"/>
      <c r="AA74" s="1181"/>
      <c r="AB74" s="2"/>
      <c r="AC74" s="2"/>
    </row>
    <row r="75" spans="1:29" ht="12.95" customHeight="1" thickBot="1" x14ac:dyDescent="0.2">
      <c r="A75" s="1279"/>
      <c r="B75" s="1280"/>
      <c r="C75" s="1281"/>
      <c r="D75" s="375" t="s">
        <v>524</v>
      </c>
      <c r="E75" s="376" t="s">
        <v>448</v>
      </c>
      <c r="F75" s="377" t="s">
        <v>449</v>
      </c>
      <c r="G75" s="1280"/>
      <c r="H75" s="1280"/>
      <c r="I75" s="1280"/>
      <c r="J75" s="1284"/>
      <c r="K75" s="378"/>
      <c r="L75" s="320"/>
      <c r="M75" s="1204" t="s">
        <v>450</v>
      </c>
      <c r="N75" s="1272"/>
      <c r="O75" s="1204" t="s">
        <v>451</v>
      </c>
      <c r="P75" s="1204"/>
      <c r="Q75" s="1204" t="s">
        <v>452</v>
      </c>
      <c r="R75" s="1204"/>
      <c r="S75" s="321"/>
      <c r="T75" s="321"/>
      <c r="U75" s="321"/>
      <c r="V75" s="321"/>
      <c r="W75" s="321"/>
      <c r="X75" s="322" t="s">
        <v>453</v>
      </c>
      <c r="Y75" s="116"/>
      <c r="Z75" s="323" t="s">
        <v>454</v>
      </c>
      <c r="AA75" s="324">
        <f>+U81*Y75/100</f>
        <v>0</v>
      </c>
      <c r="AB75" s="2"/>
      <c r="AC75" s="2"/>
    </row>
    <row r="76" spans="1:29" ht="20.100000000000001" customHeight="1" thickBot="1" x14ac:dyDescent="0.2">
      <c r="A76" s="1279"/>
      <c r="B76" s="1280"/>
      <c r="C76" s="1281"/>
      <c r="D76" s="457"/>
      <c r="E76" s="376" t="s">
        <v>455</v>
      </c>
      <c r="F76" s="377" t="s">
        <v>456</v>
      </c>
      <c r="G76" s="1280"/>
      <c r="H76" s="1280"/>
      <c r="I76" s="1280"/>
      <c r="J76" s="1284"/>
      <c r="K76" s="379" t="s">
        <v>457</v>
      </c>
      <c r="L76" s="1285"/>
      <c r="M76" s="1285"/>
      <c r="N76" s="326" t="s">
        <v>458</v>
      </c>
      <c r="O76" s="117">
        <v>80</v>
      </c>
      <c r="P76" s="326" t="s">
        <v>459</v>
      </c>
      <c r="Q76" s="1200">
        <f>L76*O76/100</f>
        <v>0</v>
      </c>
      <c r="R76" s="1201"/>
      <c r="S76" s="1202" t="s">
        <v>460</v>
      </c>
      <c r="T76" s="1203"/>
      <c r="U76" s="456">
        <f>IF(AND(ISBLANK(O78:O81),ISBLANK(T78:T80)),"",7-(COUNTBLANK(O78:O81)+COUNTBLANK(T78:T80)))</f>
        <v>0</v>
      </c>
      <c r="V76" s="327" t="s">
        <v>461</v>
      </c>
      <c r="W76" s="328"/>
      <c r="X76" s="322" t="s">
        <v>462</v>
      </c>
      <c r="Y76" s="116"/>
      <c r="Z76" s="323" t="s">
        <v>463</v>
      </c>
      <c r="AA76" s="324">
        <f>+U81*Y76/100</f>
        <v>0</v>
      </c>
      <c r="AB76" s="2"/>
      <c r="AC76" s="2"/>
    </row>
    <row r="77" spans="1:29" ht="20.100000000000001" customHeight="1" thickBot="1" x14ac:dyDescent="0.2">
      <c r="A77" s="1286" t="s">
        <v>464</v>
      </c>
      <c r="B77" s="1287"/>
      <c r="C77" s="1288"/>
      <c r="D77" s="439">
        <f>U81</f>
        <v>0</v>
      </c>
      <c r="E77" s="687">
        <f>T81</f>
        <v>0</v>
      </c>
      <c r="F77" s="788"/>
      <c r="G77" s="441"/>
      <c r="H77" s="441"/>
      <c r="I77" s="441"/>
      <c r="J77" s="442"/>
      <c r="K77" s="374" t="s">
        <v>465</v>
      </c>
      <c r="L77" s="429" t="s">
        <v>465</v>
      </c>
      <c r="M77" s="1198" t="s">
        <v>466</v>
      </c>
      <c r="N77" s="1275"/>
      <c r="O77" s="465" t="s">
        <v>467</v>
      </c>
      <c r="P77" s="1198" t="s">
        <v>391</v>
      </c>
      <c r="Q77" s="1247"/>
      <c r="R77" s="467" t="s">
        <v>465</v>
      </c>
      <c r="S77" s="466" t="s">
        <v>466</v>
      </c>
      <c r="T77" s="463" t="s">
        <v>467</v>
      </c>
      <c r="U77" s="1198" t="s">
        <v>391</v>
      </c>
      <c r="V77" s="1199"/>
      <c r="W77" s="321"/>
      <c r="X77" s="334" t="s">
        <v>468</v>
      </c>
      <c r="Y77" s="118"/>
      <c r="Z77" s="335" t="s">
        <v>469</v>
      </c>
      <c r="AA77" s="324">
        <f>+U81*Y77/100</f>
        <v>0</v>
      </c>
      <c r="AB77" s="2"/>
      <c r="AC77" s="2"/>
    </row>
    <row r="78" spans="1:29" ht="20.100000000000001" customHeight="1" thickBot="1" x14ac:dyDescent="0.2">
      <c r="A78" s="380"/>
      <c r="B78" s="1236" t="s">
        <v>470</v>
      </c>
      <c r="C78" s="1226"/>
      <c r="D78" s="957"/>
      <c r="E78" s="671">
        <f>IF(D78="",0,D78/S81)</f>
        <v>0</v>
      </c>
      <c r="F78" s="789" t="str">
        <f t="shared" ref="F78:F95" si="16">IF($D$77=0,"",D78/$D$77*100)</f>
        <v/>
      </c>
      <c r="G78" s="1273"/>
      <c r="H78" s="1273"/>
      <c r="I78" s="1273"/>
      <c r="J78" s="1274"/>
      <c r="K78" s="378" t="s">
        <v>471</v>
      </c>
      <c r="L78" s="459"/>
      <c r="M78" s="1293"/>
      <c r="N78" s="1294"/>
      <c r="O78" s="129"/>
      <c r="P78" s="1291">
        <f>+O78*M78</f>
        <v>0</v>
      </c>
      <c r="Q78" s="1292"/>
      <c r="R78" s="468"/>
      <c r="S78" s="461"/>
      <c r="T78" s="462"/>
      <c r="U78" s="1291">
        <f>+T78*S78</f>
        <v>0</v>
      </c>
      <c r="V78" s="1315"/>
      <c r="W78" s="321"/>
      <c r="X78" s="1328" t="s">
        <v>472</v>
      </c>
      <c r="Y78" s="1329"/>
      <c r="Z78" s="1330"/>
      <c r="AA78" s="339">
        <f>+AA77+AA76+AA75</f>
        <v>0</v>
      </c>
      <c r="AB78" s="2"/>
      <c r="AC78" s="2"/>
    </row>
    <row r="79" spans="1:29" ht="20.100000000000001" customHeight="1" thickBot="1" x14ac:dyDescent="0.2">
      <c r="A79" s="380"/>
      <c r="B79" s="1222" t="s">
        <v>473</v>
      </c>
      <c r="C79" s="1221"/>
      <c r="D79" s="329">
        <f>AA86</f>
        <v>0</v>
      </c>
      <c r="E79" s="672">
        <f>IF(D79=0,0,D79/S81)</f>
        <v>0</v>
      </c>
      <c r="F79" s="790" t="str">
        <f t="shared" si="16"/>
        <v/>
      </c>
      <c r="G79" s="786" t="s">
        <v>474</v>
      </c>
      <c r="H79" s="340"/>
      <c r="I79" s="340"/>
      <c r="J79" s="340"/>
      <c r="K79" s="378" t="s">
        <v>475</v>
      </c>
      <c r="L79" s="122"/>
      <c r="M79" s="1264"/>
      <c r="N79" s="1265"/>
      <c r="O79" s="119"/>
      <c r="P79" s="1194">
        <f>+O79*M79</f>
        <v>0</v>
      </c>
      <c r="Q79" s="1195"/>
      <c r="R79" s="469"/>
      <c r="S79" s="425"/>
      <c r="T79" s="426"/>
      <c r="U79" s="1194">
        <f>+T79*S79</f>
        <v>0</v>
      </c>
      <c r="V79" s="1331"/>
      <c r="W79" s="321"/>
      <c r="X79" s="1313" t="s">
        <v>399</v>
      </c>
      <c r="Y79" s="1314"/>
      <c r="Z79" s="123"/>
      <c r="AA79" s="341">
        <f>+S81*Z79</f>
        <v>0</v>
      </c>
      <c r="AB79" s="2"/>
      <c r="AC79" s="2"/>
    </row>
    <row r="80" spans="1:29" ht="20.100000000000001" customHeight="1" thickBot="1" x14ac:dyDescent="0.2">
      <c r="A80" s="380"/>
      <c r="B80" s="1222" t="s">
        <v>476</v>
      </c>
      <c r="C80" s="1221"/>
      <c r="D80" s="329">
        <f>AA95</f>
        <v>0</v>
      </c>
      <c r="E80" s="672">
        <f>IF(D80=0,0,D80/S81)</f>
        <v>0</v>
      </c>
      <c r="F80" s="790" t="str">
        <f t="shared" si="16"/>
        <v/>
      </c>
      <c r="G80" s="786" t="s">
        <v>474</v>
      </c>
      <c r="H80" s="340"/>
      <c r="I80" s="340"/>
      <c r="J80" s="340"/>
      <c r="K80" s="378" t="s">
        <v>477</v>
      </c>
      <c r="L80" s="122"/>
      <c r="M80" s="1264"/>
      <c r="N80" s="1265"/>
      <c r="O80" s="119"/>
      <c r="P80" s="1194">
        <f>+O80*M80</f>
        <v>0</v>
      </c>
      <c r="Q80" s="1195"/>
      <c r="R80" s="473"/>
      <c r="S80" s="474"/>
      <c r="T80" s="475"/>
      <c r="U80" s="1196">
        <f>+T80*S80</f>
        <v>0</v>
      </c>
      <c r="V80" s="1197"/>
      <c r="W80" s="321"/>
      <c r="X80" s="1191" t="s">
        <v>400</v>
      </c>
      <c r="Y80" s="1192"/>
      <c r="Z80" s="124"/>
      <c r="AA80" s="342">
        <f>IF(Z80="",0,Z80*S81)</f>
        <v>0</v>
      </c>
      <c r="AB80" s="2"/>
      <c r="AC80" s="2"/>
    </row>
    <row r="81" spans="1:29" ht="20.100000000000001" customHeight="1" thickTop="1" thickBot="1" x14ac:dyDescent="0.2">
      <c r="A81" s="380"/>
      <c r="B81" s="1222" t="s">
        <v>478</v>
      </c>
      <c r="C81" s="1221"/>
      <c r="D81" s="958"/>
      <c r="E81" s="672">
        <f>IF(D81="",0,D81/S81)</f>
        <v>0</v>
      </c>
      <c r="F81" s="790" t="str">
        <f t="shared" si="16"/>
        <v/>
      </c>
      <c r="G81" s="1260"/>
      <c r="H81" s="1260"/>
      <c r="I81" s="1260"/>
      <c r="J81" s="1261"/>
      <c r="K81" s="379" t="s">
        <v>479</v>
      </c>
      <c r="L81" s="125"/>
      <c r="M81" s="1268"/>
      <c r="N81" s="1269"/>
      <c r="O81" s="424"/>
      <c r="P81" s="1270">
        <f>+O81*M81</f>
        <v>0</v>
      </c>
      <c r="Q81" s="1271"/>
      <c r="R81" s="470" t="s">
        <v>527</v>
      </c>
      <c r="S81" s="444">
        <f>SUM(M78:N81,S78:S80)</f>
        <v>0</v>
      </c>
      <c r="T81" s="1030">
        <f>IF(ISERR($U81/$S81),0,TRUNC($U81/$S81))</f>
        <v>0</v>
      </c>
      <c r="U81" s="1298">
        <f>SUM(P78:Q81,U78:V80)</f>
        <v>0</v>
      </c>
      <c r="V81" s="1299"/>
      <c r="W81" s="321"/>
      <c r="X81" s="321"/>
      <c r="Y81" s="321"/>
      <c r="Z81" s="321"/>
      <c r="AA81" s="343">
        <f>SUM(AA78:AA80)</f>
        <v>0</v>
      </c>
      <c r="AB81" s="2"/>
      <c r="AC81" s="2"/>
    </row>
    <row r="82" spans="1:29" ht="20.100000000000001" customHeight="1" thickBot="1" x14ac:dyDescent="0.2">
      <c r="A82" s="381" t="s">
        <v>480</v>
      </c>
      <c r="B82" s="1222" t="s">
        <v>481</v>
      </c>
      <c r="C82" s="1221"/>
      <c r="D82" s="329">
        <f>AA105</f>
        <v>0</v>
      </c>
      <c r="E82" s="672">
        <f>IF(D82=0,0,D82/S81)</f>
        <v>0</v>
      </c>
      <c r="F82" s="790" t="str">
        <f t="shared" si="16"/>
        <v/>
      </c>
      <c r="G82" s="786" t="s">
        <v>474</v>
      </c>
      <c r="H82" s="340"/>
      <c r="I82" s="340"/>
      <c r="J82" s="340"/>
      <c r="K82" s="1257" t="s">
        <v>473</v>
      </c>
      <c r="L82" s="1202" t="s">
        <v>482</v>
      </c>
      <c r="M82" s="1247"/>
      <c r="N82" s="1182" t="s">
        <v>483</v>
      </c>
      <c r="O82" s="1182"/>
      <c r="P82" s="480" t="s">
        <v>484</v>
      </c>
      <c r="Q82" s="465" t="s">
        <v>485</v>
      </c>
      <c r="R82" s="464" t="s">
        <v>486</v>
      </c>
      <c r="S82" s="481" t="s">
        <v>487</v>
      </c>
      <c r="T82" s="1202" t="s">
        <v>482</v>
      </c>
      <c r="U82" s="1247"/>
      <c r="V82" s="1182" t="s">
        <v>483</v>
      </c>
      <c r="W82" s="1182"/>
      <c r="X82" s="480" t="s">
        <v>484</v>
      </c>
      <c r="Y82" s="465" t="s">
        <v>485</v>
      </c>
      <c r="Z82" s="482" t="s">
        <v>486</v>
      </c>
      <c r="AA82" s="483" t="s">
        <v>487</v>
      </c>
      <c r="AB82" s="2"/>
      <c r="AC82" s="2"/>
    </row>
    <row r="83" spans="1:29" ht="20.100000000000001" customHeight="1" x14ac:dyDescent="0.15">
      <c r="A83" s="381"/>
      <c r="B83" s="1222" t="s">
        <v>488</v>
      </c>
      <c r="C83" s="1221"/>
      <c r="D83" s="958"/>
      <c r="E83" s="672">
        <f>IF(D83="",0,D83/S81)</f>
        <v>0</v>
      </c>
      <c r="F83" s="790" t="str">
        <f t="shared" si="16"/>
        <v/>
      </c>
      <c r="G83" s="1260"/>
      <c r="H83" s="1260"/>
      <c r="I83" s="1260"/>
      <c r="J83" s="1261"/>
      <c r="K83" s="1258"/>
      <c r="L83" s="1266"/>
      <c r="M83" s="1267"/>
      <c r="N83" s="1064"/>
      <c r="O83" s="405"/>
      <c r="P83" s="724"/>
      <c r="Q83" s="725"/>
      <c r="R83" s="432" t="str">
        <f t="shared" ref="R83:R95" si="17">IF(O83="","",O83)</f>
        <v/>
      </c>
      <c r="S83" s="478">
        <f t="shared" ref="S83:S88" si="18">ROUNDDOWN(IF(Q83="",0,P83/Q83*N83)*1.1,0)</f>
        <v>0</v>
      </c>
      <c r="T83" s="1266"/>
      <c r="U83" s="1267"/>
      <c r="V83" s="406"/>
      <c r="W83" s="405"/>
      <c r="X83" s="163"/>
      <c r="Y83" s="129"/>
      <c r="Z83" s="479" t="str">
        <f>IF(W83="","",W83)</f>
        <v/>
      </c>
      <c r="AA83" s="428">
        <f>ROUNDDOWN(IF(Y83="",0,X83/Y83*V83)*1.1,0)</f>
        <v>0</v>
      </c>
      <c r="AB83" s="2"/>
      <c r="AC83" s="2"/>
    </row>
    <row r="84" spans="1:29" ht="20.100000000000001" customHeight="1" x14ac:dyDescent="0.15">
      <c r="A84" s="381"/>
      <c r="B84" s="1222" t="s">
        <v>489</v>
      </c>
      <c r="C84" s="1221"/>
      <c r="D84" s="958"/>
      <c r="E84" s="672">
        <f>IF(D84="",0,D84/S81)</f>
        <v>0</v>
      </c>
      <c r="F84" s="790" t="str">
        <f t="shared" si="16"/>
        <v/>
      </c>
      <c r="G84" s="1260"/>
      <c r="H84" s="1260"/>
      <c r="I84" s="1260"/>
      <c r="J84" s="1261"/>
      <c r="K84" s="1258"/>
      <c r="L84" s="1189"/>
      <c r="M84" s="1238"/>
      <c r="N84" s="1065"/>
      <c r="O84" s="402"/>
      <c r="P84" s="1047"/>
      <c r="Q84" s="721"/>
      <c r="R84" s="430" t="str">
        <f t="shared" si="17"/>
        <v/>
      </c>
      <c r="S84" s="476">
        <f t="shared" si="18"/>
        <v>0</v>
      </c>
      <c r="T84" s="1189"/>
      <c r="U84" s="1238"/>
      <c r="V84" s="422"/>
      <c r="W84" s="402" t="s">
        <v>305</v>
      </c>
      <c r="X84" s="160"/>
      <c r="Y84" s="119"/>
      <c r="Z84" s="433" t="str">
        <f>IF(W84="","",W84)</f>
        <v/>
      </c>
      <c r="AA84" s="324">
        <f>ROUNDDOWN(IF(Y84="",0,X84/Y84*V84)*1.1,0)</f>
        <v>0</v>
      </c>
      <c r="AB84" s="2"/>
      <c r="AC84" s="2"/>
    </row>
    <row r="85" spans="1:29" ht="20.100000000000001" customHeight="1" thickBot="1" x14ac:dyDescent="0.2">
      <c r="A85" s="381"/>
      <c r="B85" s="1228" t="s">
        <v>490</v>
      </c>
      <c r="C85" s="346" t="s">
        <v>491</v>
      </c>
      <c r="D85" s="712"/>
      <c r="E85" s="672">
        <f>IF(D85="",0,D85/S81)</f>
        <v>0</v>
      </c>
      <c r="F85" s="790" t="str">
        <f t="shared" si="16"/>
        <v/>
      </c>
      <c r="G85" s="340"/>
      <c r="H85" s="340"/>
      <c r="I85" s="340"/>
      <c r="J85" s="340"/>
      <c r="K85" s="1258"/>
      <c r="L85" s="1189"/>
      <c r="M85" s="1238"/>
      <c r="N85" s="1065"/>
      <c r="O85" s="402"/>
      <c r="P85" s="1047"/>
      <c r="Q85" s="721"/>
      <c r="R85" s="430" t="str">
        <f t="shared" si="17"/>
        <v/>
      </c>
      <c r="S85" s="476">
        <f t="shared" si="18"/>
        <v>0</v>
      </c>
      <c r="T85" s="1189"/>
      <c r="U85" s="1238"/>
      <c r="V85" s="681"/>
      <c r="W85" s="403" t="s">
        <v>305</v>
      </c>
      <c r="X85" s="161"/>
      <c r="Y85" s="159"/>
      <c r="Z85" s="434" t="str">
        <f>IF(W85="","",W85)</f>
        <v/>
      </c>
      <c r="AA85" s="427">
        <f>ROUNDDOWN(IF(Y85="",0,X85/Y85*V85)*1.1,0)</f>
        <v>0</v>
      </c>
      <c r="AB85" s="2"/>
      <c r="AC85" s="2"/>
    </row>
    <row r="86" spans="1:29" ht="20.100000000000001" customHeight="1" thickTop="1" thickBot="1" x14ac:dyDescent="0.2">
      <c r="A86" s="381" t="s">
        <v>492</v>
      </c>
      <c r="B86" s="1229"/>
      <c r="C86" s="346" t="s">
        <v>493</v>
      </c>
      <c r="D86" s="712"/>
      <c r="E86" s="672">
        <f>IF(D86="",0,D86/S81)</f>
        <v>0</v>
      </c>
      <c r="F86" s="790" t="str">
        <f t="shared" si="16"/>
        <v/>
      </c>
      <c r="G86" s="340"/>
      <c r="H86" s="340"/>
      <c r="I86" s="340"/>
      <c r="J86" s="340"/>
      <c r="K86" s="1259"/>
      <c r="L86" s="1239"/>
      <c r="M86" s="1240"/>
      <c r="N86" s="407"/>
      <c r="O86" s="709"/>
      <c r="P86" s="158"/>
      <c r="Q86" s="127"/>
      <c r="R86" s="431" t="str">
        <f t="shared" si="17"/>
        <v/>
      </c>
      <c r="S86" s="477">
        <f t="shared" si="18"/>
        <v>0</v>
      </c>
      <c r="T86" s="1183" t="s">
        <v>494</v>
      </c>
      <c r="U86" s="1184"/>
      <c r="V86" s="1185"/>
      <c r="W86" s="1185"/>
      <c r="X86" s="1185"/>
      <c r="Y86" s="1185"/>
      <c r="Z86" s="1186"/>
      <c r="AA86" s="370">
        <f>SUM(AA83:AA85,S83:S86)</f>
        <v>0</v>
      </c>
      <c r="AB86" s="2"/>
      <c r="AC86" s="2"/>
    </row>
    <row r="87" spans="1:29" ht="20.100000000000001" customHeight="1" x14ac:dyDescent="0.15">
      <c r="A87" s="381"/>
      <c r="B87" s="1230"/>
      <c r="C87" s="350" t="s">
        <v>495</v>
      </c>
      <c r="D87" s="712"/>
      <c r="E87" s="672">
        <f>IF(D87="",0,D87/S81)</f>
        <v>0</v>
      </c>
      <c r="F87" s="790" t="str">
        <f t="shared" si="16"/>
        <v/>
      </c>
      <c r="G87" s="340"/>
      <c r="H87" s="340"/>
      <c r="I87" s="340"/>
      <c r="J87" s="340"/>
      <c r="K87" s="374"/>
      <c r="L87" s="1245"/>
      <c r="M87" s="1246"/>
      <c r="N87" s="408"/>
      <c r="O87" s="405"/>
      <c r="P87" s="724"/>
      <c r="Q87" s="725"/>
      <c r="R87" s="432" t="str">
        <f t="shared" si="17"/>
        <v/>
      </c>
      <c r="S87" s="478">
        <f t="shared" si="18"/>
        <v>0</v>
      </c>
      <c r="T87" s="1245"/>
      <c r="U87" s="1348"/>
      <c r="V87" s="799"/>
      <c r="W87" s="800"/>
      <c r="X87" s="801"/>
      <c r="Y87" s="1063"/>
      <c r="Z87" s="435" t="str">
        <f t="shared" ref="Z87:Z94" si="19">IF(W87="","",W87)</f>
        <v/>
      </c>
      <c r="AA87" s="428">
        <f t="shared" ref="AA87:AA94" si="20">ROUNDDOWN(IF(Y87="",0,X87/Y87*V87)*1.1,0)</f>
        <v>0</v>
      </c>
      <c r="AB87" s="2"/>
      <c r="AC87" s="2"/>
    </row>
    <row r="88" spans="1:29" ht="20.100000000000001" customHeight="1" x14ac:dyDescent="0.15">
      <c r="A88" s="381"/>
      <c r="B88" s="1256" t="s">
        <v>496</v>
      </c>
      <c r="C88" s="1221"/>
      <c r="D88" s="347"/>
      <c r="E88" s="672">
        <f>IF(D88="",0,D88/S81)</f>
        <v>0</v>
      </c>
      <c r="F88" s="790" t="str">
        <f t="shared" si="16"/>
        <v/>
      </c>
      <c r="G88" s="340"/>
      <c r="H88" s="340"/>
      <c r="I88" s="340"/>
      <c r="J88" s="340"/>
      <c r="K88" s="378" t="s">
        <v>497</v>
      </c>
      <c r="L88" s="1175"/>
      <c r="M88" s="1193"/>
      <c r="N88" s="408"/>
      <c r="O88" s="405"/>
      <c r="P88" s="724"/>
      <c r="Q88" s="725"/>
      <c r="R88" s="432" t="str">
        <f t="shared" si="17"/>
        <v/>
      </c>
      <c r="S88" s="476">
        <f t="shared" si="18"/>
        <v>0</v>
      </c>
      <c r="T88" s="1175"/>
      <c r="U88" s="1193"/>
      <c r="V88" s="400"/>
      <c r="W88" s="405"/>
      <c r="X88" s="160"/>
      <c r="Y88" s="119"/>
      <c r="Z88" s="435" t="str">
        <f t="shared" si="19"/>
        <v/>
      </c>
      <c r="AA88" s="324">
        <f t="shared" si="20"/>
        <v>0</v>
      </c>
      <c r="AB88" s="2"/>
      <c r="AC88" s="2"/>
    </row>
    <row r="89" spans="1:29" ht="20.100000000000001" customHeight="1" x14ac:dyDescent="0.15">
      <c r="A89" s="381"/>
      <c r="B89" s="1222" t="s">
        <v>498</v>
      </c>
      <c r="C89" s="1221"/>
      <c r="D89" s="347"/>
      <c r="E89" s="672">
        <f>IF(D89="",0,D89/S81)</f>
        <v>0</v>
      </c>
      <c r="F89" s="790" t="str">
        <f t="shared" si="16"/>
        <v/>
      </c>
      <c r="G89" s="340"/>
      <c r="H89" s="340"/>
      <c r="I89" s="340"/>
      <c r="J89" s="340"/>
      <c r="K89" s="378"/>
      <c r="L89" s="1189"/>
      <c r="M89" s="1190"/>
      <c r="N89" s="404"/>
      <c r="O89" s="405"/>
      <c r="P89" s="1047"/>
      <c r="Q89" s="721"/>
      <c r="R89" s="430" t="str">
        <f t="shared" si="17"/>
        <v/>
      </c>
      <c r="S89" s="476">
        <f t="shared" ref="S89:S94" si="21">ROUNDDOWN(IF(Q89="",0,P89/Q89*N89)*1.1,0)</f>
        <v>0</v>
      </c>
      <c r="T89" s="1175"/>
      <c r="U89" s="1193"/>
      <c r="V89" s="400"/>
      <c r="W89" s="405"/>
      <c r="X89" s="160"/>
      <c r="Y89" s="119"/>
      <c r="Z89" s="435" t="str">
        <f t="shared" si="19"/>
        <v/>
      </c>
      <c r="AA89" s="324">
        <f t="shared" si="20"/>
        <v>0</v>
      </c>
      <c r="AB89" s="2"/>
      <c r="AC89" s="2"/>
    </row>
    <row r="90" spans="1:29" ht="20.100000000000001" customHeight="1" x14ac:dyDescent="0.15">
      <c r="A90" s="381" t="s">
        <v>499</v>
      </c>
      <c r="B90" s="1222" t="s">
        <v>500</v>
      </c>
      <c r="C90" s="1221"/>
      <c r="D90" s="728"/>
      <c r="E90" s="729">
        <f>IF(D90="",0,D90/S81)</f>
        <v>0</v>
      </c>
      <c r="F90" s="798" t="str">
        <f t="shared" si="16"/>
        <v/>
      </c>
      <c r="G90" s="1241"/>
      <c r="H90" s="1242"/>
      <c r="I90" s="1242"/>
      <c r="J90" s="1243"/>
      <c r="K90" s="378" t="s">
        <v>501</v>
      </c>
      <c r="L90" s="1189"/>
      <c r="M90" s="1190"/>
      <c r="N90" s="404"/>
      <c r="O90" s="402"/>
      <c r="P90" s="1047"/>
      <c r="Q90" s="721"/>
      <c r="R90" s="430" t="str">
        <f t="shared" si="17"/>
        <v/>
      </c>
      <c r="S90" s="476">
        <f t="shared" si="21"/>
        <v>0</v>
      </c>
      <c r="T90" s="1175"/>
      <c r="U90" s="1193"/>
      <c r="V90" s="422"/>
      <c r="W90" s="405" t="s">
        <v>305</v>
      </c>
      <c r="X90" s="160"/>
      <c r="Y90" s="119"/>
      <c r="Z90" s="435" t="str">
        <f t="shared" si="19"/>
        <v/>
      </c>
      <c r="AA90" s="324">
        <f t="shared" si="20"/>
        <v>0</v>
      </c>
      <c r="AB90" s="2"/>
      <c r="AC90" s="2"/>
    </row>
    <row r="91" spans="1:29" ht="20.100000000000001" customHeight="1" x14ac:dyDescent="0.15">
      <c r="A91" s="380"/>
      <c r="B91" s="1228" t="s">
        <v>502</v>
      </c>
      <c r="C91" s="351" t="s">
        <v>447</v>
      </c>
      <c r="D91" s="730">
        <f>AA78</f>
        <v>0</v>
      </c>
      <c r="E91" s="729">
        <f>IF(D91=0,0,D91/S81)</f>
        <v>0</v>
      </c>
      <c r="F91" s="798" t="str">
        <f t="shared" si="16"/>
        <v/>
      </c>
      <c r="G91" s="1241" t="s">
        <v>474</v>
      </c>
      <c r="H91" s="1242"/>
      <c r="I91" s="1242"/>
      <c r="J91" s="1243"/>
      <c r="K91" s="378"/>
      <c r="L91" s="1189"/>
      <c r="M91" s="1190"/>
      <c r="N91" s="404"/>
      <c r="O91" s="405"/>
      <c r="P91" s="1047"/>
      <c r="Q91" s="721"/>
      <c r="R91" s="432" t="str">
        <f t="shared" si="17"/>
        <v/>
      </c>
      <c r="S91" s="476">
        <f t="shared" si="21"/>
        <v>0</v>
      </c>
      <c r="T91" s="1175"/>
      <c r="U91" s="1193"/>
      <c r="V91" s="422"/>
      <c r="W91" s="405" t="s">
        <v>305</v>
      </c>
      <c r="X91" s="160"/>
      <c r="Y91" s="119"/>
      <c r="Z91" s="435" t="str">
        <f t="shared" si="19"/>
        <v/>
      </c>
      <c r="AA91" s="324">
        <f t="shared" si="20"/>
        <v>0</v>
      </c>
      <c r="AB91" s="2"/>
      <c r="AC91" s="2"/>
    </row>
    <row r="92" spans="1:29" ht="20.100000000000001" customHeight="1" x14ac:dyDescent="0.15">
      <c r="A92" s="380"/>
      <c r="B92" s="1229"/>
      <c r="C92" s="351" t="s">
        <v>503</v>
      </c>
      <c r="D92" s="329">
        <f>AA79</f>
        <v>0</v>
      </c>
      <c r="E92" s="672">
        <f>IF(D92=0,0,D92/S81)</f>
        <v>0</v>
      </c>
      <c r="F92" s="790" t="str">
        <f t="shared" si="16"/>
        <v/>
      </c>
      <c r="G92" s="1241" t="s">
        <v>474</v>
      </c>
      <c r="H92" s="1242"/>
      <c r="I92" s="1242"/>
      <c r="J92" s="1243"/>
      <c r="K92" s="378" t="s">
        <v>499</v>
      </c>
      <c r="L92" s="1189"/>
      <c r="M92" s="1190"/>
      <c r="N92" s="404"/>
      <c r="O92" s="405"/>
      <c r="P92" s="1047"/>
      <c r="Q92" s="721"/>
      <c r="R92" s="430" t="str">
        <f t="shared" si="17"/>
        <v/>
      </c>
      <c r="S92" s="476">
        <f t="shared" si="21"/>
        <v>0</v>
      </c>
      <c r="T92" s="1175"/>
      <c r="U92" s="1193"/>
      <c r="V92" s="422"/>
      <c r="W92" s="405" t="s">
        <v>305</v>
      </c>
      <c r="X92" s="160"/>
      <c r="Y92" s="119"/>
      <c r="Z92" s="435" t="str">
        <f t="shared" si="19"/>
        <v/>
      </c>
      <c r="AA92" s="324">
        <f t="shared" si="20"/>
        <v>0</v>
      </c>
      <c r="AB92" s="2"/>
      <c r="AC92" s="2"/>
    </row>
    <row r="93" spans="1:29" ht="20.100000000000001" customHeight="1" x14ac:dyDescent="0.15">
      <c r="A93" s="380"/>
      <c r="B93" s="1230"/>
      <c r="C93" s="352" t="s">
        <v>504</v>
      </c>
      <c r="D93" s="329">
        <f>AA80</f>
        <v>0</v>
      </c>
      <c r="E93" s="672">
        <f>IF(D93=0,0,D93/S81)</f>
        <v>0</v>
      </c>
      <c r="F93" s="790" t="str">
        <f t="shared" si="16"/>
        <v/>
      </c>
      <c r="G93" s="786"/>
      <c r="H93" s="340"/>
      <c r="I93" s="340"/>
      <c r="J93" s="340"/>
      <c r="K93" s="378"/>
      <c r="L93" s="1189"/>
      <c r="M93" s="1190"/>
      <c r="N93" s="404"/>
      <c r="O93" s="405"/>
      <c r="P93" s="1047"/>
      <c r="Q93" s="721"/>
      <c r="R93" s="430" t="str">
        <f t="shared" si="17"/>
        <v/>
      </c>
      <c r="S93" s="476">
        <f t="shared" si="21"/>
        <v>0</v>
      </c>
      <c r="T93" s="1175"/>
      <c r="U93" s="1193"/>
      <c r="V93" s="422"/>
      <c r="W93" s="405" t="s">
        <v>305</v>
      </c>
      <c r="X93" s="160"/>
      <c r="Y93" s="119"/>
      <c r="Z93" s="435" t="str">
        <f t="shared" si="19"/>
        <v/>
      </c>
      <c r="AA93" s="324">
        <f t="shared" si="20"/>
        <v>0</v>
      </c>
      <c r="AB93" s="2"/>
      <c r="AC93" s="2"/>
    </row>
    <row r="94" spans="1:29" ht="20.100000000000001" customHeight="1" thickBot="1" x14ac:dyDescent="0.2">
      <c r="A94" s="458"/>
      <c r="B94" s="1231" t="s">
        <v>505</v>
      </c>
      <c r="C94" s="1232"/>
      <c r="D94" s="451">
        <f>SUM(D78:D93)</f>
        <v>0</v>
      </c>
      <c r="E94" s="673">
        <f>IF(D94=0,0,D94/S81)</f>
        <v>0</v>
      </c>
      <c r="F94" s="791" t="str">
        <f t="shared" si="16"/>
        <v/>
      </c>
      <c r="G94" s="787"/>
      <c r="H94" s="454"/>
      <c r="I94" s="454"/>
      <c r="J94" s="455"/>
      <c r="K94" s="378"/>
      <c r="L94" s="1175"/>
      <c r="M94" s="1244"/>
      <c r="N94" s="404"/>
      <c r="O94" s="405"/>
      <c r="P94" s="1047"/>
      <c r="Q94" s="721"/>
      <c r="R94" s="430" t="str">
        <f t="shared" si="17"/>
        <v/>
      </c>
      <c r="S94" s="476">
        <f t="shared" si="21"/>
        <v>0</v>
      </c>
      <c r="T94" s="1325"/>
      <c r="U94" s="1326"/>
      <c r="V94" s="681"/>
      <c r="W94" s="405" t="s">
        <v>305</v>
      </c>
      <c r="X94" s="161"/>
      <c r="Y94" s="159"/>
      <c r="Z94" s="435" t="str">
        <f t="shared" si="19"/>
        <v/>
      </c>
      <c r="AA94" s="427">
        <f t="shared" si="20"/>
        <v>0</v>
      </c>
      <c r="AB94" s="2"/>
      <c r="AC94" s="2"/>
    </row>
    <row r="95" spans="1:29" ht="20.100000000000001" customHeight="1" thickTop="1" thickBot="1" x14ac:dyDescent="0.2">
      <c r="A95" s="1233" t="s">
        <v>506</v>
      </c>
      <c r="B95" s="1234"/>
      <c r="C95" s="1235"/>
      <c r="D95" s="444">
        <f>D77-D94</f>
        <v>0</v>
      </c>
      <c r="E95" s="674" t="e">
        <f>IF(D95="",0,D95/S81)</f>
        <v>#DIV/0!</v>
      </c>
      <c r="F95" s="792" t="str">
        <f t="shared" si="16"/>
        <v/>
      </c>
      <c r="G95" s="761" t="s">
        <v>507</v>
      </c>
      <c r="H95" s="447" t="e">
        <f>E95/E77*100</f>
        <v>#DIV/0!</v>
      </c>
      <c r="I95" s="448" t="s">
        <v>526</v>
      </c>
      <c r="J95" s="449"/>
      <c r="K95" s="378"/>
      <c r="L95" s="1175"/>
      <c r="M95" s="1193"/>
      <c r="N95" s="400"/>
      <c r="O95" s="402"/>
      <c r="P95" s="726"/>
      <c r="Q95" s="727"/>
      <c r="R95" s="431" t="str">
        <f t="shared" si="17"/>
        <v/>
      </c>
      <c r="S95" s="477">
        <f>ROUNDDOWN(IF(Q95="",0,P95/Q95*N95)*1.1,0)</f>
        <v>0</v>
      </c>
      <c r="T95" s="1183" t="s">
        <v>510</v>
      </c>
      <c r="U95" s="1184"/>
      <c r="V95" s="1185"/>
      <c r="W95" s="1185"/>
      <c r="X95" s="1185"/>
      <c r="Y95" s="1185"/>
      <c r="Z95" s="1186"/>
      <c r="AA95" s="353">
        <f>SUM(AA87:AA94,S87:S95)</f>
        <v>0</v>
      </c>
      <c r="AB95" s="2"/>
      <c r="AC95" s="2"/>
    </row>
    <row r="96" spans="1:29" ht="20.100000000000001" customHeight="1" thickBot="1" x14ac:dyDescent="0.2">
      <c r="A96" s="1225" t="s">
        <v>509</v>
      </c>
      <c r="B96" s="1227"/>
      <c r="C96" s="1226"/>
      <c r="D96" s="443"/>
      <c r="E96" s="330">
        <f>IF(D96="",0,D96/S81)</f>
        <v>0</v>
      </c>
      <c r="F96" s="793"/>
      <c r="G96" s="333"/>
      <c r="H96" s="333"/>
      <c r="I96" s="333"/>
      <c r="J96" s="333"/>
      <c r="K96" s="314"/>
      <c r="L96" s="1202" t="s">
        <v>482</v>
      </c>
      <c r="M96" s="1247"/>
      <c r="N96" s="1182" t="s">
        <v>483</v>
      </c>
      <c r="O96" s="1182"/>
      <c r="P96" s="480" t="s">
        <v>484</v>
      </c>
      <c r="Q96" s="1300" t="s">
        <v>420</v>
      </c>
      <c r="R96" s="1301"/>
      <c r="S96" s="481" t="s">
        <v>487</v>
      </c>
      <c r="T96" s="1202" t="s">
        <v>482</v>
      </c>
      <c r="U96" s="1247"/>
      <c r="V96" s="1182" t="s">
        <v>483</v>
      </c>
      <c r="W96" s="1182"/>
      <c r="X96" s="480" t="s">
        <v>484</v>
      </c>
      <c r="Y96" s="1300" t="s">
        <v>419</v>
      </c>
      <c r="Z96" s="1301"/>
      <c r="AA96" s="483" t="s">
        <v>487</v>
      </c>
      <c r="AB96" s="2"/>
      <c r="AC96" s="2"/>
    </row>
    <row r="97" spans="1:29" ht="20.100000000000001" customHeight="1" x14ac:dyDescent="0.15">
      <c r="A97" s="1219" t="s">
        <v>511</v>
      </c>
      <c r="B97" s="1220"/>
      <c r="C97" s="1221"/>
      <c r="D97" s="347"/>
      <c r="E97" s="337">
        <f>IF(D97="",0,D97/S81)</f>
        <v>0</v>
      </c>
      <c r="F97" s="794"/>
      <c r="G97" s="340"/>
      <c r="H97" s="340"/>
      <c r="I97" s="340"/>
      <c r="J97" s="340"/>
      <c r="K97" s="319"/>
      <c r="L97" s="1189"/>
      <c r="M97" s="1237"/>
      <c r="N97" s="404"/>
      <c r="O97" s="800"/>
      <c r="P97" s="1047"/>
      <c r="Q97" s="1359"/>
      <c r="R97" s="1360"/>
      <c r="S97" s="960">
        <f>ROUNDDOWN(IF(Q97="",0,P97/Q97*N97)*1.1,0)</f>
        <v>0</v>
      </c>
      <c r="T97" s="1248"/>
      <c r="U97" s="1249"/>
      <c r="V97" s="962"/>
      <c r="W97" s="963"/>
      <c r="X97" s="964"/>
      <c r="Y97" s="1252"/>
      <c r="Z97" s="1253"/>
      <c r="AA97" s="324">
        <f t="shared" ref="AA97:AA104" si="22">ROUNDDOWN(IF(Y97="",0,X97/Y97*V97)*1.1,0)</f>
        <v>0</v>
      </c>
      <c r="AB97" s="2"/>
      <c r="AC97" s="2"/>
    </row>
    <row r="98" spans="1:29" ht="20.100000000000001" customHeight="1" x14ac:dyDescent="0.15">
      <c r="A98" s="1219" t="s">
        <v>512</v>
      </c>
      <c r="B98" s="1220"/>
      <c r="C98" s="1221"/>
      <c r="D98" s="347"/>
      <c r="E98" s="337">
        <f>IF(D98="",0,D98/S81)</f>
        <v>0</v>
      </c>
      <c r="F98" s="794"/>
      <c r="G98" s="340"/>
      <c r="H98" s="340"/>
      <c r="I98" s="340"/>
      <c r="J98" s="340"/>
      <c r="K98" s="319"/>
      <c r="L98" s="1189"/>
      <c r="M98" s="1237"/>
      <c r="N98" s="404"/>
      <c r="O98" s="402"/>
      <c r="P98" s="1047"/>
      <c r="Q98" s="1262"/>
      <c r="R98" s="1263"/>
      <c r="S98" s="960">
        <f>ROUNDDOWN(IF(Q98="",0,P98/Q98*N98)*1.1,0)</f>
        <v>0</v>
      </c>
      <c r="T98" s="1248"/>
      <c r="U98" s="1249"/>
      <c r="V98" s="962"/>
      <c r="W98" s="963"/>
      <c r="X98" s="964"/>
      <c r="Y98" s="1252"/>
      <c r="Z98" s="1253"/>
      <c r="AA98" s="324">
        <f t="shared" si="22"/>
        <v>0</v>
      </c>
      <c r="AB98" s="2"/>
      <c r="AC98" s="2"/>
    </row>
    <row r="99" spans="1:29" ht="20.100000000000001" customHeight="1" x14ac:dyDescent="0.15">
      <c r="A99" s="380"/>
      <c r="B99" s="1222" t="s">
        <v>513</v>
      </c>
      <c r="C99" s="1221"/>
      <c r="D99" s="347"/>
      <c r="E99" s="337">
        <f>IF(D99="",0,D99/S81)</f>
        <v>0</v>
      </c>
      <c r="F99" s="794"/>
      <c r="G99" s="340"/>
      <c r="H99" s="340"/>
      <c r="I99" s="340"/>
      <c r="J99" s="340"/>
      <c r="K99" s="319"/>
      <c r="L99" s="1189"/>
      <c r="M99" s="1237"/>
      <c r="N99" s="404"/>
      <c r="O99" s="402"/>
      <c r="P99" s="1047"/>
      <c r="Q99" s="1355"/>
      <c r="R99" s="1356"/>
      <c r="S99" s="960">
        <f t="shared" ref="S99:S104" si="23">ROUNDDOWN(IF(Q99="",0,P99/Q99*N99)*1.1,0)</f>
        <v>0</v>
      </c>
      <c r="T99" s="1248"/>
      <c r="U99" s="1249"/>
      <c r="V99" s="962"/>
      <c r="W99" s="963"/>
      <c r="X99" s="964"/>
      <c r="Y99" s="1252"/>
      <c r="Z99" s="1253"/>
      <c r="AA99" s="324">
        <f t="shared" si="22"/>
        <v>0</v>
      </c>
      <c r="AB99" s="2"/>
      <c r="AC99" s="2"/>
    </row>
    <row r="100" spans="1:29" ht="20.100000000000001" customHeight="1" thickBot="1" x14ac:dyDescent="0.2">
      <c r="A100" s="494"/>
      <c r="B100" s="1217" t="s">
        <v>514</v>
      </c>
      <c r="C100" s="1218"/>
      <c r="D100" s="497"/>
      <c r="E100" s="498">
        <f>IF(D100="",0,D100/S81)</f>
        <v>0</v>
      </c>
      <c r="F100" s="795"/>
      <c r="G100" s="500"/>
      <c r="H100" s="500"/>
      <c r="I100" s="500"/>
      <c r="J100" s="501"/>
      <c r="K100" s="319" t="s">
        <v>515</v>
      </c>
      <c r="L100" s="1189"/>
      <c r="M100" s="1237"/>
      <c r="N100" s="404"/>
      <c r="O100" s="402"/>
      <c r="P100" s="1047"/>
      <c r="Q100" s="1262"/>
      <c r="R100" s="1263"/>
      <c r="S100" s="960">
        <f t="shared" si="23"/>
        <v>0</v>
      </c>
      <c r="T100" s="1189"/>
      <c r="U100" s="1237"/>
      <c r="V100" s="733"/>
      <c r="W100" s="405"/>
      <c r="X100" s="160"/>
      <c r="Y100" s="1250"/>
      <c r="Z100" s="1251"/>
      <c r="AA100" s="324">
        <f t="shared" si="22"/>
        <v>0</v>
      </c>
      <c r="AB100" s="2"/>
      <c r="AC100" s="2"/>
    </row>
    <row r="101" spans="1:29" ht="20.100000000000001" customHeight="1" x14ac:dyDescent="0.15">
      <c r="A101" s="1225" t="s">
        <v>516</v>
      </c>
      <c r="B101" s="1227"/>
      <c r="C101" s="1226"/>
      <c r="D101" s="1236" t="s">
        <v>517</v>
      </c>
      <c r="E101" s="1227"/>
      <c r="F101" s="1227"/>
      <c r="G101" s="1227"/>
      <c r="H101" s="1226"/>
      <c r="I101" s="682" t="s">
        <v>467</v>
      </c>
      <c r="J101" s="683" t="s">
        <v>518</v>
      </c>
      <c r="K101" s="319" t="s">
        <v>519</v>
      </c>
      <c r="L101" s="1189"/>
      <c r="M101" s="1237"/>
      <c r="N101" s="404"/>
      <c r="O101" s="405"/>
      <c r="P101" s="157"/>
      <c r="Q101" s="1250"/>
      <c r="R101" s="1251"/>
      <c r="S101" s="960">
        <f t="shared" si="23"/>
        <v>0</v>
      </c>
      <c r="T101" s="1189"/>
      <c r="U101" s="1237"/>
      <c r="V101" s="733"/>
      <c r="W101" s="405"/>
      <c r="X101" s="160"/>
      <c r="Y101" s="1250"/>
      <c r="Z101" s="1251"/>
      <c r="AA101" s="324">
        <f t="shared" si="22"/>
        <v>0</v>
      </c>
      <c r="AB101" s="2"/>
      <c r="AC101" s="2"/>
    </row>
    <row r="102" spans="1:29" ht="20.100000000000001" customHeight="1" x14ac:dyDescent="0.15">
      <c r="A102" s="1223" t="s">
        <v>520</v>
      </c>
      <c r="B102" s="1224"/>
      <c r="C102" s="382"/>
      <c r="D102" s="356"/>
      <c r="E102" s="357"/>
      <c r="F102" s="357"/>
      <c r="G102" s="357"/>
      <c r="H102" s="358"/>
      <c r="I102" s="359"/>
      <c r="J102" s="356"/>
      <c r="K102" s="319" t="s">
        <v>521</v>
      </c>
      <c r="L102" s="1189"/>
      <c r="M102" s="1237"/>
      <c r="N102" s="404"/>
      <c r="O102" s="405"/>
      <c r="P102" s="157"/>
      <c r="Q102" s="1250"/>
      <c r="R102" s="1251"/>
      <c r="S102" s="960">
        <f t="shared" si="23"/>
        <v>0</v>
      </c>
      <c r="T102" s="1189"/>
      <c r="U102" s="1237"/>
      <c r="V102" s="733"/>
      <c r="W102" s="405"/>
      <c r="X102" s="160"/>
      <c r="Y102" s="1250"/>
      <c r="Z102" s="1251"/>
      <c r="AA102" s="324">
        <f t="shared" si="22"/>
        <v>0</v>
      </c>
      <c r="AB102" s="2"/>
      <c r="AC102" s="2"/>
    </row>
    <row r="103" spans="1:29" ht="20.100000000000001" customHeight="1" x14ac:dyDescent="0.15">
      <c r="A103" s="1225"/>
      <c r="B103" s="1226"/>
      <c r="C103" s="383"/>
      <c r="D103" s="332"/>
      <c r="E103" s="333"/>
      <c r="F103" s="333"/>
      <c r="G103" s="333"/>
      <c r="H103" s="361"/>
      <c r="I103" s="362"/>
      <c r="J103" s="332"/>
      <c r="K103" s="319" t="s">
        <v>499</v>
      </c>
      <c r="L103" s="1248"/>
      <c r="M103" s="1249"/>
      <c r="N103" s="962"/>
      <c r="O103" s="963"/>
      <c r="P103" s="964"/>
      <c r="Q103" s="1252"/>
      <c r="R103" s="1253"/>
      <c r="S103" s="960">
        <f t="shared" si="23"/>
        <v>0</v>
      </c>
      <c r="T103" s="1189"/>
      <c r="U103" s="1237"/>
      <c r="V103" s="733"/>
      <c r="W103" s="405"/>
      <c r="X103" s="160"/>
      <c r="Y103" s="1250"/>
      <c r="Z103" s="1251"/>
      <c r="AA103" s="324">
        <f t="shared" si="22"/>
        <v>0</v>
      </c>
      <c r="AB103" s="2"/>
      <c r="AC103" s="2"/>
    </row>
    <row r="104" spans="1:29" ht="20.100000000000001" customHeight="1" thickBot="1" x14ac:dyDescent="0.2">
      <c r="A104" s="1213" t="s">
        <v>500</v>
      </c>
      <c r="B104" s="1214"/>
      <c r="C104" s="382"/>
      <c r="D104" s="356"/>
      <c r="E104" s="357"/>
      <c r="F104" s="357"/>
      <c r="G104" s="357"/>
      <c r="H104" s="358"/>
      <c r="I104" s="359"/>
      <c r="J104" s="356"/>
      <c r="K104" s="363"/>
      <c r="L104" s="1189"/>
      <c r="M104" s="1237"/>
      <c r="N104" s="404"/>
      <c r="O104" s="402"/>
      <c r="P104" s="157"/>
      <c r="Q104" s="1250"/>
      <c r="R104" s="1251"/>
      <c r="S104" s="960">
        <f t="shared" si="23"/>
        <v>0</v>
      </c>
      <c r="T104" s="1187"/>
      <c r="U104" s="1188"/>
      <c r="V104" s="734"/>
      <c r="W104" s="405"/>
      <c r="X104" s="161"/>
      <c r="Y104" s="1254"/>
      <c r="Z104" s="1255"/>
      <c r="AA104" s="427">
        <f t="shared" si="22"/>
        <v>0</v>
      </c>
      <c r="AB104" s="2"/>
      <c r="AC104" s="2"/>
    </row>
    <row r="105" spans="1:29" ht="20.100000000000001" customHeight="1" thickTop="1" thickBot="1" x14ac:dyDescent="0.2">
      <c r="A105" s="1215"/>
      <c r="B105" s="1216"/>
      <c r="C105" s="384"/>
      <c r="D105" s="365"/>
      <c r="E105" s="366"/>
      <c r="F105" s="366"/>
      <c r="G105" s="366"/>
      <c r="H105" s="367"/>
      <c r="I105" s="368"/>
      <c r="J105" s="365"/>
      <c r="K105" s="369"/>
      <c r="L105" s="1211"/>
      <c r="M105" s="1212"/>
      <c r="N105" s="407"/>
      <c r="O105" s="399"/>
      <c r="P105" s="158"/>
      <c r="Q105" s="1205"/>
      <c r="R105" s="1206"/>
      <c r="S105" s="477">
        <f>ROUNDDOWN(IF(Q105="",0,P105/Q105*N105)*1.1,0)</f>
        <v>0</v>
      </c>
      <c r="T105" s="1183" t="s">
        <v>522</v>
      </c>
      <c r="U105" s="1184"/>
      <c r="V105" s="1185"/>
      <c r="W105" s="1185"/>
      <c r="X105" s="1185"/>
      <c r="Y105" s="1185"/>
      <c r="Z105" s="1186"/>
      <c r="AA105" s="370">
        <f>SUM(AA97:AA104,S97:S105)</f>
        <v>0</v>
      </c>
      <c r="AB105" s="2"/>
      <c r="AC105" s="2"/>
    </row>
    <row r="106" spans="1:29" ht="17.25" x14ac:dyDescent="0.2">
      <c r="A106" s="385"/>
      <c r="B106" s="385"/>
      <c r="C106" s="385"/>
      <c r="D106" s="385"/>
      <c r="E106" s="385"/>
      <c r="F106" s="385"/>
      <c r="G106" s="385"/>
      <c r="H106" s="385"/>
      <c r="I106" s="385"/>
      <c r="J106" s="385"/>
      <c r="K106" s="385"/>
      <c r="L106" s="385"/>
      <c r="M106" s="955" t="s">
        <v>530</v>
      </c>
      <c r="N106" s="670"/>
      <c r="O106" s="385"/>
      <c r="P106" s="385"/>
      <c r="Q106" s="385"/>
      <c r="R106" s="385"/>
      <c r="S106" s="385"/>
      <c r="T106" s="385"/>
      <c r="U106" s="385"/>
      <c r="V106" s="385"/>
      <c r="W106" s="385"/>
      <c r="X106" s="385"/>
      <c r="Y106" s="385"/>
      <c r="Z106" s="385"/>
      <c r="AA106" s="385"/>
      <c r="AB106" s="2"/>
      <c r="AC106" s="2"/>
    </row>
    <row r="107" spans="1:29" ht="17.25" x14ac:dyDescent="0.2">
      <c r="A107" s="38"/>
      <c r="B107" s="35"/>
      <c r="C107" s="26"/>
      <c r="D107" s="30"/>
      <c r="E107" s="30"/>
      <c r="F107" s="30"/>
      <c r="G107" s="30"/>
      <c r="H107" s="30"/>
      <c r="I107" s="30"/>
      <c r="J107" s="30"/>
      <c r="K107" s="30"/>
      <c r="L107" s="38"/>
      <c r="M107" s="38"/>
      <c r="N107" s="38"/>
      <c r="O107" s="38"/>
      <c r="P107" s="38"/>
      <c r="Q107" s="38"/>
      <c r="R107" s="36"/>
      <c r="S107" s="38"/>
      <c r="T107" s="38"/>
      <c r="U107" s="38"/>
      <c r="V107" s="38"/>
      <c r="W107" s="38"/>
      <c r="X107" s="38"/>
      <c r="Y107" s="38"/>
      <c r="Z107" s="38"/>
      <c r="AA107" s="38"/>
      <c r="AB107" s="2"/>
      <c r="AC107" s="2"/>
    </row>
    <row r="108" spans="1:29" x14ac:dyDescent="0.1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2"/>
      <c r="AC108" s="2"/>
    </row>
    <row r="109" spans="1:29" ht="17.25" x14ac:dyDescent="0.15">
      <c r="A109" s="20"/>
      <c r="B109" s="3"/>
      <c r="C109" s="3"/>
      <c r="D109" s="36"/>
      <c r="E109" s="37"/>
      <c r="F109" s="37"/>
      <c r="G109" s="20"/>
      <c r="H109" s="3"/>
      <c r="I109" s="3"/>
      <c r="J109" s="3"/>
      <c r="K109" s="36"/>
      <c r="L109" s="38"/>
      <c r="M109" s="38"/>
      <c r="N109" s="38"/>
      <c r="O109" s="38"/>
      <c r="P109" s="38"/>
      <c r="Q109" s="38"/>
      <c r="R109" s="38"/>
      <c r="S109" s="38"/>
      <c r="T109" s="38"/>
      <c r="U109" s="38"/>
      <c r="V109" s="38"/>
      <c r="W109" s="38"/>
      <c r="X109" s="39"/>
      <c r="Y109" s="3"/>
      <c r="Z109" s="21"/>
      <c r="AA109" s="21"/>
      <c r="AB109" s="2"/>
      <c r="AC109" s="2"/>
    </row>
    <row r="110" spans="1:29" x14ac:dyDescent="0.15">
      <c r="A110" s="3"/>
      <c r="B110" s="3"/>
      <c r="C110" s="3"/>
      <c r="D110" s="36"/>
      <c r="E110" s="40"/>
      <c r="F110" s="40"/>
      <c r="G110" s="3"/>
      <c r="H110" s="3"/>
      <c r="I110" s="3"/>
      <c r="J110" s="3"/>
      <c r="K110" s="36"/>
      <c r="L110" s="36"/>
      <c r="M110" s="36"/>
      <c r="N110" s="36"/>
      <c r="O110" s="36"/>
      <c r="P110" s="36"/>
      <c r="Q110" s="36"/>
      <c r="R110" s="38"/>
      <c r="S110" s="38"/>
      <c r="T110" s="38"/>
      <c r="U110" s="38"/>
      <c r="V110" s="38"/>
      <c r="W110" s="38"/>
      <c r="X110" s="36"/>
      <c r="Y110" s="41"/>
      <c r="Z110" s="36"/>
      <c r="AA110" s="42"/>
      <c r="AB110" s="2"/>
      <c r="AC110" s="2"/>
    </row>
    <row r="111" spans="1:29" x14ac:dyDescent="0.15">
      <c r="A111" s="3"/>
      <c r="B111" s="3"/>
      <c r="C111" s="3"/>
      <c r="D111" s="36"/>
      <c r="E111" s="40"/>
      <c r="F111" s="40"/>
      <c r="G111" s="3"/>
      <c r="H111" s="3"/>
      <c r="I111" s="3"/>
      <c r="J111" s="3"/>
      <c r="K111" s="36"/>
      <c r="L111" s="22"/>
      <c r="M111" s="22"/>
      <c r="N111" s="39"/>
      <c r="O111" s="41"/>
      <c r="P111" s="39"/>
      <c r="Q111" s="23"/>
      <c r="R111" s="23"/>
      <c r="S111" s="24"/>
      <c r="T111" s="21"/>
      <c r="U111" s="39"/>
      <c r="V111" s="39"/>
      <c r="W111" s="39"/>
      <c r="X111" s="36"/>
      <c r="Y111" s="41"/>
      <c r="Z111" s="36"/>
      <c r="AA111" s="42"/>
      <c r="AB111" s="2"/>
      <c r="AC111" s="2"/>
    </row>
    <row r="112" spans="1:29" x14ac:dyDescent="0.15">
      <c r="A112" s="3"/>
      <c r="B112" s="3"/>
      <c r="C112" s="3"/>
      <c r="D112" s="11"/>
      <c r="E112" s="4"/>
      <c r="F112" s="4"/>
      <c r="G112" s="38"/>
      <c r="H112" s="38"/>
      <c r="I112" s="38"/>
      <c r="J112" s="38"/>
      <c r="K112" s="36"/>
      <c r="L112" s="3"/>
      <c r="M112" s="3"/>
      <c r="N112" s="3"/>
      <c r="O112" s="3"/>
      <c r="P112" s="3"/>
      <c r="Q112" s="3"/>
      <c r="R112" s="3"/>
      <c r="S112" s="3"/>
      <c r="T112" s="3"/>
      <c r="U112" s="3"/>
      <c r="V112" s="3"/>
      <c r="W112" s="38"/>
      <c r="X112" s="36"/>
      <c r="Y112" s="41"/>
      <c r="Z112" s="36"/>
      <c r="AA112" s="42"/>
      <c r="AB112" s="2"/>
      <c r="AC112" s="2"/>
    </row>
    <row r="113" spans="1:29" x14ac:dyDescent="0.15">
      <c r="A113" s="36"/>
      <c r="B113" s="3"/>
      <c r="C113" s="3"/>
      <c r="D113" s="9"/>
      <c r="E113" s="4"/>
      <c r="F113" s="5"/>
      <c r="G113" s="43"/>
      <c r="H113" s="43"/>
      <c r="I113" s="43"/>
      <c r="J113" s="43"/>
      <c r="K113" s="36"/>
      <c r="L113" s="6"/>
      <c r="M113" s="8"/>
      <c r="N113" s="9"/>
      <c r="O113" s="8"/>
      <c r="P113" s="11"/>
      <c r="Q113" s="11"/>
      <c r="R113" s="7"/>
      <c r="S113" s="8"/>
      <c r="T113" s="9"/>
      <c r="U113" s="11"/>
      <c r="V113" s="11"/>
      <c r="W113" s="38"/>
      <c r="X113" s="3"/>
      <c r="Y113" s="3"/>
      <c r="Z113" s="3"/>
      <c r="AA113" s="42"/>
      <c r="AB113" s="2"/>
      <c r="AC113" s="2"/>
    </row>
    <row r="114" spans="1:29" x14ac:dyDescent="0.15">
      <c r="A114" s="36"/>
      <c r="B114" s="3"/>
      <c r="C114" s="3"/>
      <c r="D114" s="11"/>
      <c r="E114" s="4"/>
      <c r="F114" s="5"/>
      <c r="G114" s="36"/>
      <c r="H114" s="38"/>
      <c r="I114" s="38"/>
      <c r="J114" s="38"/>
      <c r="K114" s="36"/>
      <c r="L114" s="6"/>
      <c r="M114" s="8"/>
      <c r="N114" s="9"/>
      <c r="O114" s="8"/>
      <c r="P114" s="11"/>
      <c r="Q114" s="11"/>
      <c r="R114" s="7"/>
      <c r="S114" s="8"/>
      <c r="T114" s="9"/>
      <c r="U114" s="11"/>
      <c r="V114" s="11"/>
      <c r="W114" s="38"/>
      <c r="X114" s="25"/>
      <c r="Y114" s="26"/>
      <c r="Z114" s="41"/>
      <c r="AA114" s="42"/>
      <c r="AB114" s="2"/>
      <c r="AC114" s="2"/>
    </row>
    <row r="115" spans="1:29" x14ac:dyDescent="0.15">
      <c r="A115" s="36"/>
      <c r="B115" s="3"/>
      <c r="C115" s="3"/>
      <c r="D115" s="11"/>
      <c r="E115" s="4"/>
      <c r="F115" s="5"/>
      <c r="G115" s="36"/>
      <c r="H115" s="38"/>
      <c r="I115" s="38"/>
      <c r="J115" s="38"/>
      <c r="K115" s="36"/>
      <c r="L115" s="6"/>
      <c r="M115" s="8"/>
      <c r="N115" s="9"/>
      <c r="O115" s="8"/>
      <c r="P115" s="11"/>
      <c r="Q115" s="11"/>
      <c r="R115" s="7"/>
      <c r="S115" s="8"/>
      <c r="T115" s="9"/>
      <c r="U115" s="11"/>
      <c r="V115" s="11"/>
      <c r="W115" s="38"/>
      <c r="X115" s="18"/>
      <c r="Y115" s="18"/>
      <c r="Z115" s="41"/>
      <c r="AA115" s="10"/>
      <c r="AB115" s="2"/>
      <c r="AC115" s="2"/>
    </row>
    <row r="116" spans="1:29" x14ac:dyDescent="0.15">
      <c r="A116" s="36"/>
      <c r="B116" s="3"/>
      <c r="C116" s="3"/>
      <c r="D116" s="8"/>
      <c r="E116" s="4"/>
      <c r="F116" s="5"/>
      <c r="G116" s="43"/>
      <c r="H116" s="43"/>
      <c r="I116" s="43"/>
      <c r="J116" s="43"/>
      <c r="K116" s="36"/>
      <c r="L116" s="6"/>
      <c r="M116" s="8"/>
      <c r="N116" s="9"/>
      <c r="O116" s="8"/>
      <c r="P116" s="11"/>
      <c r="Q116" s="11"/>
      <c r="R116" s="44"/>
      <c r="S116" s="11"/>
      <c r="T116" s="12"/>
      <c r="U116" s="11"/>
      <c r="V116" s="11"/>
      <c r="W116" s="38"/>
      <c r="X116" s="38"/>
      <c r="Y116" s="38"/>
      <c r="Z116" s="38"/>
      <c r="AA116" s="38"/>
      <c r="AB116" s="2"/>
      <c r="AC116" s="2"/>
    </row>
    <row r="117" spans="1:29" x14ac:dyDescent="0.15">
      <c r="A117" s="36"/>
      <c r="B117" s="3"/>
      <c r="C117" s="3"/>
      <c r="D117" s="11"/>
      <c r="E117" s="4"/>
      <c r="F117" s="5"/>
      <c r="G117" s="36"/>
      <c r="H117" s="38"/>
      <c r="I117" s="38"/>
      <c r="J117" s="38"/>
      <c r="K117" s="36"/>
      <c r="L117" s="3"/>
      <c r="M117" s="21"/>
      <c r="N117" s="3"/>
      <c r="O117" s="21"/>
      <c r="P117" s="13"/>
      <c r="Q117" s="3"/>
      <c r="R117" s="14"/>
      <c r="S117" s="3"/>
      <c r="T117" s="3"/>
      <c r="U117" s="21"/>
      <c r="V117" s="3"/>
      <c r="W117" s="21"/>
      <c r="X117" s="13"/>
      <c r="Y117" s="3"/>
      <c r="Z117" s="14"/>
      <c r="AA117" s="3"/>
      <c r="AB117" s="2"/>
      <c r="AC117" s="2"/>
    </row>
    <row r="118" spans="1:29" x14ac:dyDescent="0.15">
      <c r="A118" s="36"/>
      <c r="B118" s="3"/>
      <c r="C118" s="3"/>
      <c r="D118" s="9"/>
      <c r="E118" s="4"/>
      <c r="F118" s="5"/>
      <c r="G118" s="43"/>
      <c r="H118" s="43"/>
      <c r="I118" s="43"/>
      <c r="J118" s="43"/>
      <c r="K118" s="36"/>
      <c r="L118" s="16"/>
      <c r="M118" s="21"/>
      <c r="N118" s="45"/>
      <c r="O118" s="46"/>
      <c r="P118" s="45"/>
      <c r="Q118" s="45"/>
      <c r="R118" s="46"/>
      <c r="S118" s="15"/>
      <c r="T118" s="27"/>
      <c r="U118" s="28"/>
      <c r="V118" s="8"/>
      <c r="W118" s="46"/>
      <c r="X118" s="8"/>
      <c r="Y118" s="8"/>
      <c r="Z118" s="46"/>
      <c r="AA118" s="10"/>
      <c r="AB118" s="2"/>
      <c r="AC118" s="2"/>
    </row>
    <row r="119" spans="1:29" x14ac:dyDescent="0.15">
      <c r="A119" s="36"/>
      <c r="B119" s="3"/>
      <c r="C119" s="3"/>
      <c r="D119" s="9"/>
      <c r="E119" s="4"/>
      <c r="F119" s="5"/>
      <c r="G119" s="43"/>
      <c r="H119" s="43"/>
      <c r="I119" s="43"/>
      <c r="J119" s="43"/>
      <c r="K119" s="36"/>
      <c r="L119" s="16"/>
      <c r="M119" s="21"/>
      <c r="N119" s="45"/>
      <c r="O119" s="46"/>
      <c r="P119" s="45"/>
      <c r="Q119" s="45"/>
      <c r="R119" s="46"/>
      <c r="S119" s="15"/>
      <c r="T119" s="16"/>
      <c r="U119" s="21"/>
      <c r="V119" s="8"/>
      <c r="W119" s="46"/>
      <c r="X119" s="8"/>
      <c r="Y119" s="8"/>
      <c r="Z119" s="46"/>
      <c r="AA119" s="10"/>
      <c r="AB119" s="2"/>
      <c r="AC119" s="2"/>
    </row>
    <row r="120" spans="1:29" x14ac:dyDescent="0.15">
      <c r="A120" s="36"/>
      <c r="B120" s="36"/>
      <c r="C120" s="3"/>
      <c r="D120" s="9"/>
      <c r="E120" s="4"/>
      <c r="F120" s="5"/>
      <c r="G120" s="43"/>
      <c r="H120" s="43"/>
      <c r="I120" s="43"/>
      <c r="J120" s="43"/>
      <c r="K120" s="36"/>
      <c r="L120" s="16"/>
      <c r="M120" s="21"/>
      <c r="N120" s="45"/>
      <c r="O120" s="46"/>
      <c r="P120" s="45"/>
      <c r="Q120" s="45"/>
      <c r="R120" s="46"/>
      <c r="S120" s="15"/>
      <c r="T120" s="16"/>
      <c r="U120" s="16"/>
      <c r="V120" s="8"/>
      <c r="W120" s="46"/>
      <c r="X120" s="8"/>
      <c r="Y120" s="8"/>
      <c r="Z120" s="46"/>
      <c r="AA120" s="10"/>
      <c r="AB120" s="2"/>
      <c r="AC120" s="2"/>
    </row>
    <row r="121" spans="1:29" x14ac:dyDescent="0.15">
      <c r="A121" s="36"/>
      <c r="B121" s="36"/>
      <c r="C121" s="3"/>
      <c r="D121" s="9"/>
      <c r="E121" s="4"/>
      <c r="F121" s="5"/>
      <c r="G121" s="43"/>
      <c r="H121" s="43"/>
      <c r="I121" s="43"/>
      <c r="J121" s="43"/>
      <c r="K121" s="38"/>
      <c r="L121" s="16"/>
      <c r="M121" s="16"/>
      <c r="N121" s="45"/>
      <c r="O121" s="46"/>
      <c r="P121" s="45"/>
      <c r="Q121" s="45"/>
      <c r="R121" s="17"/>
      <c r="S121" s="15"/>
      <c r="T121" s="47"/>
      <c r="U121" s="44"/>
      <c r="V121" s="8"/>
      <c r="W121" s="46"/>
      <c r="X121" s="8"/>
      <c r="Y121" s="8"/>
      <c r="Z121" s="46"/>
      <c r="AA121" s="11"/>
      <c r="AB121" s="2"/>
      <c r="AC121" s="2"/>
    </row>
    <row r="122" spans="1:29" x14ac:dyDescent="0.15">
      <c r="A122" s="36"/>
      <c r="B122" s="36"/>
      <c r="C122" s="3"/>
      <c r="D122" s="9"/>
      <c r="E122" s="4"/>
      <c r="F122" s="5"/>
      <c r="G122" s="43"/>
      <c r="H122" s="43"/>
      <c r="I122" s="43"/>
      <c r="J122" s="43"/>
      <c r="K122" s="36"/>
      <c r="L122" s="16"/>
      <c r="M122" s="21"/>
      <c r="N122" s="45"/>
      <c r="O122" s="46"/>
      <c r="P122" s="45"/>
      <c r="Q122" s="45"/>
      <c r="R122" s="46"/>
      <c r="S122" s="15"/>
      <c r="T122" s="29"/>
      <c r="U122" s="30"/>
      <c r="V122" s="8"/>
      <c r="W122" s="46"/>
      <c r="X122" s="8"/>
      <c r="Y122" s="8"/>
      <c r="Z122" s="46"/>
      <c r="AA122" s="10"/>
      <c r="AB122" s="2"/>
      <c r="AC122" s="2"/>
    </row>
    <row r="123" spans="1:29" x14ac:dyDescent="0.15">
      <c r="A123" s="36"/>
      <c r="B123" s="18"/>
      <c r="C123" s="3"/>
      <c r="D123" s="9"/>
      <c r="E123" s="4"/>
      <c r="F123" s="5"/>
      <c r="G123" s="43"/>
      <c r="H123" s="43"/>
      <c r="I123" s="43"/>
      <c r="J123" s="43"/>
      <c r="K123" s="36"/>
      <c r="L123" s="16"/>
      <c r="M123" s="21"/>
      <c r="N123" s="45"/>
      <c r="O123" s="46"/>
      <c r="P123" s="45"/>
      <c r="Q123" s="45"/>
      <c r="R123" s="46"/>
      <c r="S123" s="15"/>
      <c r="T123" s="27"/>
      <c r="U123" s="28"/>
      <c r="V123" s="8"/>
      <c r="W123" s="46"/>
      <c r="X123" s="8"/>
      <c r="Y123" s="8"/>
      <c r="Z123" s="46"/>
      <c r="AA123" s="10"/>
      <c r="AB123" s="2"/>
      <c r="AC123" s="2"/>
    </row>
    <row r="124" spans="1:29" x14ac:dyDescent="0.15">
      <c r="A124" s="36"/>
      <c r="B124" s="3"/>
      <c r="C124" s="3"/>
      <c r="D124" s="9"/>
      <c r="E124" s="4"/>
      <c r="F124" s="5"/>
      <c r="G124" s="43"/>
      <c r="H124" s="43"/>
      <c r="I124" s="43"/>
      <c r="J124" s="43"/>
      <c r="K124" s="36"/>
      <c r="L124" s="16"/>
      <c r="M124" s="16"/>
      <c r="N124" s="45"/>
      <c r="O124" s="46"/>
      <c r="P124" s="45"/>
      <c r="Q124" s="45"/>
      <c r="R124" s="46"/>
      <c r="S124" s="15"/>
      <c r="T124" s="16"/>
      <c r="U124" s="21"/>
      <c r="V124" s="8"/>
      <c r="W124" s="46"/>
      <c r="X124" s="8"/>
      <c r="Y124" s="8"/>
      <c r="Z124" s="46"/>
      <c r="AA124" s="10"/>
      <c r="AB124" s="2"/>
      <c r="AC124" s="2"/>
    </row>
    <row r="125" spans="1:29" x14ac:dyDescent="0.15">
      <c r="A125" s="36"/>
      <c r="B125" s="3"/>
      <c r="C125" s="3"/>
      <c r="D125" s="9"/>
      <c r="E125" s="4"/>
      <c r="F125" s="5"/>
      <c r="G125" s="43"/>
      <c r="H125" s="43"/>
      <c r="I125" s="43"/>
      <c r="J125" s="43"/>
      <c r="K125" s="36"/>
      <c r="L125" s="31"/>
      <c r="M125" s="31"/>
      <c r="N125" s="45"/>
      <c r="O125" s="46"/>
      <c r="P125" s="45"/>
      <c r="Q125" s="45"/>
      <c r="R125" s="46"/>
      <c r="S125" s="15"/>
      <c r="T125" s="27"/>
      <c r="U125" s="28"/>
      <c r="V125" s="8"/>
      <c r="W125" s="46"/>
      <c r="X125" s="8"/>
      <c r="Y125" s="8"/>
      <c r="Z125" s="46"/>
      <c r="AA125" s="10"/>
      <c r="AB125" s="2"/>
      <c r="AC125" s="2"/>
    </row>
    <row r="126" spans="1:29" x14ac:dyDescent="0.15">
      <c r="A126" s="36"/>
      <c r="B126" s="36"/>
      <c r="C126" s="18"/>
      <c r="D126" s="11"/>
      <c r="E126" s="4"/>
      <c r="F126" s="5"/>
      <c r="G126" s="36"/>
      <c r="H126" s="38"/>
      <c r="I126" s="38"/>
      <c r="J126" s="38"/>
      <c r="K126" s="36"/>
      <c r="L126" s="16"/>
      <c r="M126" s="16"/>
      <c r="N126" s="45"/>
      <c r="O126" s="46"/>
      <c r="P126" s="45"/>
      <c r="Q126" s="45"/>
      <c r="R126" s="46"/>
      <c r="S126" s="15"/>
      <c r="T126" s="16"/>
      <c r="U126" s="21"/>
      <c r="V126" s="8"/>
      <c r="W126" s="46"/>
      <c r="X126" s="8"/>
      <c r="Y126" s="8"/>
      <c r="Z126" s="46"/>
      <c r="AA126" s="10"/>
      <c r="AB126" s="2"/>
      <c r="AC126" s="2"/>
    </row>
    <row r="127" spans="1:29" x14ac:dyDescent="0.15">
      <c r="A127" s="36"/>
      <c r="B127" s="36"/>
      <c r="C127" s="18"/>
      <c r="D127" s="11"/>
      <c r="E127" s="4"/>
      <c r="F127" s="5"/>
      <c r="G127" s="36"/>
      <c r="H127" s="38"/>
      <c r="I127" s="38"/>
      <c r="J127" s="38"/>
      <c r="K127" s="36"/>
      <c r="L127" s="32"/>
      <c r="M127" s="32"/>
      <c r="N127" s="45"/>
      <c r="O127" s="46"/>
      <c r="P127" s="45"/>
      <c r="Q127" s="45"/>
      <c r="R127" s="46"/>
      <c r="S127" s="15"/>
      <c r="T127" s="16"/>
      <c r="U127" s="21"/>
      <c r="V127" s="8"/>
      <c r="W127" s="46"/>
      <c r="X127" s="8"/>
      <c r="Y127" s="8"/>
      <c r="Z127" s="46"/>
      <c r="AA127" s="10"/>
      <c r="AB127" s="2"/>
      <c r="AC127" s="2"/>
    </row>
    <row r="128" spans="1:29" x14ac:dyDescent="0.15">
      <c r="A128" s="36"/>
      <c r="B128" s="36"/>
      <c r="C128" s="18"/>
      <c r="D128" s="11"/>
      <c r="E128" s="4"/>
      <c r="F128" s="5"/>
      <c r="G128" s="43"/>
      <c r="H128" s="43"/>
      <c r="I128" s="43"/>
      <c r="J128" s="43"/>
      <c r="K128" s="36"/>
      <c r="L128" s="16"/>
      <c r="M128" s="16"/>
      <c r="N128" s="45"/>
      <c r="O128" s="46"/>
      <c r="P128" s="45"/>
      <c r="Q128" s="45"/>
      <c r="R128" s="46"/>
      <c r="S128" s="15"/>
      <c r="T128" s="27"/>
      <c r="U128" s="28"/>
      <c r="V128" s="8"/>
      <c r="W128" s="46"/>
      <c r="X128" s="8"/>
      <c r="Y128" s="8"/>
      <c r="Z128" s="46"/>
      <c r="AA128" s="10"/>
      <c r="AB128" s="2"/>
      <c r="AC128" s="2"/>
    </row>
    <row r="129" spans="1:29" x14ac:dyDescent="0.15">
      <c r="A129" s="36"/>
      <c r="B129" s="3"/>
      <c r="C129" s="3"/>
      <c r="D129" s="11"/>
      <c r="E129" s="4"/>
      <c r="F129" s="5"/>
      <c r="G129" s="43"/>
      <c r="H129" s="43"/>
      <c r="I129" s="43"/>
      <c r="J129" s="43"/>
      <c r="K129" s="38"/>
      <c r="L129" s="16"/>
      <c r="M129" s="16"/>
      <c r="N129" s="45"/>
      <c r="O129" s="46"/>
      <c r="P129" s="45"/>
      <c r="Q129" s="45"/>
      <c r="R129" s="46"/>
      <c r="S129" s="15"/>
      <c r="T129" s="16"/>
      <c r="U129" s="21"/>
      <c r="V129" s="8"/>
      <c r="W129" s="46"/>
      <c r="X129" s="8"/>
      <c r="Y129" s="8"/>
      <c r="Z129" s="46"/>
      <c r="AA129" s="10"/>
      <c r="AB129" s="2"/>
      <c r="AC129" s="2"/>
    </row>
    <row r="130" spans="1:29" x14ac:dyDescent="0.15">
      <c r="A130" s="3"/>
      <c r="B130" s="3"/>
      <c r="C130" s="3"/>
      <c r="D130" s="12"/>
      <c r="E130" s="4"/>
      <c r="F130" s="5"/>
      <c r="G130" s="19"/>
      <c r="H130" s="48"/>
      <c r="I130" s="43"/>
      <c r="J130" s="43"/>
      <c r="K130" s="38"/>
      <c r="L130" s="31"/>
      <c r="M130" s="31"/>
      <c r="N130" s="45"/>
      <c r="O130" s="46"/>
      <c r="P130" s="45"/>
      <c r="Q130" s="45"/>
      <c r="R130" s="46"/>
      <c r="S130" s="15"/>
      <c r="T130" s="47"/>
      <c r="U130" s="47"/>
      <c r="V130" s="8"/>
      <c r="W130" s="46"/>
      <c r="X130" s="8"/>
      <c r="Y130" s="8"/>
      <c r="Z130" s="46"/>
      <c r="AA130" s="11"/>
      <c r="AB130" s="2"/>
      <c r="AC130" s="2"/>
    </row>
    <row r="131" spans="1:29" x14ac:dyDescent="0.15">
      <c r="A131" s="3"/>
      <c r="B131" s="3"/>
      <c r="C131" s="3"/>
      <c r="D131" s="9"/>
      <c r="E131" s="4"/>
      <c r="F131" s="4"/>
      <c r="G131" s="43"/>
      <c r="H131" s="43"/>
      <c r="I131" s="43"/>
      <c r="J131" s="43"/>
      <c r="K131" s="38"/>
      <c r="L131" s="16"/>
      <c r="M131" s="16"/>
      <c r="N131" s="45"/>
      <c r="O131" s="46"/>
      <c r="P131" s="45"/>
      <c r="Q131" s="45"/>
      <c r="R131" s="46"/>
      <c r="S131" s="15"/>
      <c r="T131" s="32"/>
      <c r="U131" s="32"/>
      <c r="V131" s="8"/>
      <c r="W131" s="46"/>
      <c r="X131" s="8"/>
      <c r="Y131" s="8"/>
      <c r="Z131" s="46"/>
      <c r="AA131" s="10"/>
      <c r="AB131" s="2"/>
      <c r="AC131" s="2"/>
    </row>
    <row r="132" spans="1:29" x14ac:dyDescent="0.15">
      <c r="A132" s="3"/>
      <c r="B132" s="3"/>
      <c r="C132" s="3"/>
      <c r="D132" s="9"/>
      <c r="E132" s="4"/>
      <c r="F132" s="4"/>
      <c r="G132" s="43"/>
      <c r="H132" s="43"/>
      <c r="I132" s="43"/>
      <c r="J132" s="43"/>
      <c r="K132" s="38"/>
      <c r="L132" s="33"/>
      <c r="M132" s="33"/>
      <c r="N132" s="45"/>
      <c r="O132" s="46"/>
      <c r="P132" s="45"/>
      <c r="Q132" s="45"/>
      <c r="R132" s="46"/>
      <c r="S132" s="15"/>
      <c r="T132" s="16"/>
      <c r="U132" s="16"/>
      <c r="V132" s="8"/>
      <c r="W132" s="46"/>
      <c r="X132" s="8"/>
      <c r="Y132" s="8"/>
      <c r="Z132" s="46"/>
      <c r="AA132" s="10"/>
      <c r="AB132" s="2"/>
      <c r="AC132" s="2"/>
    </row>
    <row r="133" spans="1:29" x14ac:dyDescent="0.15">
      <c r="A133" s="34"/>
      <c r="B133" s="34"/>
      <c r="C133" s="34"/>
      <c r="D133" s="9"/>
      <c r="E133" s="4"/>
      <c r="F133" s="4"/>
      <c r="G133" s="43"/>
      <c r="H133" s="43"/>
      <c r="I133" s="43"/>
      <c r="J133" s="43"/>
      <c r="K133" s="38"/>
      <c r="L133" s="27"/>
      <c r="M133" s="27"/>
      <c r="N133" s="45"/>
      <c r="O133" s="46"/>
      <c r="P133" s="45"/>
      <c r="Q133" s="46"/>
      <c r="R133" s="46"/>
      <c r="S133" s="15"/>
      <c r="T133" s="16"/>
      <c r="U133" s="16"/>
      <c r="V133" s="8"/>
      <c r="W133" s="46"/>
      <c r="X133" s="8"/>
      <c r="Y133" s="8"/>
      <c r="Z133" s="46"/>
      <c r="AA133" s="10"/>
      <c r="AB133" s="2"/>
      <c r="AC133" s="2"/>
    </row>
    <row r="134" spans="1:29" x14ac:dyDescent="0.15">
      <c r="A134" s="36"/>
      <c r="B134" s="3"/>
      <c r="C134" s="3"/>
      <c r="D134" s="9"/>
      <c r="E134" s="4"/>
      <c r="F134" s="4"/>
      <c r="G134" s="43"/>
      <c r="H134" s="43"/>
      <c r="I134" s="43"/>
      <c r="J134" s="43"/>
      <c r="K134" s="36"/>
      <c r="L134" s="27"/>
      <c r="M134" s="27"/>
      <c r="N134" s="45"/>
      <c r="O134" s="46"/>
      <c r="P134" s="45"/>
      <c r="Q134" s="45"/>
      <c r="R134" s="46"/>
      <c r="S134" s="15"/>
      <c r="T134" s="16"/>
      <c r="U134" s="16"/>
      <c r="V134" s="8"/>
      <c r="W134" s="46"/>
      <c r="X134" s="8"/>
      <c r="Y134" s="8"/>
      <c r="Z134" s="46"/>
      <c r="AA134" s="10"/>
      <c r="AB134" s="2"/>
      <c r="AC134" s="2"/>
    </row>
    <row r="135" spans="1:29" x14ac:dyDescent="0.15">
      <c r="A135" s="36"/>
      <c r="B135" s="3"/>
      <c r="C135" s="3"/>
      <c r="D135" s="9"/>
      <c r="E135" s="4"/>
      <c r="F135" s="4"/>
      <c r="G135" s="43"/>
      <c r="H135" s="43"/>
      <c r="I135" s="43"/>
      <c r="J135" s="43"/>
      <c r="K135" s="36"/>
      <c r="L135" s="27"/>
      <c r="M135" s="27"/>
      <c r="N135" s="45"/>
      <c r="O135" s="46"/>
      <c r="P135" s="45"/>
      <c r="Q135" s="45"/>
      <c r="R135" s="46"/>
      <c r="S135" s="15"/>
      <c r="T135" s="16"/>
      <c r="U135" s="16"/>
      <c r="V135" s="8"/>
      <c r="W135" s="46"/>
      <c r="X135" s="8"/>
      <c r="Y135" s="8"/>
      <c r="Z135" s="46"/>
      <c r="AA135" s="10"/>
      <c r="AB135" s="2"/>
      <c r="AC135" s="2"/>
    </row>
    <row r="136" spans="1:29" x14ac:dyDescent="0.15">
      <c r="A136" s="3"/>
      <c r="B136" s="3"/>
      <c r="C136" s="3"/>
      <c r="D136" s="3"/>
      <c r="E136" s="3"/>
      <c r="F136" s="3"/>
      <c r="G136" s="3"/>
      <c r="H136" s="3"/>
      <c r="I136" s="36"/>
      <c r="J136" s="36"/>
      <c r="K136" s="36"/>
      <c r="L136" s="16"/>
      <c r="M136" s="16"/>
      <c r="N136" s="45"/>
      <c r="O136" s="46"/>
      <c r="P136" s="45"/>
      <c r="Q136" s="45"/>
      <c r="R136" s="46"/>
      <c r="S136" s="15"/>
      <c r="T136" s="16"/>
      <c r="U136" s="16"/>
      <c r="V136" s="8"/>
      <c r="W136" s="46"/>
      <c r="X136" s="8"/>
      <c r="Y136" s="8"/>
      <c r="Z136" s="46"/>
      <c r="AA136" s="10"/>
      <c r="AB136" s="2"/>
      <c r="AC136" s="2"/>
    </row>
    <row r="137" spans="1:29" x14ac:dyDescent="0.15">
      <c r="A137" s="3"/>
      <c r="B137" s="3"/>
      <c r="C137" s="43"/>
      <c r="D137" s="43"/>
      <c r="E137" s="43"/>
      <c r="F137" s="43"/>
      <c r="G137" s="43"/>
      <c r="H137" s="43"/>
      <c r="I137" s="43"/>
      <c r="J137" s="43"/>
      <c r="K137" s="36"/>
      <c r="L137" s="16"/>
      <c r="M137" s="16"/>
      <c r="N137" s="45"/>
      <c r="O137" s="49"/>
      <c r="P137" s="45"/>
      <c r="Q137" s="45"/>
      <c r="R137" s="49"/>
      <c r="S137" s="15"/>
      <c r="T137" s="16"/>
      <c r="U137" s="16"/>
      <c r="V137" s="8"/>
      <c r="W137" s="46"/>
      <c r="X137" s="8"/>
      <c r="Y137" s="8"/>
      <c r="Z137" s="46"/>
      <c r="AA137" s="10"/>
      <c r="AB137" s="2"/>
      <c r="AC137" s="2"/>
    </row>
    <row r="138" spans="1:29" x14ac:dyDescent="0.15">
      <c r="A138" s="3"/>
      <c r="B138" s="3"/>
      <c r="C138" s="43"/>
      <c r="D138" s="43"/>
      <c r="E138" s="43"/>
      <c r="F138" s="43"/>
      <c r="G138" s="43"/>
      <c r="H138" s="43"/>
      <c r="I138" s="43"/>
      <c r="J138" s="43"/>
      <c r="K138" s="36"/>
      <c r="L138" s="32"/>
      <c r="M138" s="32"/>
      <c r="N138" s="45"/>
      <c r="O138" s="46"/>
      <c r="P138" s="45"/>
      <c r="Q138" s="45"/>
      <c r="R138" s="46"/>
      <c r="S138" s="15"/>
      <c r="T138" s="16"/>
      <c r="U138" s="16"/>
      <c r="V138" s="8"/>
      <c r="W138" s="46"/>
      <c r="X138" s="8"/>
      <c r="Y138" s="8"/>
      <c r="Z138" s="46"/>
      <c r="AA138" s="10"/>
      <c r="AB138" s="2"/>
      <c r="AC138" s="2"/>
    </row>
    <row r="139" spans="1:29" x14ac:dyDescent="0.15">
      <c r="A139" s="3"/>
      <c r="B139" s="3"/>
      <c r="C139" s="43"/>
      <c r="D139" s="43"/>
      <c r="E139" s="43"/>
      <c r="F139" s="43"/>
      <c r="G139" s="43"/>
      <c r="H139" s="43"/>
      <c r="I139" s="43"/>
      <c r="J139" s="43"/>
      <c r="K139" s="36"/>
      <c r="L139" s="16"/>
      <c r="M139" s="16"/>
      <c r="N139" s="45"/>
      <c r="O139" s="46"/>
      <c r="P139" s="45"/>
      <c r="Q139" s="45"/>
      <c r="R139" s="46"/>
      <c r="S139" s="15"/>
      <c r="T139" s="32"/>
      <c r="U139" s="32"/>
      <c r="V139" s="8"/>
      <c r="W139" s="46"/>
      <c r="X139" s="8"/>
      <c r="Y139" s="8"/>
      <c r="Z139" s="46"/>
      <c r="AA139" s="10"/>
      <c r="AB139" s="2"/>
      <c r="AC139" s="2"/>
    </row>
    <row r="140" spans="1:29" x14ac:dyDescent="0.15">
      <c r="A140" s="3"/>
      <c r="B140" s="3"/>
      <c r="C140" s="43"/>
      <c r="D140" s="43"/>
      <c r="E140" s="43"/>
      <c r="F140" s="43"/>
      <c r="G140" s="43"/>
      <c r="H140" s="43"/>
      <c r="I140" s="43"/>
      <c r="J140" s="43"/>
      <c r="K140" s="36"/>
      <c r="L140" s="16"/>
      <c r="M140" s="16"/>
      <c r="N140" s="45"/>
      <c r="O140" s="46"/>
      <c r="P140" s="45"/>
      <c r="Q140" s="45"/>
      <c r="R140" s="46"/>
      <c r="S140" s="15"/>
      <c r="T140" s="50"/>
      <c r="U140" s="51"/>
      <c r="V140" s="44"/>
      <c r="W140" s="44"/>
      <c r="X140" s="39"/>
      <c r="Y140" s="39"/>
      <c r="Z140" s="39"/>
      <c r="AA140" s="11"/>
      <c r="AB140" s="2"/>
      <c r="AC140" s="2"/>
    </row>
    <row r="141" spans="1:29"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2"/>
      <c r="AC141" s="2"/>
    </row>
    <row r="142" spans="1:29"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2"/>
      <c r="AC142" s="2"/>
    </row>
    <row r="143" spans="1:29"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2"/>
      <c r="AC143" s="2"/>
    </row>
    <row r="144" spans="1:29"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2"/>
      <c r="AC144" s="2"/>
    </row>
    <row r="145" spans="1:29" x14ac:dyDescent="0.1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2"/>
      <c r="AC145" s="2"/>
    </row>
    <row r="146" spans="1:29"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2"/>
      <c r="AC146" s="2"/>
    </row>
    <row r="147" spans="1:29" x14ac:dyDescent="0.1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2"/>
      <c r="AC147" s="2"/>
    </row>
    <row r="148" spans="1:29" x14ac:dyDescent="0.1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2"/>
      <c r="AC148" s="2"/>
    </row>
    <row r="149" spans="1:29" x14ac:dyDescent="0.1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2"/>
      <c r="AC149" s="2"/>
    </row>
    <row r="150" spans="1:29" x14ac:dyDescent="0.1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2"/>
      <c r="AC150" s="2"/>
    </row>
    <row r="151" spans="1:29" x14ac:dyDescent="0.1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2"/>
      <c r="AC151" s="2"/>
    </row>
    <row r="152" spans="1:29" x14ac:dyDescent="0.1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2"/>
      <c r="AC152" s="2"/>
    </row>
    <row r="153" spans="1:29" x14ac:dyDescent="0.1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2"/>
      <c r="AC153" s="2"/>
    </row>
    <row r="154" spans="1:29" x14ac:dyDescent="0.1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2"/>
      <c r="AC154" s="2"/>
    </row>
    <row r="155" spans="1:29" x14ac:dyDescent="0.1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2"/>
      <c r="AC155" s="2"/>
    </row>
    <row r="156" spans="1:29" x14ac:dyDescent="0.1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2"/>
      <c r="AC156" s="2"/>
    </row>
    <row r="157" spans="1:29" x14ac:dyDescent="0.1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2"/>
      <c r="AC157" s="2"/>
    </row>
    <row r="158" spans="1:29" x14ac:dyDescent="0.1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2"/>
      <c r="AC158" s="2"/>
    </row>
    <row r="159" spans="1:29" x14ac:dyDescent="0.1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2"/>
      <c r="AC159" s="2"/>
    </row>
    <row r="160" spans="1:29" x14ac:dyDescent="0.1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2"/>
      <c r="AC160" s="2"/>
    </row>
    <row r="161" spans="1:29" x14ac:dyDescent="0.1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2"/>
      <c r="AC161" s="2"/>
    </row>
    <row r="162" spans="1:29" x14ac:dyDescent="0.1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2"/>
      <c r="AC162" s="2"/>
    </row>
    <row r="163" spans="1:29"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7"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sheetData>
  <mergeCells count="397">
    <mergeCell ref="U77:V77"/>
    <mergeCell ref="Q101:R101"/>
    <mergeCell ref="Y101:Z101"/>
    <mergeCell ref="Q99:R99"/>
    <mergeCell ref="Q100:R100"/>
    <mergeCell ref="T64:U64"/>
    <mergeCell ref="T101:U101"/>
    <mergeCell ref="Q70:R70"/>
    <mergeCell ref="Q96:R96"/>
    <mergeCell ref="Q64:R64"/>
    <mergeCell ref="T69:U69"/>
    <mergeCell ref="Q68:R68"/>
    <mergeCell ref="T95:Z95"/>
    <mergeCell ref="Y96:Z96"/>
    <mergeCell ref="Y97:Z97"/>
    <mergeCell ref="Y100:Z100"/>
    <mergeCell ref="S76:T76"/>
    <mergeCell ref="Q76:R76"/>
    <mergeCell ref="Q97:R97"/>
    <mergeCell ref="P77:Q77"/>
    <mergeCell ref="X78:Z78"/>
    <mergeCell ref="V96:W96"/>
    <mergeCell ref="T82:U82"/>
    <mergeCell ref="Q67:R67"/>
    <mergeCell ref="Y63:Z63"/>
    <mergeCell ref="Y64:Z64"/>
    <mergeCell ref="T87:U87"/>
    <mergeCell ref="T94:U94"/>
    <mergeCell ref="T92:U92"/>
    <mergeCell ref="T93:U93"/>
    <mergeCell ref="Y98:Z98"/>
    <mergeCell ref="Y99:Z99"/>
    <mergeCell ref="Q65:R65"/>
    <mergeCell ref="Y65:Z65"/>
    <mergeCell ref="T65:U65"/>
    <mergeCell ref="Q63:R63"/>
    <mergeCell ref="U81:V81"/>
    <mergeCell ref="X79:Y79"/>
    <mergeCell ref="X80:Y80"/>
    <mergeCell ref="U79:V79"/>
    <mergeCell ref="U78:V78"/>
    <mergeCell ref="X74:AA74"/>
    <mergeCell ref="T70:Z70"/>
    <mergeCell ref="Y69:Z69"/>
    <mergeCell ref="T68:U68"/>
    <mergeCell ref="Y66:Z66"/>
    <mergeCell ref="Y67:Z67"/>
    <mergeCell ref="Y68:Z68"/>
    <mergeCell ref="Y33:Z33"/>
    <mergeCell ref="Y34:Z34"/>
    <mergeCell ref="Q62:R62"/>
    <mergeCell ref="Y27:Z27"/>
    <mergeCell ref="Y28:Z28"/>
    <mergeCell ref="Y29:Z29"/>
    <mergeCell ref="Y30:Z30"/>
    <mergeCell ref="Y31:Z31"/>
    <mergeCell ref="Y32:Z32"/>
    <mergeCell ref="T27:U27"/>
    <mergeCell ref="Q33:R33"/>
    <mergeCell ref="Q34:R34"/>
    <mergeCell ref="Q27:R27"/>
    <mergeCell ref="T29:U29"/>
    <mergeCell ref="X39:AA39"/>
    <mergeCell ref="T28:U28"/>
    <mergeCell ref="Q31:R31"/>
    <mergeCell ref="Q32:R32"/>
    <mergeCell ref="Q28:R28"/>
    <mergeCell ref="Y62:Z62"/>
    <mergeCell ref="X43:Z43"/>
    <mergeCell ref="U44:V44"/>
    <mergeCell ref="T59:U59"/>
    <mergeCell ref="T56:U56"/>
    <mergeCell ref="L34:M34"/>
    <mergeCell ref="Q29:R29"/>
    <mergeCell ref="Q30:R30"/>
    <mergeCell ref="T52:U52"/>
    <mergeCell ref="T48:U48"/>
    <mergeCell ref="T33:U33"/>
    <mergeCell ref="F37:N37"/>
    <mergeCell ref="L20:M20"/>
    <mergeCell ref="L21:M21"/>
    <mergeCell ref="L22:M22"/>
    <mergeCell ref="G39:J41"/>
    <mergeCell ref="L27:M27"/>
    <mergeCell ref="L32:M32"/>
    <mergeCell ref="L30:M30"/>
    <mergeCell ref="L28:M28"/>
    <mergeCell ref="L29:M29"/>
    <mergeCell ref="L31:M31"/>
    <mergeCell ref="B1:D1"/>
    <mergeCell ref="A3:C5"/>
    <mergeCell ref="G3:J5"/>
    <mergeCell ref="F1:N1"/>
    <mergeCell ref="B17:C17"/>
    <mergeCell ref="A6:C6"/>
    <mergeCell ref="M6:N6"/>
    <mergeCell ref="L12:M12"/>
    <mergeCell ref="M7:N7"/>
    <mergeCell ref="M9:N9"/>
    <mergeCell ref="M8:N8"/>
    <mergeCell ref="M10:N10"/>
    <mergeCell ref="G7:J7"/>
    <mergeCell ref="B13:C13"/>
    <mergeCell ref="L17:M17"/>
    <mergeCell ref="L13:M13"/>
    <mergeCell ref="L14:M14"/>
    <mergeCell ref="L15:M15"/>
    <mergeCell ref="L16:M16"/>
    <mergeCell ref="A39:C41"/>
    <mergeCell ref="T20:U20"/>
    <mergeCell ref="T14:U14"/>
    <mergeCell ref="T17:U17"/>
    <mergeCell ref="U10:V10"/>
    <mergeCell ref="M4:N4"/>
    <mergeCell ref="O4:P4"/>
    <mergeCell ref="Q4:R4"/>
    <mergeCell ref="L51:M51"/>
    <mergeCell ref="L41:M41"/>
    <mergeCell ref="Q41:R41"/>
    <mergeCell ref="S41:T41"/>
    <mergeCell ref="P42:Q42"/>
    <mergeCell ref="M42:N42"/>
    <mergeCell ref="M40:N40"/>
    <mergeCell ref="T51:Z51"/>
    <mergeCell ref="T50:U50"/>
    <mergeCell ref="P6:Q6"/>
    <mergeCell ref="U6:V6"/>
    <mergeCell ref="V11:W11"/>
    <mergeCell ref="P7:Q7"/>
    <mergeCell ref="U7:V7"/>
    <mergeCell ref="P9:Q9"/>
    <mergeCell ref="L5:M5"/>
    <mergeCell ref="A30:C30"/>
    <mergeCell ref="D30:H30"/>
    <mergeCell ref="L58:M58"/>
    <mergeCell ref="L52:M52"/>
    <mergeCell ref="L56:M56"/>
    <mergeCell ref="L54:M54"/>
    <mergeCell ref="L57:M57"/>
    <mergeCell ref="L55:M55"/>
    <mergeCell ref="X7:Z7"/>
    <mergeCell ref="B8:C8"/>
    <mergeCell ref="P8:Q8"/>
    <mergeCell ref="U8:V8"/>
    <mergeCell ref="X8:Y8"/>
    <mergeCell ref="B7:C7"/>
    <mergeCell ref="X9:Y9"/>
    <mergeCell ref="B10:C10"/>
    <mergeCell ref="P10:Q10"/>
    <mergeCell ref="T31:U31"/>
    <mergeCell ref="A31:B32"/>
    <mergeCell ref="T32:U32"/>
    <mergeCell ref="T30:U30"/>
    <mergeCell ref="A33:B34"/>
    <mergeCell ref="B29:C29"/>
    <mergeCell ref="B37:D37"/>
    <mergeCell ref="B28:C28"/>
    <mergeCell ref="T18:U18"/>
    <mergeCell ref="L60:M60"/>
    <mergeCell ref="L59:M59"/>
    <mergeCell ref="L64:M64"/>
    <mergeCell ref="L63:M63"/>
    <mergeCell ref="L62:M62"/>
    <mergeCell ref="L68:M68"/>
    <mergeCell ref="B9:C9"/>
    <mergeCell ref="U9:V9"/>
    <mergeCell ref="G10:J10"/>
    <mergeCell ref="A24:C24"/>
    <mergeCell ref="L25:M25"/>
    <mergeCell ref="T25:Z25"/>
    <mergeCell ref="A27:C27"/>
    <mergeCell ref="A25:C25"/>
    <mergeCell ref="L26:M26"/>
    <mergeCell ref="Q26:R26"/>
    <mergeCell ref="L33:M33"/>
    <mergeCell ref="T21:U21"/>
    <mergeCell ref="T22:U22"/>
    <mergeCell ref="T23:U23"/>
    <mergeCell ref="T24:U24"/>
    <mergeCell ref="T26:U26"/>
    <mergeCell ref="B19:C19"/>
    <mergeCell ref="G19:J19"/>
    <mergeCell ref="G12:J12"/>
    <mergeCell ref="T15:Z15"/>
    <mergeCell ref="T13:U13"/>
    <mergeCell ref="Y26:Z26"/>
    <mergeCell ref="B18:C18"/>
    <mergeCell ref="B23:C23"/>
    <mergeCell ref="L24:M24"/>
    <mergeCell ref="B20:B22"/>
    <mergeCell ref="G21:J21"/>
    <mergeCell ref="L23:M23"/>
    <mergeCell ref="A26:C26"/>
    <mergeCell ref="G20:J20"/>
    <mergeCell ref="B14:B16"/>
    <mergeCell ref="K11:K15"/>
    <mergeCell ref="G13:J13"/>
    <mergeCell ref="T12:U12"/>
    <mergeCell ref="B11:C11"/>
    <mergeCell ref="B12:C12"/>
    <mergeCell ref="L11:M11"/>
    <mergeCell ref="N11:O11"/>
    <mergeCell ref="T11:U11"/>
    <mergeCell ref="T16:U16"/>
    <mergeCell ref="B64:C64"/>
    <mergeCell ref="A63:C63"/>
    <mergeCell ref="T63:U63"/>
    <mergeCell ref="T57:U57"/>
    <mergeCell ref="T58:U58"/>
    <mergeCell ref="L61:M61"/>
    <mergeCell ref="G56:J58"/>
    <mergeCell ref="X44:Y44"/>
    <mergeCell ref="B43:C43"/>
    <mergeCell ref="M43:N43"/>
    <mergeCell ref="P43:Q43"/>
    <mergeCell ref="U43:V43"/>
    <mergeCell ref="B44:C44"/>
    <mergeCell ref="M44:N44"/>
    <mergeCell ref="P44:Q44"/>
    <mergeCell ref="L47:M47"/>
    <mergeCell ref="N47:O47"/>
    <mergeCell ref="T47:U47"/>
    <mergeCell ref="K47:K51"/>
    <mergeCell ref="V47:W47"/>
    <mergeCell ref="L50:M50"/>
    <mergeCell ref="L49:M49"/>
    <mergeCell ref="L48:M48"/>
    <mergeCell ref="M45:N45"/>
    <mergeCell ref="A67:B68"/>
    <mergeCell ref="L67:M67"/>
    <mergeCell ref="T67:U67"/>
    <mergeCell ref="A60:C60"/>
    <mergeCell ref="A61:C61"/>
    <mergeCell ref="A62:C62"/>
    <mergeCell ref="T62:U62"/>
    <mergeCell ref="T61:U61"/>
    <mergeCell ref="P46:Q46"/>
    <mergeCell ref="U46:V46"/>
    <mergeCell ref="A66:C66"/>
    <mergeCell ref="D66:H66"/>
    <mergeCell ref="L66:M66"/>
    <mergeCell ref="T66:U66"/>
    <mergeCell ref="Q66:R66"/>
    <mergeCell ref="T60:Z60"/>
    <mergeCell ref="Q61:R61"/>
    <mergeCell ref="Y61:Z61"/>
    <mergeCell ref="T55:U55"/>
    <mergeCell ref="M46:N46"/>
    <mergeCell ref="B65:C65"/>
    <mergeCell ref="L65:M65"/>
    <mergeCell ref="B56:B58"/>
    <mergeCell ref="B54:C54"/>
    <mergeCell ref="A42:C42"/>
    <mergeCell ref="G49:J49"/>
    <mergeCell ref="G46:J46"/>
    <mergeCell ref="G43:J43"/>
    <mergeCell ref="B59:C59"/>
    <mergeCell ref="B46:C46"/>
    <mergeCell ref="B53:C53"/>
    <mergeCell ref="B48:C48"/>
    <mergeCell ref="B47:C47"/>
    <mergeCell ref="B55:C55"/>
    <mergeCell ref="G55:J55"/>
    <mergeCell ref="B50:B52"/>
    <mergeCell ref="B45:C45"/>
    <mergeCell ref="B49:C49"/>
    <mergeCell ref="G48:J48"/>
    <mergeCell ref="A69:B70"/>
    <mergeCell ref="B79:C79"/>
    <mergeCell ref="M79:N79"/>
    <mergeCell ref="M75:N75"/>
    <mergeCell ref="B78:C78"/>
    <mergeCell ref="G78:J78"/>
    <mergeCell ref="M77:N77"/>
    <mergeCell ref="O75:P75"/>
    <mergeCell ref="A74:C76"/>
    <mergeCell ref="G74:J76"/>
    <mergeCell ref="L76:M76"/>
    <mergeCell ref="A77:C77"/>
    <mergeCell ref="F72:N72"/>
    <mergeCell ref="P78:Q78"/>
    <mergeCell ref="P79:Q79"/>
    <mergeCell ref="M78:N78"/>
    <mergeCell ref="B72:D72"/>
    <mergeCell ref="L70:M70"/>
    <mergeCell ref="L69:M69"/>
    <mergeCell ref="Q69:R69"/>
    <mergeCell ref="Q75:R75"/>
    <mergeCell ref="B80:C80"/>
    <mergeCell ref="M80:N80"/>
    <mergeCell ref="P80:Q80"/>
    <mergeCell ref="U80:V80"/>
    <mergeCell ref="L84:M84"/>
    <mergeCell ref="B81:C81"/>
    <mergeCell ref="G84:J84"/>
    <mergeCell ref="G81:J81"/>
    <mergeCell ref="T84:U84"/>
    <mergeCell ref="V82:W82"/>
    <mergeCell ref="B83:C83"/>
    <mergeCell ref="L83:M83"/>
    <mergeCell ref="T83:U83"/>
    <mergeCell ref="B82:C82"/>
    <mergeCell ref="B84:C84"/>
    <mergeCell ref="M81:N81"/>
    <mergeCell ref="P81:Q81"/>
    <mergeCell ref="N82:O82"/>
    <mergeCell ref="T100:U100"/>
    <mergeCell ref="T98:U98"/>
    <mergeCell ref="B99:C99"/>
    <mergeCell ref="N96:O96"/>
    <mergeCell ref="T96:U96"/>
    <mergeCell ref="L98:M98"/>
    <mergeCell ref="L97:M97"/>
    <mergeCell ref="Q98:R98"/>
    <mergeCell ref="L89:M89"/>
    <mergeCell ref="T89:U89"/>
    <mergeCell ref="T90:U90"/>
    <mergeCell ref="T91:U91"/>
    <mergeCell ref="T97:U97"/>
    <mergeCell ref="T99:U99"/>
    <mergeCell ref="B85:B87"/>
    <mergeCell ref="B89:C89"/>
    <mergeCell ref="T85:U85"/>
    <mergeCell ref="L92:M92"/>
    <mergeCell ref="T86:Z86"/>
    <mergeCell ref="L88:M88"/>
    <mergeCell ref="T88:U88"/>
    <mergeCell ref="B88:C88"/>
    <mergeCell ref="K82:K86"/>
    <mergeCell ref="L82:M82"/>
    <mergeCell ref="G83:J83"/>
    <mergeCell ref="L105:M105"/>
    <mergeCell ref="T105:Z105"/>
    <mergeCell ref="L102:M102"/>
    <mergeCell ref="T102:U102"/>
    <mergeCell ref="L103:M103"/>
    <mergeCell ref="T103:U103"/>
    <mergeCell ref="Q102:R102"/>
    <mergeCell ref="L104:M104"/>
    <mergeCell ref="Y102:Z102"/>
    <mergeCell ref="Q103:R103"/>
    <mergeCell ref="Y103:Z103"/>
    <mergeCell ref="Q104:R104"/>
    <mergeCell ref="Y104:Z104"/>
    <mergeCell ref="Q105:R105"/>
    <mergeCell ref="T104:U104"/>
    <mergeCell ref="D101:H101"/>
    <mergeCell ref="L101:M101"/>
    <mergeCell ref="L90:M90"/>
    <mergeCell ref="L93:M93"/>
    <mergeCell ref="L85:M85"/>
    <mergeCell ref="L86:M86"/>
    <mergeCell ref="G92:J92"/>
    <mergeCell ref="G90:J90"/>
    <mergeCell ref="G91:J91"/>
    <mergeCell ref="L95:M95"/>
    <mergeCell ref="L94:M94"/>
    <mergeCell ref="L87:M87"/>
    <mergeCell ref="L99:M99"/>
    <mergeCell ref="L100:M100"/>
    <mergeCell ref="L91:M91"/>
    <mergeCell ref="L96:M96"/>
    <mergeCell ref="A104:B105"/>
    <mergeCell ref="B100:C100"/>
    <mergeCell ref="A98:C98"/>
    <mergeCell ref="B90:C90"/>
    <mergeCell ref="A102:B103"/>
    <mergeCell ref="A101:C101"/>
    <mergeCell ref="B91:B93"/>
    <mergeCell ref="A97:C97"/>
    <mergeCell ref="B94:C94"/>
    <mergeCell ref="A95:C95"/>
    <mergeCell ref="A96:C96"/>
    <mergeCell ref="L53:M53"/>
    <mergeCell ref="T53:U53"/>
    <mergeCell ref="X3:AA3"/>
    <mergeCell ref="N26:O26"/>
    <mergeCell ref="V26:W26"/>
    <mergeCell ref="N61:O61"/>
    <mergeCell ref="V61:W61"/>
    <mergeCell ref="T35:Z35"/>
    <mergeCell ref="T34:U34"/>
    <mergeCell ref="T49:U49"/>
    <mergeCell ref="X45:Y45"/>
    <mergeCell ref="T54:U54"/>
    <mergeCell ref="T19:U19"/>
    <mergeCell ref="P45:Q45"/>
    <mergeCell ref="U45:V45"/>
    <mergeCell ref="U42:V42"/>
    <mergeCell ref="Q5:R5"/>
    <mergeCell ref="S5:T5"/>
    <mergeCell ref="O40:P40"/>
    <mergeCell ref="Q35:R35"/>
    <mergeCell ref="Q40:R40"/>
    <mergeCell ref="L18:M18"/>
    <mergeCell ref="L19:M19"/>
    <mergeCell ref="L35:M35"/>
  </mergeCells>
  <phoneticPr fontId="2"/>
  <printOptions horizontalCentered="1" verticalCentered="1"/>
  <pageMargins left="0.39370078740157483" right="0.19685039370078741" top="0.59055118110236227" bottom="0.19685039370078741" header="0.51181102362204722" footer="0.51181102362204722"/>
  <pageSetup paperSize="9" scale="76" orientation="landscape" cellComments="asDisplayed" r:id="rId1"/>
  <headerFooter alignWithMargins="0"/>
  <rowBreaks count="2" manualBreakCount="2">
    <brk id="36" max="26" man="1"/>
    <brk id="71" max="2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5"/>
  <sheetViews>
    <sheetView showGridLines="0" view="pageBreakPreview" topLeftCell="A4" zoomScale="60" zoomScaleNormal="70" workbookViewId="0">
      <selection activeCell="L5" sqref="L5:M5"/>
    </sheetView>
  </sheetViews>
  <sheetFormatPr defaultRowHeight="13.5" x14ac:dyDescent="0.15"/>
  <cols>
    <col min="1" max="1" width="1.5" customWidth="1"/>
    <col min="2" max="3" width="3.75" customWidth="1"/>
    <col min="4" max="4" width="25.625" customWidth="1"/>
    <col min="5" max="5" width="11.25" customWidth="1"/>
    <col min="6" max="6" width="11.375" customWidth="1"/>
    <col min="7" max="7" width="14.625" customWidth="1"/>
    <col min="8" max="9" width="9.125" customWidth="1"/>
    <col min="10" max="10" width="15.25" customWidth="1"/>
    <col min="12" max="12" width="13.125" customWidth="1"/>
    <col min="13" max="13" width="12.5" customWidth="1"/>
    <col min="14" max="14" width="15.125" customWidth="1"/>
    <col min="15" max="15" width="21.625" customWidth="1"/>
    <col min="16" max="16" width="1.875" customWidth="1"/>
    <col min="17" max="17" width="1.75" customWidth="1"/>
    <col min="18" max="19" width="5.625" customWidth="1"/>
    <col min="20" max="20" width="27" customWidth="1"/>
    <col min="21" max="31" width="11.125" customWidth="1"/>
    <col min="32" max="32" width="16.125" customWidth="1"/>
  </cols>
  <sheetData>
    <row r="1" spans="1:32" ht="18.75" customHeight="1" x14ac:dyDescent="0.2">
      <c r="A1" s="88"/>
      <c r="C1" s="113"/>
      <c r="D1" s="113"/>
      <c r="E1" s="113"/>
      <c r="F1" s="113"/>
      <c r="G1" s="167" t="s">
        <v>393</v>
      </c>
      <c r="H1" s="113"/>
      <c r="I1" s="113"/>
      <c r="J1" s="113"/>
      <c r="K1" s="113"/>
      <c r="L1" s="113"/>
      <c r="M1" s="113"/>
      <c r="N1" s="113"/>
      <c r="O1" s="113"/>
      <c r="P1" s="113"/>
      <c r="Q1" s="88"/>
      <c r="R1" s="88"/>
      <c r="S1" s="88"/>
      <c r="T1" s="88"/>
      <c r="V1" s="167" t="s">
        <v>394</v>
      </c>
      <c r="X1" s="88"/>
      <c r="Y1" s="88"/>
      <c r="Z1" s="88"/>
      <c r="AA1" s="88"/>
      <c r="AB1" s="88"/>
      <c r="AC1" s="88"/>
      <c r="AD1" s="88"/>
      <c r="AE1" s="88"/>
      <c r="AF1" s="88"/>
    </row>
    <row r="2" spans="1:32" ht="16.5" customHeight="1" thickBot="1" x14ac:dyDescent="0.25">
      <c r="A2" s="88"/>
      <c r="B2" s="1396" t="s">
        <v>309</v>
      </c>
      <c r="C2" s="1396"/>
      <c r="D2" s="224">
        <f>①表!G32</f>
        <v>0</v>
      </c>
      <c r="E2" s="195"/>
      <c r="F2" s="87"/>
      <c r="G2" s="87"/>
      <c r="H2" s="196"/>
      <c r="I2" s="196"/>
      <c r="J2" s="62"/>
      <c r="K2" s="62"/>
      <c r="L2" s="197" t="s">
        <v>310</v>
      </c>
      <c r="M2" s="1397">
        <f ca="1">NOW()</f>
        <v>44755.687108333332</v>
      </c>
      <c r="N2" s="1398"/>
      <c r="O2" s="1" t="s">
        <v>311</v>
      </c>
      <c r="P2" s="113"/>
      <c r="Q2" s="88"/>
      <c r="R2" s="88"/>
      <c r="S2" s="88"/>
      <c r="T2" s="88"/>
      <c r="U2" s="88"/>
      <c r="V2" s="88"/>
      <c r="W2" s="88"/>
      <c r="X2" s="88"/>
      <c r="Y2" s="88"/>
      <c r="Z2" s="88"/>
      <c r="AA2" s="88"/>
      <c r="AB2" s="88"/>
      <c r="AC2" s="88"/>
      <c r="AE2" s="88"/>
      <c r="AF2" s="225" t="s">
        <v>311</v>
      </c>
    </row>
    <row r="3" spans="1:32" ht="16.5" customHeight="1" x14ac:dyDescent="0.15">
      <c r="A3" s="88"/>
      <c r="B3" s="1399"/>
      <c r="C3" s="1400"/>
      <c r="D3" s="1403" t="s">
        <v>217</v>
      </c>
      <c r="E3" s="1405" t="s">
        <v>312</v>
      </c>
      <c r="F3" s="1364" t="s">
        <v>30</v>
      </c>
      <c r="G3" s="171" t="s">
        <v>31</v>
      </c>
      <c r="H3" s="170" t="s">
        <v>313</v>
      </c>
      <c r="I3" s="170" t="s">
        <v>216</v>
      </c>
      <c r="J3" s="169" t="s">
        <v>314</v>
      </c>
      <c r="K3" s="170" t="s">
        <v>315</v>
      </c>
      <c r="L3" s="169" t="s">
        <v>316</v>
      </c>
      <c r="M3" s="169" t="s">
        <v>317</v>
      </c>
      <c r="N3" s="169" t="s">
        <v>318</v>
      </c>
      <c r="O3" s="1366" t="s">
        <v>319</v>
      </c>
      <c r="P3" s="174"/>
      <c r="Q3" s="88"/>
      <c r="R3" s="1414"/>
      <c r="S3" s="1415"/>
      <c r="T3" s="1416"/>
      <c r="U3" s="1012">
        <f>⑧総括!E5</f>
        <v>3</v>
      </c>
      <c r="V3" s="1013">
        <f t="shared" ref="V3:AE3" si="0">U3+1</f>
        <v>4</v>
      </c>
      <c r="W3" s="1013">
        <f t="shared" si="0"/>
        <v>5</v>
      </c>
      <c r="X3" s="1013">
        <f t="shared" si="0"/>
        <v>6</v>
      </c>
      <c r="Y3" s="1013">
        <f t="shared" si="0"/>
        <v>7</v>
      </c>
      <c r="Z3" s="1013">
        <f t="shared" si="0"/>
        <v>8</v>
      </c>
      <c r="AA3" s="1013">
        <f t="shared" si="0"/>
        <v>9</v>
      </c>
      <c r="AB3" s="1013">
        <f t="shared" si="0"/>
        <v>10</v>
      </c>
      <c r="AC3" s="1013">
        <f t="shared" si="0"/>
        <v>11</v>
      </c>
      <c r="AD3" s="1013">
        <f t="shared" si="0"/>
        <v>12</v>
      </c>
      <c r="AE3" s="1013">
        <f t="shared" si="0"/>
        <v>13</v>
      </c>
      <c r="AF3" s="1412" t="s">
        <v>21</v>
      </c>
    </row>
    <row r="4" spans="1:32" ht="16.5" customHeight="1" thickBot="1" x14ac:dyDescent="0.2">
      <c r="A4" s="88"/>
      <c r="B4" s="1401"/>
      <c r="C4" s="1402"/>
      <c r="D4" s="1404"/>
      <c r="E4" s="1406"/>
      <c r="F4" s="1365"/>
      <c r="G4" s="269" t="s">
        <v>320</v>
      </c>
      <c r="H4" s="172" t="s">
        <v>321</v>
      </c>
      <c r="I4" s="114" t="s">
        <v>322</v>
      </c>
      <c r="J4" s="114" t="s">
        <v>323</v>
      </c>
      <c r="K4" s="114" t="s">
        <v>324</v>
      </c>
      <c r="L4" s="172" t="s">
        <v>325</v>
      </c>
      <c r="M4" s="114" t="s">
        <v>326</v>
      </c>
      <c r="N4" s="172" t="s">
        <v>327</v>
      </c>
      <c r="O4" s="1367"/>
      <c r="P4" s="173"/>
      <c r="Q4" s="88"/>
      <c r="R4" s="1417"/>
      <c r="S4" s="1418"/>
      <c r="T4" s="1419"/>
      <c r="U4" s="1014">
        <v>2019</v>
      </c>
      <c r="V4" s="1015">
        <f t="shared" ref="V4:AE4" si="1">U4+1</f>
        <v>2020</v>
      </c>
      <c r="W4" s="1015">
        <f t="shared" si="1"/>
        <v>2021</v>
      </c>
      <c r="X4" s="1015">
        <f t="shared" si="1"/>
        <v>2022</v>
      </c>
      <c r="Y4" s="1015">
        <f t="shared" si="1"/>
        <v>2023</v>
      </c>
      <c r="Z4" s="1015">
        <f t="shared" si="1"/>
        <v>2024</v>
      </c>
      <c r="AA4" s="1015">
        <f t="shared" si="1"/>
        <v>2025</v>
      </c>
      <c r="AB4" s="1015">
        <f t="shared" si="1"/>
        <v>2026</v>
      </c>
      <c r="AC4" s="1015">
        <f t="shared" si="1"/>
        <v>2027</v>
      </c>
      <c r="AD4" s="1015">
        <f t="shared" si="1"/>
        <v>2028</v>
      </c>
      <c r="AE4" s="1015">
        <f t="shared" si="1"/>
        <v>2029</v>
      </c>
      <c r="AF4" s="1413"/>
    </row>
    <row r="5" spans="1:32" ht="16.5" customHeight="1" x14ac:dyDescent="0.15">
      <c r="A5" s="88"/>
      <c r="B5" s="1361" t="s">
        <v>328</v>
      </c>
      <c r="C5" s="1387" t="s">
        <v>329</v>
      </c>
      <c r="D5" s="656"/>
      <c r="E5" s="656"/>
      <c r="F5" s="657"/>
      <c r="G5" s="272"/>
      <c r="H5" s="485"/>
      <c r="I5" s="273"/>
      <c r="J5" s="221" t="str">
        <f>IF(G5&lt;=0,"-",G5*(1-I5/100))</f>
        <v>-</v>
      </c>
      <c r="K5" s="275"/>
      <c r="L5" s="221" t="str">
        <f>IF(K5&lt;=0,"-",ROUND(J5/K5,0))</f>
        <v>-</v>
      </c>
      <c r="M5" s="286"/>
      <c r="N5" s="221" t="str">
        <f>IF(K5&lt;=0,"-",ROUND(G5*M5/K5,0))</f>
        <v>-</v>
      </c>
      <c r="O5" s="285"/>
      <c r="P5" s="173"/>
      <c r="Q5" s="88"/>
      <c r="R5" s="1374" t="s">
        <v>176</v>
      </c>
      <c r="S5" s="1390" t="s">
        <v>174</v>
      </c>
      <c r="T5" s="663" t="str">
        <f>IF(D5="","",D5)</f>
        <v/>
      </c>
      <c r="U5" s="179" t="str">
        <f>(IF(U4-$H$5&lt;=0,"-",(IF(U4-$H$5&lt;=$K$5,$L$5,"-"))))</f>
        <v>-</v>
      </c>
      <c r="V5" s="179" t="str">
        <f t="shared" ref="V5:AE5" si="2">(IF(V4-$H$5&lt;=0,"-",(IF(V4-$H$5&lt;=$K$5,$L$5,"-"))))</f>
        <v>-</v>
      </c>
      <c r="W5" s="179" t="str">
        <f t="shared" si="2"/>
        <v>-</v>
      </c>
      <c r="X5" s="179" t="str">
        <f t="shared" si="2"/>
        <v>-</v>
      </c>
      <c r="Y5" s="179" t="str">
        <f t="shared" si="2"/>
        <v>-</v>
      </c>
      <c r="Z5" s="179" t="str">
        <f t="shared" si="2"/>
        <v>-</v>
      </c>
      <c r="AA5" s="179" t="str">
        <f t="shared" si="2"/>
        <v>-</v>
      </c>
      <c r="AB5" s="179" t="str">
        <f t="shared" si="2"/>
        <v>-</v>
      </c>
      <c r="AC5" s="179" t="str">
        <f t="shared" si="2"/>
        <v>-</v>
      </c>
      <c r="AD5" s="179" t="str">
        <f t="shared" si="2"/>
        <v>-</v>
      </c>
      <c r="AE5" s="179" t="str">
        <f t="shared" si="2"/>
        <v>-</v>
      </c>
      <c r="AF5" s="616"/>
    </row>
    <row r="6" spans="1:32" ht="16.5" customHeight="1" x14ac:dyDescent="0.15">
      <c r="A6" s="88"/>
      <c r="B6" s="1362"/>
      <c r="C6" s="1388"/>
      <c r="D6" s="655"/>
      <c r="E6" s="655"/>
      <c r="F6" s="658"/>
      <c r="G6" s="271"/>
      <c r="H6" s="486"/>
      <c r="I6" s="275"/>
      <c r="J6" s="221" t="str">
        <f t="shared" ref="J6:J13" si="3">IF(G6&lt;=0,"-",G6*(1-I6/100))</f>
        <v>-</v>
      </c>
      <c r="K6" s="274"/>
      <c r="L6" s="221" t="str">
        <f t="shared" ref="L6:L20" si="4">IF(K6&lt;=0,"-",ROUND(J6/K6,0))</f>
        <v>-</v>
      </c>
      <c r="M6" s="280"/>
      <c r="N6" s="221" t="str">
        <f t="shared" ref="N6:N20" si="5">IF(K6&lt;=0,"-",ROUND(G6*M6/K6,0))</f>
        <v>-</v>
      </c>
      <c r="O6" s="847"/>
      <c r="P6" s="173"/>
      <c r="Q6" s="88"/>
      <c r="R6" s="1375"/>
      <c r="S6" s="1391"/>
      <c r="T6" s="664" t="str">
        <f>IF(D6="","",D6)</f>
        <v/>
      </c>
      <c r="U6" s="179" t="str">
        <f>(IF(U4-$H$6&lt;=0,"-",(IF(U4-$H$6&lt;=$K$6,$L$6,"-"))))</f>
        <v>-</v>
      </c>
      <c r="V6" s="179" t="str">
        <f t="shared" ref="V6:AE6" si="6">(IF(V4-$H$6&lt;=0,"-",(IF(V4-$H$6&lt;=$K$6,$L$6,"-"))))</f>
        <v>-</v>
      </c>
      <c r="W6" s="179" t="str">
        <f t="shared" si="6"/>
        <v>-</v>
      </c>
      <c r="X6" s="179" t="str">
        <f t="shared" si="6"/>
        <v>-</v>
      </c>
      <c r="Y6" s="179" t="str">
        <f t="shared" si="6"/>
        <v>-</v>
      </c>
      <c r="Z6" s="179" t="str">
        <f t="shared" si="6"/>
        <v>-</v>
      </c>
      <c r="AA6" s="179" t="str">
        <f t="shared" si="6"/>
        <v>-</v>
      </c>
      <c r="AB6" s="179" t="str">
        <f t="shared" si="6"/>
        <v>-</v>
      </c>
      <c r="AC6" s="179" t="str">
        <f t="shared" si="6"/>
        <v>-</v>
      </c>
      <c r="AD6" s="179" t="str">
        <f t="shared" si="6"/>
        <v>-</v>
      </c>
      <c r="AE6" s="179" t="str">
        <f t="shared" si="6"/>
        <v>-</v>
      </c>
      <c r="AF6" s="617"/>
    </row>
    <row r="7" spans="1:32" ht="16.5" customHeight="1" x14ac:dyDescent="0.15">
      <c r="A7" s="88"/>
      <c r="B7" s="1362"/>
      <c r="C7" s="1388"/>
      <c r="D7" s="655"/>
      <c r="E7" s="655"/>
      <c r="F7" s="658"/>
      <c r="G7" s="271"/>
      <c r="H7" s="486"/>
      <c r="I7" s="275"/>
      <c r="J7" s="221" t="str">
        <f t="shared" si="3"/>
        <v>-</v>
      </c>
      <c r="K7" s="274"/>
      <c r="L7" s="221" t="str">
        <f t="shared" si="4"/>
        <v>-</v>
      </c>
      <c r="M7" s="280"/>
      <c r="N7" s="221" t="str">
        <f t="shared" si="5"/>
        <v>-</v>
      </c>
      <c r="O7" s="847"/>
      <c r="P7" s="173"/>
      <c r="Q7" s="88"/>
      <c r="R7" s="1375"/>
      <c r="S7" s="1391"/>
      <c r="T7" s="664" t="str">
        <f>IF(D7="","",D7)</f>
        <v/>
      </c>
      <c r="U7" s="179" t="str">
        <f>(IF(U4-$H$7&lt;=0,"-",(IF(U4-$H$7&lt;=$K$7,$L$7,"-"))))</f>
        <v>-</v>
      </c>
      <c r="V7" s="179" t="str">
        <f t="shared" ref="V7:AE7" si="7">(IF(V4-$H$7&lt;=0,"-",(IF(V4-$H$7&lt;=$K$7,$L$7,"-"))))</f>
        <v>-</v>
      </c>
      <c r="W7" s="179" t="str">
        <f t="shared" si="7"/>
        <v>-</v>
      </c>
      <c r="X7" s="179" t="str">
        <f t="shared" si="7"/>
        <v>-</v>
      </c>
      <c r="Y7" s="179" t="str">
        <f t="shared" si="7"/>
        <v>-</v>
      </c>
      <c r="Z7" s="179" t="str">
        <f t="shared" si="7"/>
        <v>-</v>
      </c>
      <c r="AA7" s="179" t="str">
        <f t="shared" si="7"/>
        <v>-</v>
      </c>
      <c r="AB7" s="179" t="str">
        <f t="shared" si="7"/>
        <v>-</v>
      </c>
      <c r="AC7" s="179" t="str">
        <f t="shared" si="7"/>
        <v>-</v>
      </c>
      <c r="AD7" s="179" t="str">
        <f t="shared" si="7"/>
        <v>-</v>
      </c>
      <c r="AE7" s="179" t="str">
        <f t="shared" si="7"/>
        <v>-</v>
      </c>
      <c r="AF7" s="617"/>
    </row>
    <row r="8" spans="1:32" ht="16.5" customHeight="1" x14ac:dyDescent="0.15">
      <c r="A8" s="88"/>
      <c r="B8" s="1362"/>
      <c r="C8" s="1388"/>
      <c r="D8" s="655"/>
      <c r="E8" s="655"/>
      <c r="F8" s="658"/>
      <c r="G8" s="271"/>
      <c r="H8" s="486"/>
      <c r="I8" s="275"/>
      <c r="J8" s="221" t="str">
        <f t="shared" si="3"/>
        <v>-</v>
      </c>
      <c r="K8" s="274"/>
      <c r="L8" s="221" t="str">
        <f t="shared" si="4"/>
        <v>-</v>
      </c>
      <c r="M8" s="280"/>
      <c r="N8" s="221" t="str">
        <f t="shared" si="5"/>
        <v>-</v>
      </c>
      <c r="O8" s="283"/>
      <c r="P8" s="173"/>
      <c r="Q8" s="88"/>
      <c r="R8" s="1375"/>
      <c r="S8" s="1391"/>
      <c r="T8" s="664" t="str">
        <f>IF(D8="","-",D8)</f>
        <v>-</v>
      </c>
      <c r="U8" s="179" t="str">
        <f>(IF(U4-$H$8&lt;=0,"-",(IF(U4-$H$8&lt;=$K$8,$L$8,"-"))))</f>
        <v>-</v>
      </c>
      <c r="V8" s="179" t="str">
        <f t="shared" ref="V8:AE8" si="8">(IF(V4-$H$8&lt;=0,"-",(IF(V4-$H$8&lt;=$K$8,$L$8,"-"))))</f>
        <v>-</v>
      </c>
      <c r="W8" s="179" t="str">
        <f t="shared" si="8"/>
        <v>-</v>
      </c>
      <c r="X8" s="179" t="str">
        <f t="shared" si="8"/>
        <v>-</v>
      </c>
      <c r="Y8" s="179" t="str">
        <f t="shared" si="8"/>
        <v>-</v>
      </c>
      <c r="Z8" s="179" t="str">
        <f t="shared" si="8"/>
        <v>-</v>
      </c>
      <c r="AA8" s="179" t="str">
        <f t="shared" si="8"/>
        <v>-</v>
      </c>
      <c r="AB8" s="179" t="str">
        <f t="shared" si="8"/>
        <v>-</v>
      </c>
      <c r="AC8" s="179" t="str">
        <f t="shared" si="8"/>
        <v>-</v>
      </c>
      <c r="AD8" s="179" t="str">
        <f t="shared" si="8"/>
        <v>-</v>
      </c>
      <c r="AE8" s="179" t="str">
        <f t="shared" si="8"/>
        <v>-</v>
      </c>
      <c r="AF8" s="617"/>
    </row>
    <row r="9" spans="1:32" ht="16.5" customHeight="1" x14ac:dyDescent="0.15">
      <c r="A9" s="88"/>
      <c r="B9" s="1362"/>
      <c r="C9" s="1388"/>
      <c r="D9" s="655"/>
      <c r="E9" s="655"/>
      <c r="F9" s="658"/>
      <c r="G9" s="271"/>
      <c r="H9" s="486"/>
      <c r="I9" s="275"/>
      <c r="J9" s="221" t="str">
        <f t="shared" si="3"/>
        <v>-</v>
      </c>
      <c r="K9" s="274"/>
      <c r="L9" s="221" t="str">
        <f t="shared" si="4"/>
        <v>-</v>
      </c>
      <c r="M9" s="280"/>
      <c r="N9" s="221" t="str">
        <f t="shared" si="5"/>
        <v>-</v>
      </c>
      <c r="O9" s="283"/>
      <c r="P9" s="173"/>
      <c r="Q9" s="88"/>
      <c r="R9" s="1375"/>
      <c r="S9" s="1391"/>
      <c r="T9" s="664" t="str">
        <f t="shared" ref="T9:T20" si="9">IF(D9="","-",D9)</f>
        <v>-</v>
      </c>
      <c r="U9" s="179" t="str">
        <f>(IF(U4-$H$9&lt;=0,"-",(IF(U4-$H$9&lt;=$K$9,$L$9,"-"))))</f>
        <v>-</v>
      </c>
      <c r="V9" s="179" t="str">
        <f t="shared" ref="V9:AE9" si="10">(IF(V4-$H$9&lt;=0,"-",(IF(V4-$H$9&lt;=$K$9,$L$9,"-"))))</f>
        <v>-</v>
      </c>
      <c r="W9" s="179" t="str">
        <f t="shared" si="10"/>
        <v>-</v>
      </c>
      <c r="X9" s="179" t="str">
        <f t="shared" si="10"/>
        <v>-</v>
      </c>
      <c r="Y9" s="179" t="str">
        <f t="shared" si="10"/>
        <v>-</v>
      </c>
      <c r="Z9" s="179" t="str">
        <f t="shared" si="10"/>
        <v>-</v>
      </c>
      <c r="AA9" s="179" t="str">
        <f t="shared" si="10"/>
        <v>-</v>
      </c>
      <c r="AB9" s="179" t="str">
        <f t="shared" si="10"/>
        <v>-</v>
      </c>
      <c r="AC9" s="179" t="str">
        <f t="shared" si="10"/>
        <v>-</v>
      </c>
      <c r="AD9" s="179" t="str">
        <f t="shared" si="10"/>
        <v>-</v>
      </c>
      <c r="AE9" s="179" t="str">
        <f t="shared" si="10"/>
        <v>-</v>
      </c>
      <c r="AF9" s="617"/>
    </row>
    <row r="10" spans="1:32" ht="16.5" customHeight="1" x14ac:dyDescent="0.15">
      <c r="A10" s="88"/>
      <c r="B10" s="1362"/>
      <c r="C10" s="1388"/>
      <c r="D10" s="655"/>
      <c r="E10" s="655"/>
      <c r="F10" s="658"/>
      <c r="G10" s="271"/>
      <c r="H10" s="486"/>
      <c r="I10" s="275"/>
      <c r="J10" s="221" t="str">
        <f t="shared" si="3"/>
        <v>-</v>
      </c>
      <c r="K10" s="274"/>
      <c r="L10" s="221" t="str">
        <f t="shared" si="4"/>
        <v>-</v>
      </c>
      <c r="M10" s="280"/>
      <c r="N10" s="221" t="str">
        <f t="shared" si="5"/>
        <v>-</v>
      </c>
      <c r="O10" s="283"/>
      <c r="P10" s="173"/>
      <c r="Q10" s="88"/>
      <c r="R10" s="1375"/>
      <c r="S10" s="1391"/>
      <c r="T10" s="664" t="str">
        <f t="shared" si="9"/>
        <v>-</v>
      </c>
      <c r="U10" s="179" t="str">
        <f>(IF(U4-$H$10&lt;=0,"-",(IF(U4-$H$10&lt;=$K$10,$L$10,"-"))))</f>
        <v>-</v>
      </c>
      <c r="V10" s="179" t="str">
        <f t="shared" ref="V10:AE10" si="11">(IF(V4-$H$10&lt;=0,"-",(IF(V4-$H$10&lt;=$K$10,$L$10,"-"))))</f>
        <v>-</v>
      </c>
      <c r="W10" s="179" t="str">
        <f t="shared" si="11"/>
        <v>-</v>
      </c>
      <c r="X10" s="179" t="str">
        <f t="shared" si="11"/>
        <v>-</v>
      </c>
      <c r="Y10" s="179" t="str">
        <f t="shared" si="11"/>
        <v>-</v>
      </c>
      <c r="Z10" s="179" t="str">
        <f t="shared" si="11"/>
        <v>-</v>
      </c>
      <c r="AA10" s="179" t="str">
        <f t="shared" si="11"/>
        <v>-</v>
      </c>
      <c r="AB10" s="179" t="str">
        <f t="shared" si="11"/>
        <v>-</v>
      </c>
      <c r="AC10" s="179" t="str">
        <f t="shared" si="11"/>
        <v>-</v>
      </c>
      <c r="AD10" s="179" t="str">
        <f t="shared" si="11"/>
        <v>-</v>
      </c>
      <c r="AE10" s="179" t="str">
        <f t="shared" si="11"/>
        <v>-</v>
      </c>
      <c r="AF10" s="617"/>
    </row>
    <row r="11" spans="1:32" ht="16.5" customHeight="1" x14ac:dyDescent="0.15">
      <c r="A11" s="88"/>
      <c r="B11" s="1362"/>
      <c r="C11" s="1388"/>
      <c r="D11" s="655"/>
      <c r="E11" s="655"/>
      <c r="F11" s="658"/>
      <c r="G11" s="271"/>
      <c r="H11" s="486"/>
      <c r="I11" s="275"/>
      <c r="J11" s="221" t="str">
        <f t="shared" si="3"/>
        <v>-</v>
      </c>
      <c r="K11" s="274"/>
      <c r="L11" s="221" t="str">
        <f t="shared" si="4"/>
        <v>-</v>
      </c>
      <c r="M11" s="280"/>
      <c r="N11" s="221" t="str">
        <f t="shared" si="5"/>
        <v>-</v>
      </c>
      <c r="O11" s="283"/>
      <c r="P11" s="173"/>
      <c r="Q11" s="88"/>
      <c r="R11" s="1375"/>
      <c r="S11" s="1391"/>
      <c r="T11" s="664" t="str">
        <f t="shared" si="9"/>
        <v>-</v>
      </c>
      <c r="U11" s="179" t="str">
        <f>(IF(U4-$H$11&lt;=0,"-",(IF(U4-$H$11&lt;=$K$11,$L$11,"-"))))</f>
        <v>-</v>
      </c>
      <c r="V11" s="179" t="str">
        <f t="shared" ref="V11:AE11" si="12">(IF(V4-$H$11&lt;=0,"-",(IF(V4-$H$11&lt;=$K$11,$L$11,"-"))))</f>
        <v>-</v>
      </c>
      <c r="W11" s="179" t="str">
        <f t="shared" si="12"/>
        <v>-</v>
      </c>
      <c r="X11" s="179" t="str">
        <f t="shared" si="12"/>
        <v>-</v>
      </c>
      <c r="Y11" s="179" t="str">
        <f t="shared" si="12"/>
        <v>-</v>
      </c>
      <c r="Z11" s="179" t="str">
        <f t="shared" si="12"/>
        <v>-</v>
      </c>
      <c r="AA11" s="179" t="str">
        <f t="shared" si="12"/>
        <v>-</v>
      </c>
      <c r="AB11" s="179" t="str">
        <f t="shared" si="12"/>
        <v>-</v>
      </c>
      <c r="AC11" s="179" t="str">
        <f t="shared" si="12"/>
        <v>-</v>
      </c>
      <c r="AD11" s="179" t="str">
        <f t="shared" si="12"/>
        <v>-</v>
      </c>
      <c r="AE11" s="179" t="str">
        <f t="shared" si="12"/>
        <v>-</v>
      </c>
      <c r="AF11" s="617"/>
    </row>
    <row r="12" spans="1:32" ht="16.5" customHeight="1" x14ac:dyDescent="0.15">
      <c r="A12" s="88"/>
      <c r="B12" s="1362"/>
      <c r="C12" s="1388"/>
      <c r="D12" s="655"/>
      <c r="E12" s="655"/>
      <c r="F12" s="658"/>
      <c r="G12" s="271"/>
      <c r="H12" s="486"/>
      <c r="I12" s="275"/>
      <c r="J12" s="221" t="str">
        <f t="shared" si="3"/>
        <v>-</v>
      </c>
      <c r="K12" s="274"/>
      <c r="L12" s="221" t="str">
        <f t="shared" si="4"/>
        <v>-</v>
      </c>
      <c r="M12" s="280"/>
      <c r="N12" s="221" t="str">
        <f t="shared" si="5"/>
        <v>-</v>
      </c>
      <c r="O12" s="283"/>
      <c r="P12" s="173"/>
      <c r="Q12" s="88"/>
      <c r="R12" s="1375"/>
      <c r="S12" s="1391"/>
      <c r="T12" s="664" t="str">
        <f t="shared" si="9"/>
        <v>-</v>
      </c>
      <c r="U12" s="179" t="str">
        <f>(IF(U4-$H$12&lt;=0,"-",(IF(U4-$H$12&lt;=$K$12,$L$12,"-"))))</f>
        <v>-</v>
      </c>
      <c r="V12" s="179" t="str">
        <f t="shared" ref="V12:AE12" si="13">(IF(V4-$H$12&lt;=0,"-",(IF(V4-$H$12&lt;=$K$12,$L$12,"-"))))</f>
        <v>-</v>
      </c>
      <c r="W12" s="179" t="str">
        <f t="shared" si="13"/>
        <v>-</v>
      </c>
      <c r="X12" s="179" t="str">
        <f t="shared" si="13"/>
        <v>-</v>
      </c>
      <c r="Y12" s="179" t="str">
        <f t="shared" si="13"/>
        <v>-</v>
      </c>
      <c r="Z12" s="179" t="str">
        <f t="shared" si="13"/>
        <v>-</v>
      </c>
      <c r="AA12" s="179" t="str">
        <f t="shared" si="13"/>
        <v>-</v>
      </c>
      <c r="AB12" s="179" t="str">
        <f t="shared" si="13"/>
        <v>-</v>
      </c>
      <c r="AC12" s="179" t="str">
        <f t="shared" si="13"/>
        <v>-</v>
      </c>
      <c r="AD12" s="179" t="str">
        <f t="shared" si="13"/>
        <v>-</v>
      </c>
      <c r="AE12" s="179" t="str">
        <f t="shared" si="13"/>
        <v>-</v>
      </c>
      <c r="AF12" s="617"/>
    </row>
    <row r="13" spans="1:32" ht="16.5" customHeight="1" thickBot="1" x14ac:dyDescent="0.2">
      <c r="A13" s="88"/>
      <c r="B13" s="1362"/>
      <c r="C13" s="1389"/>
      <c r="D13" s="655"/>
      <c r="E13" s="661"/>
      <c r="F13" s="662"/>
      <c r="G13" s="276"/>
      <c r="H13" s="487"/>
      <c r="I13" s="277"/>
      <c r="J13" s="221" t="str">
        <f t="shared" si="3"/>
        <v>-</v>
      </c>
      <c r="K13" s="274"/>
      <c r="L13" s="221" t="str">
        <f t="shared" si="4"/>
        <v>-</v>
      </c>
      <c r="M13" s="287"/>
      <c r="N13" s="221"/>
      <c r="O13" s="284"/>
      <c r="P13" s="173"/>
      <c r="Q13" s="88"/>
      <c r="R13" s="1375"/>
      <c r="S13" s="1391"/>
      <c r="T13" s="665" t="str">
        <f t="shared" si="9"/>
        <v>-</v>
      </c>
      <c r="U13" s="213" t="str">
        <f>(IF(U4-$H$13&lt;=0,"-",(IF(U4-$H$13&lt;=$K$13,$L$13,"-"))))</f>
        <v>-</v>
      </c>
      <c r="V13" s="180" t="str">
        <f t="shared" ref="V13:AE13" si="14">(IF(V4-$H$13&lt;=0,"-",(IF(V4-$H$13&lt;=$K$13,$L$13,"-"))))</f>
        <v>-</v>
      </c>
      <c r="W13" s="180" t="str">
        <f t="shared" si="14"/>
        <v>-</v>
      </c>
      <c r="X13" s="180" t="str">
        <f t="shared" si="14"/>
        <v>-</v>
      </c>
      <c r="Y13" s="180" t="str">
        <f t="shared" si="14"/>
        <v>-</v>
      </c>
      <c r="Z13" s="180" t="str">
        <f t="shared" si="14"/>
        <v>-</v>
      </c>
      <c r="AA13" s="180" t="str">
        <f t="shared" si="14"/>
        <v>-</v>
      </c>
      <c r="AB13" s="180" t="str">
        <f t="shared" si="14"/>
        <v>-</v>
      </c>
      <c r="AC13" s="180" t="str">
        <f t="shared" si="14"/>
        <v>-</v>
      </c>
      <c r="AD13" s="180" t="str">
        <f t="shared" si="14"/>
        <v>-</v>
      </c>
      <c r="AE13" s="214" t="str">
        <f t="shared" si="14"/>
        <v>-</v>
      </c>
      <c r="AF13" s="618"/>
    </row>
    <row r="14" spans="1:32" ht="16.5" customHeight="1" thickBot="1" x14ac:dyDescent="0.2">
      <c r="A14" s="88"/>
      <c r="B14" s="1362"/>
      <c r="C14" s="1380" t="s">
        <v>547</v>
      </c>
      <c r="D14" s="1381"/>
      <c r="E14" s="175"/>
      <c r="F14" s="176"/>
      <c r="G14" s="1060">
        <f>SUM(G5:G13)</f>
        <v>0</v>
      </c>
      <c r="H14" s="488"/>
      <c r="I14" s="186"/>
      <c r="J14" s="191"/>
      <c r="K14" s="186"/>
      <c r="L14" s="191">
        <f>SUM(L5:L13)</f>
        <v>0</v>
      </c>
      <c r="M14" s="185"/>
      <c r="N14" s="191">
        <f>SUM(N5:N13)</f>
        <v>0</v>
      </c>
      <c r="O14" s="187"/>
      <c r="P14" s="173"/>
      <c r="Q14" s="88"/>
      <c r="R14" s="1375"/>
      <c r="S14" s="1392"/>
      <c r="T14" s="192" t="s">
        <v>177</v>
      </c>
      <c r="U14" s="193">
        <f>SUM(U5:U13)</f>
        <v>0</v>
      </c>
      <c r="V14" s="193">
        <f>SUM(V5:V13)</f>
        <v>0</v>
      </c>
      <c r="W14" s="193">
        <f t="shared" ref="W14:AE14" si="15">SUM(W5:W13)</f>
        <v>0</v>
      </c>
      <c r="X14" s="193">
        <f t="shared" si="15"/>
        <v>0</v>
      </c>
      <c r="Y14" s="193">
        <f t="shared" si="15"/>
        <v>0</v>
      </c>
      <c r="Z14" s="193">
        <f t="shared" si="15"/>
        <v>0</v>
      </c>
      <c r="AA14" s="193">
        <f t="shared" si="15"/>
        <v>0</v>
      </c>
      <c r="AB14" s="193">
        <f t="shared" si="15"/>
        <v>0</v>
      </c>
      <c r="AC14" s="193">
        <f t="shared" si="15"/>
        <v>0</v>
      </c>
      <c r="AD14" s="193">
        <f t="shared" si="15"/>
        <v>0</v>
      </c>
      <c r="AE14" s="194">
        <f t="shared" si="15"/>
        <v>0</v>
      </c>
      <c r="AF14" s="619"/>
    </row>
    <row r="15" spans="1:32" ht="16.5" customHeight="1" x14ac:dyDescent="0.15">
      <c r="A15" s="88"/>
      <c r="B15" s="1362"/>
      <c r="C15" s="1393" t="s">
        <v>331</v>
      </c>
      <c r="D15" s="655"/>
      <c r="E15" s="655"/>
      <c r="F15" s="658"/>
      <c r="G15" s="271"/>
      <c r="H15" s="486"/>
      <c r="I15" s="275"/>
      <c r="J15" s="221" t="str">
        <f t="shared" ref="J15:J20" si="16">IF(G15&lt;=0,"-",G15*(1-I15/100))</f>
        <v>-</v>
      </c>
      <c r="K15" s="275"/>
      <c r="L15" s="221" t="str">
        <f t="shared" si="4"/>
        <v>-</v>
      </c>
      <c r="M15" s="286"/>
      <c r="N15" s="221" t="str">
        <f t="shared" si="5"/>
        <v>-</v>
      </c>
      <c r="O15" s="285"/>
      <c r="P15" s="173"/>
      <c r="Q15" s="88"/>
      <c r="R15" s="1375"/>
      <c r="S15" s="1377" t="s">
        <v>332</v>
      </c>
      <c r="T15" s="664" t="str">
        <f t="shared" si="9"/>
        <v>-</v>
      </c>
      <c r="U15" s="179" t="str">
        <f>(IF(U4-H15&lt;=0,"-",(IF(U4-H15&lt;=K15,L15,"-"))))</f>
        <v>-</v>
      </c>
      <c r="V15" s="179" t="str">
        <f t="shared" ref="V15:AE15" si="17">(IF(V4-$H$15&lt;=0,"-",(IF(V4-$H$15&lt;=$K$15,$L$15,"-"))))</f>
        <v>-</v>
      </c>
      <c r="W15" s="179" t="str">
        <f t="shared" si="17"/>
        <v>-</v>
      </c>
      <c r="X15" s="179" t="str">
        <f t="shared" si="17"/>
        <v>-</v>
      </c>
      <c r="Y15" s="179" t="str">
        <f t="shared" si="17"/>
        <v>-</v>
      </c>
      <c r="Z15" s="179" t="str">
        <f t="shared" si="17"/>
        <v>-</v>
      </c>
      <c r="AA15" s="179" t="str">
        <f t="shared" si="17"/>
        <v>-</v>
      </c>
      <c r="AB15" s="179" t="str">
        <f t="shared" si="17"/>
        <v>-</v>
      </c>
      <c r="AC15" s="179" t="str">
        <f t="shared" si="17"/>
        <v>-</v>
      </c>
      <c r="AD15" s="179" t="str">
        <f t="shared" si="17"/>
        <v>-</v>
      </c>
      <c r="AE15" s="179" t="str">
        <f t="shared" si="17"/>
        <v>-</v>
      </c>
      <c r="AF15" s="616"/>
    </row>
    <row r="16" spans="1:32" ht="16.5" customHeight="1" x14ac:dyDescent="0.15">
      <c r="A16" s="88"/>
      <c r="B16" s="1362"/>
      <c r="C16" s="1394"/>
      <c r="D16" s="655"/>
      <c r="E16" s="655"/>
      <c r="F16" s="658"/>
      <c r="G16" s="271"/>
      <c r="H16" s="486"/>
      <c r="I16" s="275"/>
      <c r="J16" s="221" t="str">
        <f t="shared" si="16"/>
        <v>-</v>
      </c>
      <c r="K16" s="275"/>
      <c r="L16" s="221" t="str">
        <f t="shared" si="4"/>
        <v>-</v>
      </c>
      <c r="M16" s="286"/>
      <c r="N16" s="221" t="str">
        <f t="shared" si="5"/>
        <v>-</v>
      </c>
      <c r="O16" s="283"/>
      <c r="P16" s="173"/>
      <c r="Q16" s="88"/>
      <c r="R16" s="1375"/>
      <c r="S16" s="1378"/>
      <c r="T16" s="664" t="str">
        <f t="shared" si="9"/>
        <v>-</v>
      </c>
      <c r="U16" s="179" t="str">
        <f>(IF(U4-$H$16&lt;=0,"-",(IF(U4-$H$16&lt;=$K$16,$L$16,"-"))))</f>
        <v>-</v>
      </c>
      <c r="V16" s="179" t="str">
        <f t="shared" ref="V16:AE16" si="18">(IF(V4-$H$16&lt;=0,"-",(IF(V4-$H$16&lt;=$K$16,$L$16,"-"))))</f>
        <v>-</v>
      </c>
      <c r="W16" s="179" t="str">
        <f t="shared" si="18"/>
        <v>-</v>
      </c>
      <c r="X16" s="179" t="str">
        <f t="shared" si="18"/>
        <v>-</v>
      </c>
      <c r="Y16" s="179" t="str">
        <f t="shared" si="18"/>
        <v>-</v>
      </c>
      <c r="Z16" s="179" t="str">
        <f t="shared" si="18"/>
        <v>-</v>
      </c>
      <c r="AA16" s="179" t="str">
        <f t="shared" si="18"/>
        <v>-</v>
      </c>
      <c r="AB16" s="179" t="str">
        <f t="shared" si="18"/>
        <v>-</v>
      </c>
      <c r="AC16" s="179" t="str">
        <f t="shared" si="18"/>
        <v>-</v>
      </c>
      <c r="AD16" s="179" t="str">
        <f t="shared" si="18"/>
        <v>-</v>
      </c>
      <c r="AE16" s="179" t="str">
        <f t="shared" si="18"/>
        <v>-</v>
      </c>
      <c r="AF16" s="617"/>
    </row>
    <row r="17" spans="1:32" ht="16.5" customHeight="1" x14ac:dyDescent="0.15">
      <c r="A17" s="88"/>
      <c r="B17" s="1362"/>
      <c r="C17" s="1394"/>
      <c r="D17" s="655"/>
      <c r="E17" s="655"/>
      <c r="F17" s="658"/>
      <c r="G17" s="271"/>
      <c r="H17" s="486"/>
      <c r="I17" s="275"/>
      <c r="J17" s="221" t="str">
        <f t="shared" si="16"/>
        <v>-</v>
      </c>
      <c r="K17" s="275"/>
      <c r="L17" s="221" t="str">
        <f t="shared" si="4"/>
        <v>-</v>
      </c>
      <c r="M17" s="286"/>
      <c r="N17" s="221" t="str">
        <f t="shared" si="5"/>
        <v>-</v>
      </c>
      <c r="O17" s="283"/>
      <c r="P17" s="173"/>
      <c r="Q17" s="88"/>
      <c r="R17" s="1375"/>
      <c r="S17" s="1378"/>
      <c r="T17" s="664" t="str">
        <f t="shared" si="9"/>
        <v>-</v>
      </c>
      <c r="U17" s="179" t="str">
        <f>(IF(U4-$H$17&lt;=0,"-",(IF(U4-$H$17&lt;=$K$17,$L$17,"-"))))</f>
        <v>-</v>
      </c>
      <c r="V17" s="179" t="str">
        <f t="shared" ref="V17:AE17" si="19">(IF(V4-$H$17&lt;=0,"-",(IF(V4-$H$17&lt;=$K$17,$L$17,"-"))))</f>
        <v>-</v>
      </c>
      <c r="W17" s="179" t="str">
        <f t="shared" si="19"/>
        <v>-</v>
      </c>
      <c r="X17" s="179" t="str">
        <f t="shared" si="19"/>
        <v>-</v>
      </c>
      <c r="Y17" s="179" t="str">
        <f t="shared" si="19"/>
        <v>-</v>
      </c>
      <c r="Z17" s="179" t="str">
        <f t="shared" si="19"/>
        <v>-</v>
      </c>
      <c r="AA17" s="179" t="str">
        <f t="shared" si="19"/>
        <v>-</v>
      </c>
      <c r="AB17" s="179" t="str">
        <f t="shared" si="19"/>
        <v>-</v>
      </c>
      <c r="AC17" s="179" t="str">
        <f t="shared" si="19"/>
        <v>-</v>
      </c>
      <c r="AD17" s="179" t="str">
        <f t="shared" si="19"/>
        <v>-</v>
      </c>
      <c r="AE17" s="179" t="str">
        <f t="shared" si="19"/>
        <v>-</v>
      </c>
      <c r="AF17" s="617"/>
    </row>
    <row r="18" spans="1:32" ht="16.5" customHeight="1" x14ac:dyDescent="0.15">
      <c r="A18" s="88"/>
      <c r="B18" s="1362"/>
      <c r="C18" s="1394"/>
      <c r="D18" s="655"/>
      <c r="E18" s="655"/>
      <c r="F18" s="658"/>
      <c r="G18" s="271"/>
      <c r="H18" s="486"/>
      <c r="I18" s="275"/>
      <c r="J18" s="221" t="str">
        <f t="shared" si="16"/>
        <v>-</v>
      </c>
      <c r="K18" s="275"/>
      <c r="L18" s="221" t="str">
        <f t="shared" si="4"/>
        <v>-</v>
      </c>
      <c r="M18" s="286"/>
      <c r="N18" s="221" t="str">
        <f t="shared" si="5"/>
        <v>-</v>
      </c>
      <c r="O18" s="283"/>
      <c r="P18" s="173"/>
      <c r="Q18" s="88"/>
      <c r="R18" s="1375"/>
      <c r="S18" s="1378"/>
      <c r="T18" s="664" t="str">
        <f t="shared" si="9"/>
        <v>-</v>
      </c>
      <c r="U18" s="179" t="str">
        <f>(IF(U4-$H$18&lt;=0,"-",(IF(U4-$H$18&lt;=$K$18,$L$18,"-"))))</f>
        <v>-</v>
      </c>
      <c r="V18" s="179" t="str">
        <f t="shared" ref="V18:AE18" si="20">(IF(V4-$H$18&lt;=0,"-",(IF(V4-$H$18&lt;=$K$18,$L$18,"-"))))</f>
        <v>-</v>
      </c>
      <c r="W18" s="179" t="str">
        <f t="shared" si="20"/>
        <v>-</v>
      </c>
      <c r="X18" s="179" t="str">
        <f t="shared" si="20"/>
        <v>-</v>
      </c>
      <c r="Y18" s="179" t="str">
        <f t="shared" si="20"/>
        <v>-</v>
      </c>
      <c r="Z18" s="179" t="str">
        <f t="shared" si="20"/>
        <v>-</v>
      </c>
      <c r="AA18" s="179" t="str">
        <f t="shared" si="20"/>
        <v>-</v>
      </c>
      <c r="AB18" s="179" t="str">
        <f t="shared" si="20"/>
        <v>-</v>
      </c>
      <c r="AC18" s="179" t="str">
        <f t="shared" si="20"/>
        <v>-</v>
      </c>
      <c r="AD18" s="179" t="str">
        <f t="shared" si="20"/>
        <v>-</v>
      </c>
      <c r="AE18" s="179" t="str">
        <f t="shared" si="20"/>
        <v>-</v>
      </c>
      <c r="AF18" s="617"/>
    </row>
    <row r="19" spans="1:32" ht="16.5" customHeight="1" x14ac:dyDescent="0.15">
      <c r="A19" s="88"/>
      <c r="B19" s="1362"/>
      <c r="C19" s="1394"/>
      <c r="D19" s="655"/>
      <c r="E19" s="655"/>
      <c r="F19" s="658"/>
      <c r="G19" s="271"/>
      <c r="H19" s="486"/>
      <c r="I19" s="275"/>
      <c r="J19" s="221" t="str">
        <f t="shared" si="16"/>
        <v>-</v>
      </c>
      <c r="K19" s="275"/>
      <c r="L19" s="221" t="str">
        <f t="shared" si="4"/>
        <v>-</v>
      </c>
      <c r="M19" s="286"/>
      <c r="N19" s="221" t="str">
        <f t="shared" si="5"/>
        <v>-</v>
      </c>
      <c r="O19" s="283"/>
      <c r="P19" s="173"/>
      <c r="Q19" s="88"/>
      <c r="R19" s="1375"/>
      <c r="S19" s="1378"/>
      <c r="T19" s="664" t="str">
        <f t="shared" si="9"/>
        <v>-</v>
      </c>
      <c r="U19" s="179" t="str">
        <f>(IF(U4-$H$19&lt;=0,"-",(IF(U4-$H$19&lt;=$K$19,$L$19,"-"))))</f>
        <v>-</v>
      </c>
      <c r="V19" s="179" t="str">
        <f t="shared" ref="V19:AE19" si="21">(IF(V4-$H$19&lt;=0,"-",(IF(V4-$H$19&lt;=$K$19,$L$19,"-"))))</f>
        <v>-</v>
      </c>
      <c r="W19" s="179" t="str">
        <f t="shared" si="21"/>
        <v>-</v>
      </c>
      <c r="X19" s="179" t="str">
        <f t="shared" si="21"/>
        <v>-</v>
      </c>
      <c r="Y19" s="179" t="str">
        <f t="shared" si="21"/>
        <v>-</v>
      </c>
      <c r="Z19" s="179" t="str">
        <f t="shared" si="21"/>
        <v>-</v>
      </c>
      <c r="AA19" s="179" t="str">
        <f t="shared" si="21"/>
        <v>-</v>
      </c>
      <c r="AB19" s="179" t="str">
        <f>(IF(AB4-$H$19&lt;=0,"-",(IF(AB4-$H$19&lt;=$K$19,$L$19,"-"))))</f>
        <v>-</v>
      </c>
      <c r="AC19" s="179" t="str">
        <f t="shared" si="21"/>
        <v>-</v>
      </c>
      <c r="AD19" s="179" t="str">
        <f t="shared" si="21"/>
        <v>-</v>
      </c>
      <c r="AE19" s="179" t="str">
        <f t="shared" si="21"/>
        <v>-</v>
      </c>
      <c r="AF19" s="617"/>
    </row>
    <row r="20" spans="1:32" ht="16.5" customHeight="1" thickBot="1" x14ac:dyDescent="0.2">
      <c r="A20" s="88"/>
      <c r="B20" s="1362"/>
      <c r="C20" s="1395"/>
      <c r="D20" s="655"/>
      <c r="E20" s="655"/>
      <c r="F20" s="658"/>
      <c r="G20" s="271"/>
      <c r="H20" s="486"/>
      <c r="I20" s="275"/>
      <c r="J20" s="221" t="str">
        <f t="shared" si="16"/>
        <v>-</v>
      </c>
      <c r="K20" s="275"/>
      <c r="L20" s="221" t="str">
        <f t="shared" si="4"/>
        <v>-</v>
      </c>
      <c r="M20" s="286"/>
      <c r="N20" s="221" t="str">
        <f t="shared" si="5"/>
        <v>-</v>
      </c>
      <c r="O20" s="283"/>
      <c r="P20" s="173"/>
      <c r="Q20" s="88"/>
      <c r="R20" s="1375"/>
      <c r="S20" s="1378"/>
      <c r="T20" s="666" t="str">
        <f t="shared" si="9"/>
        <v>-</v>
      </c>
      <c r="U20" s="180" t="str">
        <f>(IF(U4-$H$20&lt;=0,"-",(IF(U4-$H$20&lt;=$K$20,$L$20,"-"))))</f>
        <v>-</v>
      </c>
      <c r="V20" s="180" t="str">
        <f t="shared" ref="V20:AE20" si="22">(IF(V4-$H$20&lt;=0,"-",(IF(V4-$H$20&lt;=$K$20,$L$20,"-"))))</f>
        <v>-</v>
      </c>
      <c r="W20" s="180" t="str">
        <f t="shared" si="22"/>
        <v>-</v>
      </c>
      <c r="X20" s="180" t="str">
        <f t="shared" si="22"/>
        <v>-</v>
      </c>
      <c r="Y20" s="180" t="str">
        <f t="shared" si="22"/>
        <v>-</v>
      </c>
      <c r="Z20" s="180" t="str">
        <f t="shared" si="22"/>
        <v>-</v>
      </c>
      <c r="AA20" s="180" t="str">
        <f t="shared" si="22"/>
        <v>-</v>
      </c>
      <c r="AB20" s="180" t="str">
        <f t="shared" si="22"/>
        <v>-</v>
      </c>
      <c r="AC20" s="180" t="str">
        <f t="shared" si="22"/>
        <v>-</v>
      </c>
      <c r="AD20" s="180" t="str">
        <f t="shared" si="22"/>
        <v>-</v>
      </c>
      <c r="AE20" s="180" t="str">
        <f t="shared" si="22"/>
        <v>-</v>
      </c>
      <c r="AF20" s="618"/>
    </row>
    <row r="21" spans="1:32" ht="16.5" customHeight="1" thickBot="1" x14ac:dyDescent="0.2">
      <c r="A21" s="88"/>
      <c r="B21" s="1363"/>
      <c r="C21" s="1380" t="s">
        <v>333</v>
      </c>
      <c r="D21" s="1381"/>
      <c r="E21" s="175"/>
      <c r="F21" s="176"/>
      <c r="G21" s="1060">
        <f>SUM(G15:G20)</f>
        <v>0</v>
      </c>
      <c r="H21" s="488"/>
      <c r="I21" s="186"/>
      <c r="J21" s="191"/>
      <c r="K21" s="186"/>
      <c r="L21" s="191">
        <f>SUM(L15:L20)</f>
        <v>0</v>
      </c>
      <c r="M21" s="185"/>
      <c r="N21" s="191">
        <f>SUM(N15:N20)</f>
        <v>0</v>
      </c>
      <c r="O21" s="187"/>
      <c r="P21" s="173"/>
      <c r="Q21" s="88"/>
      <c r="R21" s="1375"/>
      <c r="S21" s="1379"/>
      <c r="T21" s="209" t="s">
        <v>334</v>
      </c>
      <c r="U21" s="183">
        <f t="shared" ref="U21:AE21" si="23">SUM(U15:U20)</f>
        <v>0</v>
      </c>
      <c r="V21" s="183">
        <f t="shared" si="23"/>
        <v>0</v>
      </c>
      <c r="W21" s="183">
        <f t="shared" si="23"/>
        <v>0</v>
      </c>
      <c r="X21" s="183">
        <f t="shared" si="23"/>
        <v>0</v>
      </c>
      <c r="Y21" s="183">
        <f t="shared" si="23"/>
        <v>0</v>
      </c>
      <c r="Z21" s="183">
        <f t="shared" si="23"/>
        <v>0</v>
      </c>
      <c r="AA21" s="183">
        <f t="shared" si="23"/>
        <v>0</v>
      </c>
      <c r="AB21" s="183">
        <f t="shared" si="23"/>
        <v>0</v>
      </c>
      <c r="AC21" s="183">
        <f t="shared" si="23"/>
        <v>0</v>
      </c>
      <c r="AD21" s="183">
        <f t="shared" si="23"/>
        <v>0</v>
      </c>
      <c r="AE21" s="184">
        <f t="shared" si="23"/>
        <v>0</v>
      </c>
      <c r="AF21" s="620"/>
    </row>
    <row r="22" spans="1:32" ht="16.5" customHeight="1" thickBot="1" x14ac:dyDescent="0.2">
      <c r="A22" s="88"/>
      <c r="B22" s="173"/>
      <c r="C22" s="174"/>
      <c r="D22" s="174"/>
      <c r="E22" s="177"/>
      <c r="F22" s="177"/>
      <c r="G22" s="203"/>
      <c r="H22" s="490"/>
      <c r="I22" s="204"/>
      <c r="J22" s="208"/>
      <c r="K22" s="204"/>
      <c r="L22" s="222"/>
      <c r="M22" s="53"/>
      <c r="N22" s="222"/>
      <c r="O22" s="206"/>
      <c r="P22" s="173"/>
      <c r="Q22" s="88"/>
      <c r="R22" s="1376"/>
      <c r="S22" s="1382" t="s">
        <v>335</v>
      </c>
      <c r="T22" s="1383"/>
      <c r="U22" s="210">
        <f t="shared" ref="U22:AE22" si="24">U21+U14</f>
        <v>0</v>
      </c>
      <c r="V22" s="210">
        <f t="shared" si="24"/>
        <v>0</v>
      </c>
      <c r="W22" s="210">
        <f t="shared" si="24"/>
        <v>0</v>
      </c>
      <c r="X22" s="210">
        <f t="shared" si="24"/>
        <v>0</v>
      </c>
      <c r="Y22" s="210">
        <f t="shared" si="24"/>
        <v>0</v>
      </c>
      <c r="Z22" s="210">
        <f t="shared" si="24"/>
        <v>0</v>
      </c>
      <c r="AA22" s="210">
        <f t="shared" si="24"/>
        <v>0</v>
      </c>
      <c r="AB22" s="210">
        <f t="shared" si="24"/>
        <v>0</v>
      </c>
      <c r="AC22" s="210">
        <f t="shared" si="24"/>
        <v>0</v>
      </c>
      <c r="AD22" s="210">
        <f t="shared" si="24"/>
        <v>0</v>
      </c>
      <c r="AE22" s="211">
        <f t="shared" si="24"/>
        <v>0</v>
      </c>
      <c r="AF22" s="621"/>
    </row>
    <row r="23" spans="1:32" ht="7.5" customHeight="1" thickBot="1" x14ac:dyDescent="0.2">
      <c r="A23" s="88"/>
      <c r="B23" s="62"/>
      <c r="C23" s="62"/>
      <c r="D23" s="62"/>
      <c r="E23" s="177"/>
      <c r="F23" s="178"/>
      <c r="G23" s="188"/>
      <c r="H23" s="491"/>
      <c r="I23" s="223"/>
      <c r="J23" s="223"/>
      <c r="K23" s="189"/>
      <c r="L23" s="223"/>
      <c r="M23" s="92"/>
      <c r="N23" s="223"/>
      <c r="O23" s="92"/>
      <c r="P23" s="62"/>
      <c r="Q23" s="88"/>
      <c r="R23" s="168"/>
      <c r="S23" s="168"/>
      <c r="T23" s="173"/>
      <c r="U23" s="215"/>
      <c r="V23" s="215"/>
      <c r="W23" s="215"/>
      <c r="X23" s="215"/>
      <c r="Y23" s="215"/>
      <c r="Z23" s="215"/>
      <c r="AA23" s="215"/>
      <c r="AB23" s="215"/>
      <c r="AC23" s="215"/>
      <c r="AD23" s="215"/>
      <c r="AE23" s="215"/>
      <c r="AF23" s="207"/>
    </row>
    <row r="24" spans="1:32" ht="16.5" customHeight="1" x14ac:dyDescent="0.15">
      <c r="A24" s="88"/>
      <c r="B24" s="1361" t="s">
        <v>336</v>
      </c>
      <c r="C24" s="1387" t="s">
        <v>337</v>
      </c>
      <c r="D24" s="659"/>
      <c r="E24" s="660"/>
      <c r="F24" s="1049"/>
      <c r="G24" s="278"/>
      <c r="H24" s="492"/>
      <c r="I24" s="275"/>
      <c r="J24" s="221" t="str">
        <f t="shared" ref="J24:J31" si="25">IF(G24&lt;=0,"-",G24*(1-I24/100))</f>
        <v>-</v>
      </c>
      <c r="K24" s="279"/>
      <c r="L24" s="221" t="str">
        <f t="shared" ref="L24:L37" si="26">IF(K24&lt;=0,"-",ROUND(J24/K24,0))</f>
        <v>-</v>
      </c>
      <c r="M24" s="281"/>
      <c r="N24" s="737" t="str">
        <f t="shared" ref="N24:N37" si="27">IF(K24&lt;=0,"-",ROUND(G24*M24/K24,0))</f>
        <v>-</v>
      </c>
      <c r="O24" s="1407"/>
      <c r="P24" s="173"/>
      <c r="Q24" s="88"/>
      <c r="R24" s="1374" t="s">
        <v>338</v>
      </c>
      <c r="S24" s="1390" t="s">
        <v>339</v>
      </c>
      <c r="T24" s="667" t="str">
        <f t="shared" ref="T24:T37" si="28">IF(D24="","-",D24)</f>
        <v>-</v>
      </c>
      <c r="U24" s="179" t="str">
        <f>(IF(U4-$H$24&lt;=0,"-",(IF(U4-$H$24&lt;=$K$24,$L$24,"-"))))</f>
        <v>-</v>
      </c>
      <c r="V24" s="179" t="str">
        <f t="shared" ref="V24:AE24" si="29">(IF(V4-$H$24&lt;=0,"-",(IF(V4-$H$24&lt;=$K$24,$L$24,"-"))))</f>
        <v>-</v>
      </c>
      <c r="W24" s="179" t="str">
        <f t="shared" si="29"/>
        <v>-</v>
      </c>
      <c r="X24" s="179" t="str">
        <f t="shared" si="29"/>
        <v>-</v>
      </c>
      <c r="Y24" s="179" t="str">
        <f t="shared" si="29"/>
        <v>-</v>
      </c>
      <c r="Z24" s="179" t="str">
        <f t="shared" si="29"/>
        <v>-</v>
      </c>
      <c r="AA24" s="179" t="str">
        <f t="shared" si="29"/>
        <v>-</v>
      </c>
      <c r="AB24" s="179" t="str">
        <f t="shared" si="29"/>
        <v>-</v>
      </c>
      <c r="AC24" s="179" t="str">
        <f t="shared" si="29"/>
        <v>-</v>
      </c>
      <c r="AD24" s="179" t="str">
        <f t="shared" si="29"/>
        <v>-</v>
      </c>
      <c r="AE24" s="217" t="str">
        <f t="shared" si="29"/>
        <v>-</v>
      </c>
      <c r="AF24" s="622"/>
    </row>
    <row r="25" spans="1:32" ht="16.5" customHeight="1" x14ac:dyDescent="0.15">
      <c r="A25" s="88"/>
      <c r="B25" s="1362"/>
      <c r="C25" s="1388"/>
      <c r="D25" s="655"/>
      <c r="E25" s="655"/>
      <c r="F25" s="658"/>
      <c r="G25" s="271"/>
      <c r="H25" s="486"/>
      <c r="I25" s="275"/>
      <c r="J25" s="221" t="str">
        <f t="shared" si="25"/>
        <v>-</v>
      </c>
      <c r="K25" s="274"/>
      <c r="L25" s="221" t="str">
        <f t="shared" si="26"/>
        <v>-</v>
      </c>
      <c r="M25" s="280"/>
      <c r="N25" s="737" t="str">
        <f t="shared" si="27"/>
        <v>-</v>
      </c>
      <c r="O25" s="1408"/>
      <c r="P25" s="173"/>
      <c r="Q25" s="88"/>
      <c r="R25" s="1375"/>
      <c r="S25" s="1391"/>
      <c r="T25" s="668" t="str">
        <f t="shared" si="28"/>
        <v>-</v>
      </c>
      <c r="U25" s="179" t="str">
        <f>(IF(U4-$H$25&lt;=0,"-",(IF(U4-$H$25&lt;=$K$25,$L$25,"-"))))</f>
        <v>-</v>
      </c>
      <c r="V25" s="179" t="str">
        <f t="shared" ref="V25:AE25" si="30">(IF(V4-$H$25&lt;=0,"-",(IF(V4-$H$25&lt;=$K$25,$L$25,"-"))))</f>
        <v>-</v>
      </c>
      <c r="W25" s="179" t="str">
        <f t="shared" si="30"/>
        <v>-</v>
      </c>
      <c r="X25" s="179" t="str">
        <f t="shared" si="30"/>
        <v>-</v>
      </c>
      <c r="Y25" s="179" t="str">
        <f t="shared" si="30"/>
        <v>-</v>
      </c>
      <c r="Z25" s="179" t="str">
        <f t="shared" si="30"/>
        <v>-</v>
      </c>
      <c r="AA25" s="179" t="str">
        <f t="shared" si="30"/>
        <v>-</v>
      </c>
      <c r="AB25" s="179" t="str">
        <f t="shared" si="30"/>
        <v>-</v>
      </c>
      <c r="AC25" s="179" t="str">
        <f t="shared" si="30"/>
        <v>-</v>
      </c>
      <c r="AD25" s="179" t="str">
        <f t="shared" si="30"/>
        <v>-</v>
      </c>
      <c r="AE25" s="217" t="str">
        <f t="shared" si="30"/>
        <v>-</v>
      </c>
      <c r="AF25" s="617"/>
    </row>
    <row r="26" spans="1:32" ht="16.5" customHeight="1" x14ac:dyDescent="0.15">
      <c r="A26" s="88"/>
      <c r="B26" s="1362"/>
      <c r="C26" s="1388"/>
      <c r="D26" s="655"/>
      <c r="E26" s="655"/>
      <c r="F26" s="658"/>
      <c r="G26" s="271"/>
      <c r="H26" s="486"/>
      <c r="I26" s="275"/>
      <c r="J26" s="221" t="str">
        <f t="shared" si="25"/>
        <v>-</v>
      </c>
      <c r="K26" s="274"/>
      <c r="L26" s="221" t="str">
        <f t="shared" si="26"/>
        <v>-</v>
      </c>
      <c r="M26" s="280"/>
      <c r="N26" s="221" t="str">
        <f t="shared" si="27"/>
        <v>-</v>
      </c>
      <c r="O26" s="1408"/>
      <c r="P26" s="173"/>
      <c r="Q26" s="88"/>
      <c r="R26" s="1375"/>
      <c r="S26" s="1391"/>
      <c r="T26" s="668" t="str">
        <f t="shared" si="28"/>
        <v>-</v>
      </c>
      <c r="U26" s="179" t="str">
        <f>(IF(U4-$H$26&lt;=0,"-",(IF(U4-$H$26&lt;=$K$26,$L$26,"-"))))</f>
        <v>-</v>
      </c>
      <c r="V26" s="179" t="str">
        <f t="shared" ref="V26:AE26" si="31">(IF(V4-$H$26&lt;=0,"-",(IF(V4-$H$26&lt;=$K$26,$L$26,"-"))))</f>
        <v>-</v>
      </c>
      <c r="W26" s="179" t="str">
        <f t="shared" si="31"/>
        <v>-</v>
      </c>
      <c r="X26" s="179" t="str">
        <f t="shared" si="31"/>
        <v>-</v>
      </c>
      <c r="Y26" s="179" t="str">
        <f t="shared" si="31"/>
        <v>-</v>
      </c>
      <c r="Z26" s="179" t="str">
        <f t="shared" si="31"/>
        <v>-</v>
      </c>
      <c r="AA26" s="179" t="str">
        <f t="shared" si="31"/>
        <v>-</v>
      </c>
      <c r="AB26" s="179" t="str">
        <f t="shared" si="31"/>
        <v>-</v>
      </c>
      <c r="AC26" s="179" t="str">
        <f t="shared" si="31"/>
        <v>-</v>
      </c>
      <c r="AD26" s="179" t="str">
        <f t="shared" si="31"/>
        <v>-</v>
      </c>
      <c r="AE26" s="217" t="str">
        <f t="shared" si="31"/>
        <v>-</v>
      </c>
      <c r="AF26" s="617"/>
    </row>
    <row r="27" spans="1:32" ht="16.5" customHeight="1" x14ac:dyDescent="0.15">
      <c r="A27" s="88"/>
      <c r="B27" s="1362"/>
      <c r="C27" s="1388"/>
      <c r="D27" s="655"/>
      <c r="E27" s="655"/>
      <c r="F27" s="658"/>
      <c r="G27" s="271"/>
      <c r="H27" s="486"/>
      <c r="I27" s="275"/>
      <c r="J27" s="221" t="str">
        <f t="shared" si="25"/>
        <v>-</v>
      </c>
      <c r="K27" s="274"/>
      <c r="L27" s="221" t="str">
        <f t="shared" si="26"/>
        <v>-</v>
      </c>
      <c r="M27" s="280"/>
      <c r="N27" s="221" t="str">
        <f t="shared" si="27"/>
        <v>-</v>
      </c>
      <c r="O27" s="1408"/>
      <c r="P27" s="173"/>
      <c r="Q27" s="88"/>
      <c r="R27" s="1375"/>
      <c r="S27" s="1391"/>
      <c r="T27" s="668" t="str">
        <f t="shared" si="28"/>
        <v>-</v>
      </c>
      <c r="U27" s="179" t="str">
        <f>(IF(U4-$H$27&lt;=0,"-",(IF(U4-$H$27&lt;=$K$27,$L$27,"-"))))</f>
        <v>-</v>
      </c>
      <c r="V27" s="179" t="str">
        <f t="shared" ref="V27:AE27" si="32">(IF(V4-$H$27&lt;=0,"-",(IF(V4-$H$27&lt;=$K$27,$L$27,"-"))))</f>
        <v>-</v>
      </c>
      <c r="W27" s="179" t="str">
        <f t="shared" si="32"/>
        <v>-</v>
      </c>
      <c r="X27" s="179" t="str">
        <f t="shared" si="32"/>
        <v>-</v>
      </c>
      <c r="Y27" s="179" t="str">
        <f t="shared" si="32"/>
        <v>-</v>
      </c>
      <c r="Z27" s="179" t="str">
        <f t="shared" si="32"/>
        <v>-</v>
      </c>
      <c r="AA27" s="179" t="str">
        <f t="shared" si="32"/>
        <v>-</v>
      </c>
      <c r="AB27" s="179" t="str">
        <f t="shared" si="32"/>
        <v>-</v>
      </c>
      <c r="AC27" s="179" t="str">
        <f t="shared" si="32"/>
        <v>-</v>
      </c>
      <c r="AD27" s="179" t="str">
        <f t="shared" si="32"/>
        <v>-</v>
      </c>
      <c r="AE27" s="217" t="str">
        <f t="shared" si="32"/>
        <v>-</v>
      </c>
      <c r="AF27" s="617"/>
    </row>
    <row r="28" spans="1:32" ht="16.5" customHeight="1" x14ac:dyDescent="0.15">
      <c r="A28" s="88"/>
      <c r="B28" s="1362"/>
      <c r="C28" s="1388"/>
      <c r="D28" s="655"/>
      <c r="E28" s="655"/>
      <c r="F28" s="658"/>
      <c r="G28" s="271"/>
      <c r="H28" s="486"/>
      <c r="I28" s="275"/>
      <c r="J28" s="221" t="str">
        <f t="shared" si="25"/>
        <v>-</v>
      </c>
      <c r="K28" s="274"/>
      <c r="L28" s="221" t="str">
        <f t="shared" si="26"/>
        <v>-</v>
      </c>
      <c r="M28" s="280"/>
      <c r="N28" s="221" t="str">
        <f t="shared" si="27"/>
        <v>-</v>
      </c>
      <c r="O28" s="1408"/>
      <c r="P28" s="173"/>
      <c r="Q28" s="88"/>
      <c r="R28" s="1375"/>
      <c r="S28" s="1391"/>
      <c r="T28" s="668" t="str">
        <f t="shared" si="28"/>
        <v>-</v>
      </c>
      <c r="U28" s="179" t="str">
        <f>(IF(U4-$H$28&lt;=0,"-",(IF(U4-$H$28&lt;=$K$28,$L$28,"-"))))</f>
        <v>-</v>
      </c>
      <c r="V28" s="179" t="str">
        <f t="shared" ref="V28:AE28" si="33">(IF(V4-$H$28&lt;=0,"-",(IF(V4-$H$28&lt;=$K$28,$L$28,"-"))))</f>
        <v>-</v>
      </c>
      <c r="W28" s="179" t="str">
        <f t="shared" si="33"/>
        <v>-</v>
      </c>
      <c r="X28" s="179" t="str">
        <f t="shared" si="33"/>
        <v>-</v>
      </c>
      <c r="Y28" s="179" t="str">
        <f t="shared" si="33"/>
        <v>-</v>
      </c>
      <c r="Z28" s="179" t="str">
        <f t="shared" si="33"/>
        <v>-</v>
      </c>
      <c r="AA28" s="179" t="str">
        <f t="shared" si="33"/>
        <v>-</v>
      </c>
      <c r="AB28" s="179" t="str">
        <f t="shared" si="33"/>
        <v>-</v>
      </c>
      <c r="AC28" s="179" t="str">
        <f t="shared" si="33"/>
        <v>-</v>
      </c>
      <c r="AD28" s="179" t="str">
        <f t="shared" si="33"/>
        <v>-</v>
      </c>
      <c r="AE28" s="217" t="str">
        <f t="shared" si="33"/>
        <v>-</v>
      </c>
      <c r="AF28" s="617"/>
    </row>
    <row r="29" spans="1:32" ht="16.5" customHeight="1" x14ac:dyDescent="0.15">
      <c r="A29" s="88"/>
      <c r="B29" s="1362"/>
      <c r="C29" s="1388"/>
      <c r="D29" s="655"/>
      <c r="E29" s="655"/>
      <c r="F29" s="658"/>
      <c r="G29" s="271"/>
      <c r="H29" s="486"/>
      <c r="I29" s="275"/>
      <c r="J29" s="221" t="str">
        <f t="shared" si="25"/>
        <v>-</v>
      </c>
      <c r="K29" s="274"/>
      <c r="L29" s="221" t="str">
        <f t="shared" si="26"/>
        <v>-</v>
      </c>
      <c r="M29" s="280"/>
      <c r="N29" s="221" t="str">
        <f t="shared" si="27"/>
        <v>-</v>
      </c>
      <c r="O29" s="1409"/>
      <c r="P29" s="173"/>
      <c r="Q29" s="88"/>
      <c r="R29" s="1375"/>
      <c r="S29" s="1391"/>
      <c r="T29" s="668" t="str">
        <f t="shared" si="28"/>
        <v>-</v>
      </c>
      <c r="U29" s="179" t="str">
        <f>(IF(U4-$H$29&lt;=0,"-",(IF(U4-$H$29&lt;=$K$29,$L$29,"-"))))</f>
        <v>-</v>
      </c>
      <c r="V29" s="179" t="str">
        <f t="shared" ref="V29:AE29" si="34">(IF(V4-$H$29&lt;=0,"-",(IF(V4-$H$29&lt;=$K$29,$L$29,"-"))))</f>
        <v>-</v>
      </c>
      <c r="W29" s="179" t="str">
        <f t="shared" si="34"/>
        <v>-</v>
      </c>
      <c r="X29" s="179" t="str">
        <f t="shared" si="34"/>
        <v>-</v>
      </c>
      <c r="Y29" s="179" t="str">
        <f t="shared" si="34"/>
        <v>-</v>
      </c>
      <c r="Z29" s="179" t="str">
        <f t="shared" si="34"/>
        <v>-</v>
      </c>
      <c r="AA29" s="179" t="str">
        <f t="shared" si="34"/>
        <v>-</v>
      </c>
      <c r="AB29" s="179" t="str">
        <f t="shared" si="34"/>
        <v>-</v>
      </c>
      <c r="AC29" s="179" t="str">
        <f t="shared" si="34"/>
        <v>-</v>
      </c>
      <c r="AD29" s="179" t="str">
        <f t="shared" si="34"/>
        <v>-</v>
      </c>
      <c r="AE29" s="217" t="str">
        <f t="shared" si="34"/>
        <v>-</v>
      </c>
      <c r="AF29" s="617"/>
    </row>
    <row r="30" spans="1:32" ht="16.5" customHeight="1" x14ac:dyDescent="0.15">
      <c r="A30" s="88"/>
      <c r="B30" s="1362"/>
      <c r="C30" s="1388"/>
      <c r="D30" s="655"/>
      <c r="E30" s="655"/>
      <c r="F30" s="658"/>
      <c r="G30" s="271"/>
      <c r="H30" s="486"/>
      <c r="I30" s="275"/>
      <c r="J30" s="221" t="str">
        <f t="shared" si="25"/>
        <v>-</v>
      </c>
      <c r="K30" s="274"/>
      <c r="L30" s="221" t="str">
        <f t="shared" si="26"/>
        <v>-</v>
      </c>
      <c r="M30" s="280"/>
      <c r="N30" s="221" t="str">
        <f t="shared" si="27"/>
        <v>-</v>
      </c>
      <c r="O30" s="283"/>
      <c r="P30" s="173"/>
      <c r="Q30" s="88"/>
      <c r="R30" s="1375"/>
      <c r="S30" s="1391"/>
      <c r="T30" s="668" t="str">
        <f t="shared" si="28"/>
        <v>-</v>
      </c>
      <c r="U30" s="179" t="str">
        <f>(IF(U4-$H$30&lt;=0,"-",(IF(U4-$H$30&lt;=$K$30,$L$30,"-"))))</f>
        <v>-</v>
      </c>
      <c r="V30" s="179" t="str">
        <f t="shared" ref="V30:AE30" si="35">(IF(V4-$H$30&lt;=0,"-",(IF(V4-$H$30&lt;=$K$30,$L$30,"-"))))</f>
        <v>-</v>
      </c>
      <c r="W30" s="179" t="str">
        <f t="shared" si="35"/>
        <v>-</v>
      </c>
      <c r="X30" s="179" t="str">
        <f t="shared" si="35"/>
        <v>-</v>
      </c>
      <c r="Y30" s="179" t="str">
        <f t="shared" si="35"/>
        <v>-</v>
      </c>
      <c r="Z30" s="179" t="str">
        <f t="shared" si="35"/>
        <v>-</v>
      </c>
      <c r="AA30" s="179" t="str">
        <f t="shared" si="35"/>
        <v>-</v>
      </c>
      <c r="AB30" s="179" t="str">
        <f t="shared" si="35"/>
        <v>-</v>
      </c>
      <c r="AC30" s="179" t="str">
        <f t="shared" si="35"/>
        <v>-</v>
      </c>
      <c r="AD30" s="179" t="str">
        <f t="shared" si="35"/>
        <v>-</v>
      </c>
      <c r="AE30" s="217" t="str">
        <f t="shared" si="35"/>
        <v>-</v>
      </c>
      <c r="AF30" s="617"/>
    </row>
    <row r="31" spans="1:32" ht="16.5" customHeight="1" thickBot="1" x14ac:dyDescent="0.2">
      <c r="A31" s="88"/>
      <c r="B31" s="1362"/>
      <c r="C31" s="1389"/>
      <c r="D31" s="655"/>
      <c r="E31" s="661"/>
      <c r="F31" s="662"/>
      <c r="G31" s="276"/>
      <c r="H31" s="487"/>
      <c r="I31" s="277"/>
      <c r="J31" s="221" t="str">
        <f t="shared" si="25"/>
        <v>-</v>
      </c>
      <c r="K31" s="274"/>
      <c r="L31" s="221" t="str">
        <f t="shared" si="26"/>
        <v>-</v>
      </c>
      <c r="M31" s="280"/>
      <c r="N31" s="221" t="str">
        <f t="shared" si="27"/>
        <v>-</v>
      </c>
      <c r="O31" s="284"/>
      <c r="P31" s="173"/>
      <c r="Q31" s="88"/>
      <c r="R31" s="1375"/>
      <c r="S31" s="1391"/>
      <c r="T31" s="666" t="str">
        <f t="shared" si="28"/>
        <v>-</v>
      </c>
      <c r="U31" s="180" t="str">
        <f>(IF(U4-$H$31&lt;=0,"-",(IF(U4-$H$31&lt;=$K$31,$L$31,"-"))))</f>
        <v>-</v>
      </c>
      <c r="V31" s="216" t="str">
        <f t="shared" ref="V31:AE31" si="36">(IF(V4-$H$31&lt;=0,"-",(IF(V4-$H$31&lt;=$K$31,$L$31,"-"))))</f>
        <v>-</v>
      </c>
      <c r="W31" s="216" t="str">
        <f t="shared" si="36"/>
        <v>-</v>
      </c>
      <c r="X31" s="216" t="str">
        <f t="shared" si="36"/>
        <v>-</v>
      </c>
      <c r="Y31" s="216" t="str">
        <f t="shared" si="36"/>
        <v>-</v>
      </c>
      <c r="Z31" s="216" t="str">
        <f t="shared" si="36"/>
        <v>-</v>
      </c>
      <c r="AA31" s="216" t="str">
        <f t="shared" si="36"/>
        <v>-</v>
      </c>
      <c r="AB31" s="216" t="str">
        <f t="shared" si="36"/>
        <v>-</v>
      </c>
      <c r="AC31" s="216" t="str">
        <f t="shared" si="36"/>
        <v>-</v>
      </c>
      <c r="AD31" s="216" t="str">
        <f t="shared" si="36"/>
        <v>-</v>
      </c>
      <c r="AE31" s="218" t="str">
        <f t="shared" si="36"/>
        <v>-</v>
      </c>
      <c r="AF31" s="618"/>
    </row>
    <row r="32" spans="1:32" ht="16.5" customHeight="1" thickBot="1" x14ac:dyDescent="0.2">
      <c r="A32" s="88"/>
      <c r="B32" s="1362"/>
      <c r="C32" s="1380" t="s">
        <v>330</v>
      </c>
      <c r="D32" s="1381"/>
      <c r="E32" s="175"/>
      <c r="F32" s="176"/>
      <c r="G32" s="1060">
        <f>SUM(G24:G31)</f>
        <v>0</v>
      </c>
      <c r="H32" s="488"/>
      <c r="I32" s="186"/>
      <c r="J32" s="191"/>
      <c r="K32" s="186"/>
      <c r="L32" s="191">
        <f>SUM(L24:L31)</f>
        <v>0</v>
      </c>
      <c r="M32" s="185"/>
      <c r="N32" s="191">
        <f>SUM(N24:N31)</f>
        <v>0</v>
      </c>
      <c r="O32" s="187"/>
      <c r="P32" s="173"/>
      <c r="Q32" s="88"/>
      <c r="R32" s="1375"/>
      <c r="S32" s="1392"/>
      <c r="T32" s="220" t="s">
        <v>177</v>
      </c>
      <c r="U32" s="181">
        <f>SUM(U24:U31)</f>
        <v>0</v>
      </c>
      <c r="V32" s="181">
        <f t="shared" ref="V32:AE32" si="37">SUM(V24:V31)</f>
        <v>0</v>
      </c>
      <c r="W32" s="181">
        <f t="shared" si="37"/>
        <v>0</v>
      </c>
      <c r="X32" s="181">
        <f t="shared" si="37"/>
        <v>0</v>
      </c>
      <c r="Y32" s="181">
        <f t="shared" si="37"/>
        <v>0</v>
      </c>
      <c r="Z32" s="181">
        <f t="shared" si="37"/>
        <v>0</v>
      </c>
      <c r="AA32" s="181">
        <f t="shared" si="37"/>
        <v>0</v>
      </c>
      <c r="AB32" s="181">
        <f t="shared" si="37"/>
        <v>0</v>
      </c>
      <c r="AC32" s="181">
        <f t="shared" si="37"/>
        <v>0</v>
      </c>
      <c r="AD32" s="181">
        <f t="shared" si="37"/>
        <v>0</v>
      </c>
      <c r="AE32" s="182">
        <f t="shared" si="37"/>
        <v>0</v>
      </c>
      <c r="AF32" s="619"/>
    </row>
    <row r="33" spans="1:32" ht="16.5" customHeight="1" x14ac:dyDescent="0.15">
      <c r="A33" s="88"/>
      <c r="B33" s="1362"/>
      <c r="C33" s="1393" t="s">
        <v>175</v>
      </c>
      <c r="D33" s="655"/>
      <c r="E33" s="1005"/>
      <c r="F33" s="657"/>
      <c r="G33" s="270"/>
      <c r="H33" s="489"/>
      <c r="I33" s="275"/>
      <c r="J33" s="221" t="str">
        <f>IF(G33&lt;=0,"-",G33*(1-I33/100))</f>
        <v>-</v>
      </c>
      <c r="K33" s="274"/>
      <c r="L33" s="221" t="str">
        <f t="shared" si="26"/>
        <v>-</v>
      </c>
      <c r="M33" s="280"/>
      <c r="N33" s="737" t="str">
        <f t="shared" si="27"/>
        <v>-</v>
      </c>
      <c r="O33" s="1407"/>
      <c r="P33" s="173"/>
      <c r="Q33" s="88"/>
      <c r="R33" s="1375"/>
      <c r="S33" s="1374" t="s">
        <v>347</v>
      </c>
      <c r="T33" s="669" t="str">
        <f t="shared" si="28"/>
        <v>-</v>
      </c>
      <c r="U33" s="179" t="str">
        <f>(IF(U4-$H$33&lt;=0,"-",(IF(U4-$H$33&lt;=$K$33,$L$33,"-"))))</f>
        <v>-</v>
      </c>
      <c r="V33" s="179" t="str">
        <f t="shared" ref="V33:AE33" si="38">(IF(V4-$H$33&lt;=0,"-",(IF(V4-$H$33&lt;=$K$33,$L$33,"-"))))</f>
        <v>-</v>
      </c>
      <c r="W33" s="179" t="str">
        <f t="shared" si="38"/>
        <v>-</v>
      </c>
      <c r="X33" s="179" t="str">
        <f t="shared" si="38"/>
        <v>-</v>
      </c>
      <c r="Y33" s="179" t="str">
        <f t="shared" si="38"/>
        <v>-</v>
      </c>
      <c r="Z33" s="179" t="str">
        <f t="shared" si="38"/>
        <v>-</v>
      </c>
      <c r="AA33" s="179" t="str">
        <f t="shared" si="38"/>
        <v>-</v>
      </c>
      <c r="AB33" s="179" t="str">
        <f t="shared" si="38"/>
        <v>-</v>
      </c>
      <c r="AC33" s="179" t="str">
        <f t="shared" si="38"/>
        <v>-</v>
      </c>
      <c r="AD33" s="179" t="str">
        <f t="shared" si="38"/>
        <v>-</v>
      </c>
      <c r="AE33" s="217" t="str">
        <f t="shared" si="38"/>
        <v>-</v>
      </c>
      <c r="AF33" s="616"/>
    </row>
    <row r="34" spans="1:32" ht="16.5" customHeight="1" x14ac:dyDescent="0.15">
      <c r="A34" s="88"/>
      <c r="B34" s="1362"/>
      <c r="C34" s="1394"/>
      <c r="D34" s="655"/>
      <c r="E34" s="656"/>
      <c r="F34" s="658"/>
      <c r="G34" s="271"/>
      <c r="H34" s="486"/>
      <c r="I34" s="275"/>
      <c r="J34" s="221" t="str">
        <f>IF(G34&lt;=0,"-",G34*(1-I34/100))</f>
        <v>-</v>
      </c>
      <c r="K34" s="274"/>
      <c r="L34" s="221" t="str">
        <f t="shared" si="26"/>
        <v>-</v>
      </c>
      <c r="M34" s="280"/>
      <c r="N34" s="221" t="str">
        <f t="shared" si="27"/>
        <v>-</v>
      </c>
      <c r="O34" s="1410"/>
      <c r="P34" s="173"/>
      <c r="Q34" s="88"/>
      <c r="R34" s="1375"/>
      <c r="S34" s="1375"/>
      <c r="T34" s="664" t="str">
        <f t="shared" si="28"/>
        <v>-</v>
      </c>
      <c r="U34" s="179" t="str">
        <f>(IF(U4-$H$34&lt;=0,"-",(IF(U4-$H$34&lt;=$K$34,$L$34,"-"))))</f>
        <v>-</v>
      </c>
      <c r="V34" s="179" t="str">
        <f t="shared" ref="V34:AE34" si="39">(IF(V4-$H$34&lt;=0,"-",(IF(V4-$H$34&lt;=$K$34,$L$34,"-"))))</f>
        <v>-</v>
      </c>
      <c r="W34" s="179" t="str">
        <f t="shared" si="39"/>
        <v>-</v>
      </c>
      <c r="X34" s="179" t="str">
        <f t="shared" si="39"/>
        <v>-</v>
      </c>
      <c r="Y34" s="179" t="str">
        <f t="shared" si="39"/>
        <v>-</v>
      </c>
      <c r="Z34" s="179" t="str">
        <f t="shared" si="39"/>
        <v>-</v>
      </c>
      <c r="AA34" s="179" t="str">
        <f t="shared" si="39"/>
        <v>-</v>
      </c>
      <c r="AB34" s="179" t="str">
        <f t="shared" si="39"/>
        <v>-</v>
      </c>
      <c r="AC34" s="179" t="str">
        <f t="shared" si="39"/>
        <v>-</v>
      </c>
      <c r="AD34" s="179" t="str">
        <f t="shared" si="39"/>
        <v>-</v>
      </c>
      <c r="AE34" s="217" t="str">
        <f t="shared" si="39"/>
        <v>-</v>
      </c>
      <c r="AF34" s="617"/>
    </row>
    <row r="35" spans="1:32" ht="16.5" customHeight="1" x14ac:dyDescent="0.15">
      <c r="A35" s="88"/>
      <c r="B35" s="1362"/>
      <c r="C35" s="1394"/>
      <c r="D35" s="655"/>
      <c r="E35" s="655"/>
      <c r="F35" s="658"/>
      <c r="G35" s="271"/>
      <c r="H35" s="486"/>
      <c r="I35" s="275"/>
      <c r="J35" s="221" t="str">
        <f>IF(G35&lt;=0,"-",G35*(1-I35/100))</f>
        <v>-</v>
      </c>
      <c r="K35" s="274"/>
      <c r="L35" s="221" t="str">
        <f t="shared" si="26"/>
        <v>-</v>
      </c>
      <c r="M35" s="280"/>
      <c r="N35" s="221" t="str">
        <f t="shared" si="27"/>
        <v>-</v>
      </c>
      <c r="O35" s="1410"/>
      <c r="P35" s="173"/>
      <c r="Q35" s="88"/>
      <c r="R35" s="1375"/>
      <c r="S35" s="1375"/>
      <c r="T35" s="664" t="str">
        <f t="shared" si="28"/>
        <v>-</v>
      </c>
      <c r="U35" s="179" t="str">
        <f>(IF(U4-$H$35&lt;=0,"-",(IF(U4-$H$35&lt;=$K$35,$L$35,"-"))))</f>
        <v>-</v>
      </c>
      <c r="V35" s="179" t="str">
        <f t="shared" ref="V35:AE35" si="40">(IF(V4-$H$35&lt;=0,"-",(IF(V4-$H$35&lt;=$K$35,$L$35,"-"))))</f>
        <v>-</v>
      </c>
      <c r="W35" s="179" t="str">
        <f t="shared" si="40"/>
        <v>-</v>
      </c>
      <c r="X35" s="179" t="str">
        <f t="shared" si="40"/>
        <v>-</v>
      </c>
      <c r="Y35" s="179" t="str">
        <f t="shared" si="40"/>
        <v>-</v>
      </c>
      <c r="Z35" s="179" t="str">
        <f t="shared" si="40"/>
        <v>-</v>
      </c>
      <c r="AA35" s="179" t="str">
        <f t="shared" si="40"/>
        <v>-</v>
      </c>
      <c r="AB35" s="179" t="str">
        <f t="shared" si="40"/>
        <v>-</v>
      </c>
      <c r="AC35" s="179" t="str">
        <f t="shared" si="40"/>
        <v>-</v>
      </c>
      <c r="AD35" s="179" t="str">
        <f t="shared" si="40"/>
        <v>-</v>
      </c>
      <c r="AE35" s="217" t="str">
        <f t="shared" si="40"/>
        <v>-</v>
      </c>
      <c r="AF35" s="617"/>
    </row>
    <row r="36" spans="1:32" ht="16.5" customHeight="1" x14ac:dyDescent="0.15">
      <c r="A36" s="88"/>
      <c r="B36" s="1362"/>
      <c r="C36" s="1394"/>
      <c r="D36" s="655"/>
      <c r="E36" s="655"/>
      <c r="F36" s="658"/>
      <c r="G36" s="271"/>
      <c r="H36" s="486"/>
      <c r="I36" s="275"/>
      <c r="J36" s="221" t="str">
        <f>IF(G36&lt;=0,"-",G36*(1-I36/100))</f>
        <v>-</v>
      </c>
      <c r="K36" s="274"/>
      <c r="L36" s="221" t="str">
        <f t="shared" si="26"/>
        <v>-</v>
      </c>
      <c r="M36" s="280"/>
      <c r="N36" s="221" t="str">
        <f t="shared" si="27"/>
        <v>-</v>
      </c>
      <c r="O36" s="1410"/>
      <c r="P36" s="173"/>
      <c r="Q36" s="88"/>
      <c r="R36" s="1375"/>
      <c r="S36" s="1375"/>
      <c r="T36" s="664" t="str">
        <f t="shared" si="28"/>
        <v>-</v>
      </c>
      <c r="U36" s="179" t="str">
        <f>(IF(U4-$H$36&lt;=0,"-",(IF(U4-$H$36&lt;=$K$36,$L$36,"-"))))</f>
        <v>-</v>
      </c>
      <c r="V36" s="179" t="str">
        <f t="shared" ref="V36:AE36" si="41">(IF(V4-$H$36&lt;=0,"-",(IF(V4-$H$36&lt;=$K$36,$L$36,"-"))))</f>
        <v>-</v>
      </c>
      <c r="W36" s="179" t="str">
        <f t="shared" si="41"/>
        <v>-</v>
      </c>
      <c r="X36" s="179" t="str">
        <f t="shared" si="41"/>
        <v>-</v>
      </c>
      <c r="Y36" s="179" t="str">
        <f t="shared" si="41"/>
        <v>-</v>
      </c>
      <c r="Z36" s="179" t="str">
        <f t="shared" si="41"/>
        <v>-</v>
      </c>
      <c r="AA36" s="179" t="str">
        <f t="shared" si="41"/>
        <v>-</v>
      </c>
      <c r="AB36" s="179" t="str">
        <f t="shared" si="41"/>
        <v>-</v>
      </c>
      <c r="AC36" s="179" t="str">
        <f t="shared" si="41"/>
        <v>-</v>
      </c>
      <c r="AD36" s="179" t="str">
        <f t="shared" si="41"/>
        <v>-</v>
      </c>
      <c r="AE36" s="217" t="str">
        <f t="shared" si="41"/>
        <v>-</v>
      </c>
      <c r="AF36" s="617"/>
    </row>
    <row r="37" spans="1:32" ht="16.5" customHeight="1" thickBot="1" x14ac:dyDescent="0.2">
      <c r="A37" s="88"/>
      <c r="B37" s="1362"/>
      <c r="C37" s="1395"/>
      <c r="D37" s="655"/>
      <c r="E37" s="655"/>
      <c r="F37" s="658"/>
      <c r="G37" s="271"/>
      <c r="H37" s="486"/>
      <c r="I37" s="275"/>
      <c r="J37" s="221" t="str">
        <f>IF(G37&lt;=0,"-",G37*(1-I37/100))</f>
        <v>-</v>
      </c>
      <c r="K37" s="274"/>
      <c r="L37" s="221" t="str">
        <f t="shared" si="26"/>
        <v>-</v>
      </c>
      <c r="M37" s="280"/>
      <c r="N37" s="221" t="str">
        <f t="shared" si="27"/>
        <v>-</v>
      </c>
      <c r="O37" s="1411"/>
      <c r="P37" s="173"/>
      <c r="Q37" s="88"/>
      <c r="R37" s="1375"/>
      <c r="S37" s="1375"/>
      <c r="T37" s="666" t="str">
        <f t="shared" si="28"/>
        <v>-</v>
      </c>
      <c r="U37" s="180" t="str">
        <f>(IF(U4-$H$37&lt;=0,"-",(IF(U4-$H$37&lt;=$K$37,$L$37,"-"))))</f>
        <v>-</v>
      </c>
      <c r="V37" s="180" t="str">
        <f t="shared" ref="V37:AE37" si="42">(IF(V4-$H$37&lt;=0,"-",(IF(V4-$H$37&lt;=$K$37,$L$37,"-"))))</f>
        <v>-</v>
      </c>
      <c r="W37" s="180" t="str">
        <f t="shared" si="42"/>
        <v>-</v>
      </c>
      <c r="X37" s="180" t="str">
        <f t="shared" si="42"/>
        <v>-</v>
      </c>
      <c r="Y37" s="180" t="str">
        <f t="shared" si="42"/>
        <v>-</v>
      </c>
      <c r="Z37" s="180" t="str">
        <f t="shared" si="42"/>
        <v>-</v>
      </c>
      <c r="AA37" s="180" t="str">
        <f t="shared" si="42"/>
        <v>-</v>
      </c>
      <c r="AB37" s="180" t="str">
        <f t="shared" si="42"/>
        <v>-</v>
      </c>
      <c r="AC37" s="180" t="str">
        <f t="shared" si="42"/>
        <v>-</v>
      </c>
      <c r="AD37" s="180" t="str">
        <f t="shared" si="42"/>
        <v>-</v>
      </c>
      <c r="AE37" s="219" t="str">
        <f t="shared" si="42"/>
        <v>-</v>
      </c>
      <c r="AF37" s="618"/>
    </row>
    <row r="38" spans="1:32" ht="16.5" customHeight="1" thickBot="1" x14ac:dyDescent="0.2">
      <c r="A38" s="88"/>
      <c r="B38" s="1363"/>
      <c r="C38" s="1380" t="s">
        <v>333</v>
      </c>
      <c r="D38" s="1381"/>
      <c r="E38" s="175"/>
      <c r="F38" s="176"/>
      <c r="G38" s="1060">
        <f>SUM(G33:G37)</f>
        <v>0</v>
      </c>
      <c r="H38" s="493"/>
      <c r="I38" s="190"/>
      <c r="J38" s="191"/>
      <c r="K38" s="191"/>
      <c r="L38" s="191">
        <f>SUM(L33:L37)</f>
        <v>0</v>
      </c>
      <c r="M38" s="185"/>
      <c r="N38" s="191">
        <f>SUM(N33:N37)</f>
        <v>0</v>
      </c>
      <c r="O38" s="187"/>
      <c r="P38" s="173"/>
      <c r="Q38" s="88"/>
      <c r="R38" s="1375"/>
      <c r="S38" s="1376"/>
      <c r="T38" s="192" t="s">
        <v>340</v>
      </c>
      <c r="U38" s="181">
        <f t="shared" ref="U38:AE38" si="43">SUM(U33:U37)</f>
        <v>0</v>
      </c>
      <c r="V38" s="181">
        <f t="shared" si="43"/>
        <v>0</v>
      </c>
      <c r="W38" s="181">
        <f t="shared" si="43"/>
        <v>0</v>
      </c>
      <c r="X38" s="181">
        <f t="shared" si="43"/>
        <v>0</v>
      </c>
      <c r="Y38" s="181">
        <f t="shared" si="43"/>
        <v>0</v>
      </c>
      <c r="Z38" s="181">
        <f t="shared" si="43"/>
        <v>0</v>
      </c>
      <c r="AA38" s="181">
        <f t="shared" si="43"/>
        <v>0</v>
      </c>
      <c r="AB38" s="181">
        <f t="shared" si="43"/>
        <v>0</v>
      </c>
      <c r="AC38" s="181">
        <f t="shared" si="43"/>
        <v>0</v>
      </c>
      <c r="AD38" s="181">
        <f t="shared" si="43"/>
        <v>0</v>
      </c>
      <c r="AE38" s="182">
        <f t="shared" si="43"/>
        <v>0</v>
      </c>
      <c r="AF38" s="619"/>
    </row>
    <row r="39" spans="1:32" ht="16.5" customHeight="1" thickBot="1" x14ac:dyDescent="0.2">
      <c r="A39" s="88"/>
      <c r="B39" s="173"/>
      <c r="C39" s="174"/>
      <c r="D39" s="174"/>
      <c r="E39" s="177"/>
      <c r="F39" s="177"/>
      <c r="G39" s="203"/>
      <c r="H39" s="203"/>
      <c r="I39" s="203"/>
      <c r="J39" s="205"/>
      <c r="K39" s="208"/>
      <c r="L39" s="205"/>
      <c r="M39" s="206"/>
      <c r="N39" s="205"/>
      <c r="O39" s="206"/>
      <c r="P39" s="173"/>
      <c r="Q39" s="88"/>
      <c r="R39" s="1376"/>
      <c r="S39" s="1382" t="s">
        <v>341</v>
      </c>
      <c r="T39" s="1383"/>
      <c r="U39" s="212">
        <f t="shared" ref="U39:AE39" si="44">U38+U32</f>
        <v>0</v>
      </c>
      <c r="V39" s="210">
        <f t="shared" si="44"/>
        <v>0</v>
      </c>
      <c r="W39" s="210">
        <f t="shared" si="44"/>
        <v>0</v>
      </c>
      <c r="X39" s="210">
        <f t="shared" si="44"/>
        <v>0</v>
      </c>
      <c r="Y39" s="210">
        <f t="shared" si="44"/>
        <v>0</v>
      </c>
      <c r="Z39" s="210">
        <f t="shared" si="44"/>
        <v>0</v>
      </c>
      <c r="AA39" s="210">
        <f t="shared" si="44"/>
        <v>0</v>
      </c>
      <c r="AB39" s="210">
        <f t="shared" si="44"/>
        <v>0</v>
      </c>
      <c r="AC39" s="210">
        <f t="shared" si="44"/>
        <v>0</v>
      </c>
      <c r="AD39" s="210">
        <f t="shared" si="44"/>
        <v>0</v>
      </c>
      <c r="AE39" s="211">
        <f t="shared" si="44"/>
        <v>0</v>
      </c>
      <c r="AF39" s="621"/>
    </row>
    <row r="40" spans="1:32" ht="16.5" customHeight="1" thickBot="1" x14ac:dyDescent="0.2">
      <c r="A40" s="88"/>
      <c r="B40" s="113"/>
      <c r="C40" s="113" t="s">
        <v>342</v>
      </c>
      <c r="D40" s="113"/>
      <c r="E40" s="113"/>
      <c r="F40" s="113"/>
      <c r="G40" s="113"/>
      <c r="H40" s="113"/>
      <c r="I40" s="113"/>
      <c r="J40" s="113"/>
      <c r="K40" s="113"/>
      <c r="L40" s="113"/>
      <c r="M40" s="113"/>
      <c r="N40" s="113"/>
      <c r="O40" s="113"/>
      <c r="P40" s="113"/>
      <c r="Q40" s="88"/>
      <c r="R40" s="1384" t="s">
        <v>343</v>
      </c>
      <c r="S40" s="1385"/>
      <c r="T40" s="1386"/>
      <c r="U40" s="210">
        <f t="shared" ref="U40:AE40" si="45">U39+U22</f>
        <v>0</v>
      </c>
      <c r="V40" s="210">
        <f t="shared" si="45"/>
        <v>0</v>
      </c>
      <c r="W40" s="210">
        <f t="shared" si="45"/>
        <v>0</v>
      </c>
      <c r="X40" s="210">
        <f t="shared" si="45"/>
        <v>0</v>
      </c>
      <c r="Y40" s="210">
        <f t="shared" si="45"/>
        <v>0</v>
      </c>
      <c r="Z40" s="210">
        <f t="shared" si="45"/>
        <v>0</v>
      </c>
      <c r="AA40" s="210">
        <f t="shared" si="45"/>
        <v>0</v>
      </c>
      <c r="AB40" s="210">
        <f t="shared" si="45"/>
        <v>0</v>
      </c>
      <c r="AC40" s="210">
        <f t="shared" si="45"/>
        <v>0</v>
      </c>
      <c r="AD40" s="210">
        <f t="shared" si="45"/>
        <v>0</v>
      </c>
      <c r="AE40" s="211">
        <f t="shared" si="45"/>
        <v>0</v>
      </c>
      <c r="AF40" s="621"/>
    </row>
    <row r="41" spans="1:32" ht="7.5" customHeight="1" thickBot="1" x14ac:dyDescent="0.2">
      <c r="A41" s="88"/>
      <c r="B41" s="113"/>
      <c r="C41" s="113"/>
      <c r="D41" s="113"/>
      <c r="E41" s="113"/>
      <c r="F41" s="113"/>
      <c r="G41" s="113"/>
      <c r="H41" s="113"/>
      <c r="I41" s="113"/>
      <c r="J41" s="113"/>
      <c r="K41" s="113"/>
      <c r="L41" s="113"/>
      <c r="M41" s="113"/>
      <c r="N41" s="113"/>
      <c r="O41" s="113"/>
      <c r="P41" s="113"/>
      <c r="Q41" s="88"/>
      <c r="R41" s="177"/>
      <c r="S41" s="173"/>
      <c r="T41" s="173"/>
      <c r="U41" s="184"/>
      <c r="V41" s="184"/>
      <c r="W41" s="184"/>
      <c r="X41" s="184"/>
      <c r="Y41" s="184"/>
      <c r="Z41" s="184"/>
      <c r="AA41" s="184"/>
      <c r="AB41" s="184"/>
      <c r="AC41" s="184"/>
      <c r="AD41" s="184"/>
      <c r="AE41" s="184"/>
      <c r="AF41" s="508"/>
    </row>
    <row r="42" spans="1:32" ht="16.5" customHeight="1" x14ac:dyDescent="0.15">
      <c r="Q42" s="88"/>
      <c r="R42" s="1368" t="s">
        <v>381</v>
      </c>
      <c r="S42" s="1369"/>
      <c r="T42" s="517" t="s">
        <v>348</v>
      </c>
      <c r="U42" s="509"/>
      <c r="V42" s="504"/>
      <c r="W42" s="504"/>
      <c r="X42" s="504"/>
      <c r="Y42" s="504"/>
      <c r="Z42" s="504"/>
      <c r="AA42" s="504"/>
      <c r="AB42" s="504"/>
      <c r="AC42" s="504"/>
      <c r="AD42" s="504"/>
      <c r="AE42" s="510"/>
      <c r="AF42" s="622"/>
    </row>
    <row r="43" spans="1:32" ht="16.5" customHeight="1" x14ac:dyDescent="0.15">
      <c r="R43" s="1370"/>
      <c r="S43" s="1371"/>
      <c r="T43" s="518" t="s">
        <v>349</v>
      </c>
      <c r="U43" s="511"/>
      <c r="V43" s="512"/>
      <c r="W43" s="512"/>
      <c r="X43" s="512"/>
      <c r="Y43" s="512"/>
      <c r="Z43" s="512"/>
      <c r="AA43" s="512"/>
      <c r="AB43" s="512"/>
      <c r="AC43" s="512"/>
      <c r="AD43" s="512"/>
      <c r="AE43" s="513"/>
      <c r="AF43" s="623"/>
    </row>
    <row r="44" spans="1:32" ht="16.5" customHeight="1" thickBot="1" x14ac:dyDescent="0.2">
      <c r="R44" s="1372"/>
      <c r="S44" s="1373"/>
      <c r="T44" s="519" t="s">
        <v>350</v>
      </c>
      <c r="U44" s="514"/>
      <c r="V44" s="515"/>
      <c r="W44" s="515"/>
      <c r="X44" s="515"/>
      <c r="Y44" s="515"/>
      <c r="Z44" s="515"/>
      <c r="AA44" s="515"/>
      <c r="AB44" s="515"/>
      <c r="AC44" s="515"/>
      <c r="AD44" s="515"/>
      <c r="AE44" s="516"/>
      <c r="AF44" s="624"/>
    </row>
    <row r="45" spans="1:32" ht="17.25" x14ac:dyDescent="0.2">
      <c r="J45" s="955" t="s">
        <v>523</v>
      </c>
      <c r="Y45" s="955" t="s">
        <v>531</v>
      </c>
    </row>
  </sheetData>
  <mergeCells count="31">
    <mergeCell ref="C32:D32"/>
    <mergeCell ref="O24:O29"/>
    <mergeCell ref="O33:O37"/>
    <mergeCell ref="AF3:AF4"/>
    <mergeCell ref="S5:S14"/>
    <mergeCell ref="C21:D21"/>
    <mergeCell ref="S22:T22"/>
    <mergeCell ref="C5:C13"/>
    <mergeCell ref="R3:T4"/>
    <mergeCell ref="C15:C20"/>
    <mergeCell ref="B2:C2"/>
    <mergeCell ref="M2:N2"/>
    <mergeCell ref="B3:C4"/>
    <mergeCell ref="D3:D4"/>
    <mergeCell ref="E3:E4"/>
    <mergeCell ref="B5:B21"/>
    <mergeCell ref="B24:B38"/>
    <mergeCell ref="F3:F4"/>
    <mergeCell ref="O3:O4"/>
    <mergeCell ref="R42:S44"/>
    <mergeCell ref="S33:S38"/>
    <mergeCell ref="R24:R39"/>
    <mergeCell ref="S15:S21"/>
    <mergeCell ref="R5:R22"/>
    <mergeCell ref="C38:D38"/>
    <mergeCell ref="S39:T39"/>
    <mergeCell ref="R40:T40"/>
    <mergeCell ref="C14:D14"/>
    <mergeCell ref="C24:C31"/>
    <mergeCell ref="S24:S32"/>
    <mergeCell ref="C33:C37"/>
  </mergeCells>
  <phoneticPr fontId="2"/>
  <printOptions horizontalCentered="1" verticalCentered="1"/>
  <pageMargins left="0.19685039370078741" right="0.19685039370078741" top="0.59055118110236227" bottom="0.19685039370078741" header="0.51181102362204722" footer="0.51181102362204722"/>
  <pageSetup paperSize="9" scale="76" orientation="landscape" cellComments="asDisplayed" r:id="rId1"/>
  <headerFooter alignWithMargins="0"/>
  <colBreaks count="1" manualBreakCount="1">
    <brk id="16"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603"/>
  <sheetViews>
    <sheetView showGridLines="0" view="pageBreakPreview" topLeftCell="A6" zoomScale="55" zoomScaleNormal="55" zoomScaleSheetLayoutView="55" workbookViewId="0">
      <selection activeCell="L5" sqref="L5:M5"/>
    </sheetView>
  </sheetViews>
  <sheetFormatPr defaultRowHeight="13.5" x14ac:dyDescent="0.15"/>
  <cols>
    <col min="1" max="1" width="2.375" customWidth="1"/>
    <col min="2" max="3" width="3.25" customWidth="1"/>
    <col min="4" max="4" width="11.5" customWidth="1"/>
    <col min="5" max="5" width="2.625" customWidth="1"/>
    <col min="6" max="6" width="10.875" customWidth="1"/>
    <col min="10" max="10" width="13.75" customWidth="1"/>
    <col min="11" max="11" width="14" customWidth="1"/>
    <col min="12" max="12" width="6.125" customWidth="1"/>
    <col min="13" max="32" width="12.75" customWidth="1"/>
    <col min="33" max="33" width="17.875" customWidth="1"/>
    <col min="34" max="36" width="14.125" customWidth="1"/>
    <col min="37" max="37" width="16.625" customWidth="1"/>
    <col min="38" max="54" width="15.25" customWidth="1"/>
  </cols>
  <sheetData>
    <row r="1" spans="1:68" ht="24.75" customHeight="1" x14ac:dyDescent="0.25">
      <c r="B1" s="625"/>
      <c r="C1" s="130" t="s">
        <v>395</v>
      </c>
      <c r="K1" s="260"/>
      <c r="AG1" s="520"/>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ht="24.75" customHeight="1" thickBot="1" x14ac:dyDescent="0.25">
      <c r="A2" s="88"/>
      <c r="B2" s="1535" t="s">
        <v>351</v>
      </c>
      <c r="C2" s="1535"/>
      <c r="D2" s="1536">
        <f ca="1">NOW()</f>
        <v>44755.687108333332</v>
      </c>
      <c r="E2" s="1536"/>
      <c r="F2" s="1536"/>
      <c r="G2" s="88"/>
      <c r="H2" s="88"/>
      <c r="I2" s="88"/>
      <c r="J2" s="263" t="s">
        <v>352</v>
      </c>
      <c r="K2" s="1537">
        <f>①表!G32</f>
        <v>0</v>
      </c>
      <c r="L2" s="1537"/>
      <c r="M2" s="88"/>
      <c r="N2" s="88"/>
      <c r="O2" s="88"/>
      <c r="P2" s="88"/>
      <c r="Q2" s="88"/>
      <c r="R2" s="88"/>
      <c r="S2" s="88"/>
      <c r="T2" s="113" t="s">
        <v>76</v>
      </c>
      <c r="V2" s="261" t="s">
        <v>77</v>
      </c>
      <c r="W2" s="88"/>
      <c r="X2" s="88"/>
      <c r="Y2" s="88"/>
      <c r="Z2" s="88"/>
      <c r="AA2" s="88"/>
      <c r="AB2" s="88"/>
      <c r="AC2" s="105"/>
      <c r="AD2" s="113" t="s">
        <v>76</v>
      </c>
      <c r="AE2" s="88"/>
      <c r="AF2" s="261" t="s">
        <v>78</v>
      </c>
      <c r="AG2" s="520"/>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ht="24.75" customHeight="1" thickBot="1" x14ac:dyDescent="0.2">
      <c r="A3" s="88"/>
      <c r="B3" s="1538" t="s">
        <v>370</v>
      </c>
      <c r="C3" s="1539"/>
      <c r="D3" s="1540"/>
      <c r="E3" s="1547" t="s">
        <v>79</v>
      </c>
      <c r="F3" s="1405" t="s">
        <v>80</v>
      </c>
      <c r="G3" s="1405" t="s">
        <v>81</v>
      </c>
      <c r="H3" s="231" t="s">
        <v>371</v>
      </c>
      <c r="I3" s="231" t="s">
        <v>372</v>
      </c>
      <c r="J3" s="231" t="s">
        <v>353</v>
      </c>
      <c r="K3" s="231" t="s">
        <v>354</v>
      </c>
      <c r="L3" s="1549" t="s">
        <v>355</v>
      </c>
      <c r="M3" s="1522" t="s">
        <v>373</v>
      </c>
      <c r="N3" s="1523"/>
      <c r="O3" s="1523"/>
      <c r="P3" s="1523"/>
      <c r="Q3" s="1523"/>
      <c r="R3" s="1523"/>
      <c r="S3" s="1523"/>
      <c r="T3" s="1523"/>
      <c r="U3" s="1523"/>
      <c r="V3" s="1524"/>
      <c r="W3" s="1522" t="s">
        <v>373</v>
      </c>
      <c r="X3" s="1523"/>
      <c r="Y3" s="1523"/>
      <c r="Z3" s="1523"/>
      <c r="AA3" s="1523"/>
      <c r="AB3" s="1523"/>
      <c r="AC3" s="1523"/>
      <c r="AD3" s="1523"/>
      <c r="AE3" s="1523"/>
      <c r="AF3" s="1524"/>
      <c r="AG3" s="520"/>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1:68" ht="18.75" customHeight="1" x14ac:dyDescent="0.15">
      <c r="A4" s="88"/>
      <c r="B4" s="1541"/>
      <c r="C4" s="1542"/>
      <c r="D4" s="1543"/>
      <c r="E4" s="1394"/>
      <c r="F4" s="1548"/>
      <c r="G4" s="1548"/>
      <c r="H4" s="262" t="s">
        <v>374</v>
      </c>
      <c r="I4" s="262" t="s">
        <v>375</v>
      </c>
      <c r="J4" s="262" t="s">
        <v>356</v>
      </c>
      <c r="K4" s="262" t="s">
        <v>376</v>
      </c>
      <c r="L4" s="1550"/>
      <c r="M4" s="1016">
        <v>1</v>
      </c>
      <c r="N4" s="1017">
        <f t="shared" ref="N4:AF4" si="0">M4+1</f>
        <v>2</v>
      </c>
      <c r="O4" s="1017">
        <f t="shared" si="0"/>
        <v>3</v>
      </c>
      <c r="P4" s="1017">
        <f t="shared" si="0"/>
        <v>4</v>
      </c>
      <c r="Q4" s="1017">
        <f t="shared" si="0"/>
        <v>5</v>
      </c>
      <c r="R4" s="1017">
        <f t="shared" si="0"/>
        <v>6</v>
      </c>
      <c r="S4" s="1017">
        <f t="shared" si="0"/>
        <v>7</v>
      </c>
      <c r="T4" s="1017">
        <f t="shared" si="0"/>
        <v>8</v>
      </c>
      <c r="U4" s="1017">
        <f t="shared" si="0"/>
        <v>9</v>
      </c>
      <c r="V4" s="1018">
        <f t="shared" si="0"/>
        <v>10</v>
      </c>
      <c r="W4" s="1019">
        <f t="shared" si="0"/>
        <v>11</v>
      </c>
      <c r="X4" s="1017">
        <f t="shared" si="0"/>
        <v>12</v>
      </c>
      <c r="Y4" s="1017">
        <f t="shared" si="0"/>
        <v>13</v>
      </c>
      <c r="Z4" s="1017">
        <f t="shared" si="0"/>
        <v>14</v>
      </c>
      <c r="AA4" s="1017">
        <f t="shared" si="0"/>
        <v>15</v>
      </c>
      <c r="AB4" s="1017">
        <f t="shared" si="0"/>
        <v>16</v>
      </c>
      <c r="AC4" s="1017">
        <f t="shared" si="0"/>
        <v>17</v>
      </c>
      <c r="AD4" s="1017">
        <f t="shared" si="0"/>
        <v>18</v>
      </c>
      <c r="AE4" s="1017">
        <f t="shared" si="0"/>
        <v>19</v>
      </c>
      <c r="AF4" s="1018">
        <f t="shared" si="0"/>
        <v>20</v>
      </c>
      <c r="AG4" s="521"/>
      <c r="AH4" s="521"/>
      <c r="AI4" s="521"/>
      <c r="AJ4" s="521"/>
      <c r="AK4" s="521"/>
      <c r="AL4" s="521"/>
      <c r="AM4" s="521"/>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1:68" ht="17.25" customHeight="1" thickBot="1" x14ac:dyDescent="0.2">
      <c r="A5" s="88"/>
      <c r="B5" s="1544"/>
      <c r="C5" s="1545"/>
      <c r="D5" s="1546"/>
      <c r="E5" s="1395"/>
      <c r="F5" s="1406"/>
      <c r="G5" s="1406"/>
      <c r="H5" s="114" t="s">
        <v>377</v>
      </c>
      <c r="I5" s="114" t="s">
        <v>378</v>
      </c>
      <c r="J5" s="114" t="s">
        <v>357</v>
      </c>
      <c r="K5" s="114" t="s">
        <v>379</v>
      </c>
      <c r="L5" s="1551"/>
      <c r="M5" s="1020">
        <v>2019</v>
      </c>
      <c r="N5" s="1021">
        <f t="shared" ref="N5:AF5" si="1">M5+1</f>
        <v>2020</v>
      </c>
      <c r="O5" s="1021">
        <f t="shared" si="1"/>
        <v>2021</v>
      </c>
      <c r="P5" s="1021">
        <f t="shared" si="1"/>
        <v>2022</v>
      </c>
      <c r="Q5" s="1021">
        <f t="shared" si="1"/>
        <v>2023</v>
      </c>
      <c r="R5" s="1021">
        <f t="shared" si="1"/>
        <v>2024</v>
      </c>
      <c r="S5" s="1021">
        <f t="shared" si="1"/>
        <v>2025</v>
      </c>
      <c r="T5" s="1021">
        <f t="shared" si="1"/>
        <v>2026</v>
      </c>
      <c r="U5" s="1021">
        <f t="shared" si="1"/>
        <v>2027</v>
      </c>
      <c r="V5" s="1022">
        <f t="shared" si="1"/>
        <v>2028</v>
      </c>
      <c r="W5" s="1023">
        <f t="shared" si="1"/>
        <v>2029</v>
      </c>
      <c r="X5" s="1021">
        <f t="shared" si="1"/>
        <v>2030</v>
      </c>
      <c r="Y5" s="1021">
        <f t="shared" si="1"/>
        <v>2031</v>
      </c>
      <c r="Z5" s="1021">
        <f t="shared" si="1"/>
        <v>2032</v>
      </c>
      <c r="AA5" s="1021">
        <f t="shared" si="1"/>
        <v>2033</v>
      </c>
      <c r="AB5" s="1021">
        <f t="shared" si="1"/>
        <v>2034</v>
      </c>
      <c r="AC5" s="1021">
        <f t="shared" si="1"/>
        <v>2035</v>
      </c>
      <c r="AD5" s="1021">
        <f t="shared" si="1"/>
        <v>2036</v>
      </c>
      <c r="AE5" s="1021">
        <f t="shared" si="1"/>
        <v>2037</v>
      </c>
      <c r="AF5" s="1022">
        <f t="shared" si="1"/>
        <v>2038</v>
      </c>
      <c r="AG5" s="522"/>
      <c r="AH5" s="522"/>
      <c r="AI5" s="522"/>
      <c r="AJ5" s="522"/>
      <c r="AK5" s="522"/>
      <c r="AL5" s="522"/>
      <c r="AM5" s="52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ht="17.25" customHeight="1" x14ac:dyDescent="0.15">
      <c r="A6" s="88"/>
      <c r="B6" s="1451" t="s">
        <v>82</v>
      </c>
      <c r="C6" s="1525" t="s">
        <v>358</v>
      </c>
      <c r="D6" s="1529"/>
      <c r="E6" s="1530"/>
      <c r="F6" s="1531"/>
      <c r="G6" s="1530"/>
      <c r="H6" s="1464"/>
      <c r="I6" s="1464"/>
      <c r="J6" s="675"/>
      <c r="K6" s="523"/>
      <c r="L6" s="1534"/>
      <c r="M6" s="626">
        <f>IF(OR($H$6=2,M5&lt;$J$6),0,IF(AND($H$6=1,$I$6=1,M5=$J$6),0,IF(AND($H$6=1,$I$6=2,M5=$J$6),$K$6,IF(OR(AND($H$6=1,$I$6=1,M5&gt;$J$6,M5&lt;=($J$6+$J$8+1)),AND($H$6=1,$I$6=2,M5&gt;$J$6,M5&lt;=($J$6+$J$8))),$K$6,IF(OR(AND($H$6=1,$I$6=1,M5=($J$6+$J$8+2)),AND($H$6=1,$I$6=2,M5=($J$6+$J$8+1))),$K$6-$K$7,IF(AND($H$6=1,$I$6=1,M5&gt;($J$6+$J$8+2),M5&lt;=($J$6+$J$7+1)),$K$6-$K$7-$K$8*(M5-$J$6-$J$8-2),IF(AND($H$6=1,$I$6=2,M5&gt;($J$6+$J$8+1),M5&lt;=($J$6+$J$7)),$K$6-$K$7-$K$8*(M5-$J$6-$J$8-1),0)))))))</f>
        <v>0</v>
      </c>
      <c r="N6" s="627">
        <f t="shared" ref="N6:AF6" si="2">IF(OR($H$6=2,N5&lt;$J$6),0,IF(AND($H$6=1,$I$6=1,N5=$J$6),0,IF(AND($H$6=1,$I$6=2,N5=$J$6),$K$6,IF(OR(AND($H$6=1,$I$6=1,N5&gt;$J$6,N5&lt;=($J$6+$J$8+1)),AND($H$6=1,$I$6=2,N5&gt;$J$6,N5&lt;=($J$6+$J$8))),$K$6,IF(OR(AND($H$6=1,$I$6=1,N5=($J$6+$J$8+2)),AND($H$6=1,$I$6=2,N5=($J$6+$J$8+1))),$K$6-$K$7,IF(AND($H$6=1,$I$6=1,N5&gt;($J$6+$J$8+2),N5&lt;=($J$6+$J$7+1)),$K$6-$K$7-$K$8*(N5-$J$6-$J$8-2),IF(AND($H$6=1,$I$6=2,N5&gt;($J$6+$J$8+1),N5&lt;=($J$6+$J$7)),$K$6-$K$7-$K$8*(N5-$J$6-$J$8-1),0)))))))</f>
        <v>0</v>
      </c>
      <c r="O6" s="627">
        <f t="shared" si="2"/>
        <v>0</v>
      </c>
      <c r="P6" s="627">
        <f t="shared" si="2"/>
        <v>0</v>
      </c>
      <c r="Q6" s="627">
        <f t="shared" si="2"/>
        <v>0</v>
      </c>
      <c r="R6" s="627">
        <f t="shared" si="2"/>
        <v>0</v>
      </c>
      <c r="S6" s="627">
        <f t="shared" si="2"/>
        <v>0</v>
      </c>
      <c r="T6" s="627">
        <f t="shared" si="2"/>
        <v>0</v>
      </c>
      <c r="U6" s="627">
        <f t="shared" si="2"/>
        <v>0</v>
      </c>
      <c r="V6" s="628">
        <f t="shared" si="2"/>
        <v>0</v>
      </c>
      <c r="W6" s="629">
        <f t="shared" si="2"/>
        <v>0</v>
      </c>
      <c r="X6" s="627">
        <f t="shared" si="2"/>
        <v>0</v>
      </c>
      <c r="Y6" s="627">
        <f t="shared" si="2"/>
        <v>0</v>
      </c>
      <c r="Z6" s="627">
        <f t="shared" si="2"/>
        <v>0</v>
      </c>
      <c r="AA6" s="627">
        <f t="shared" si="2"/>
        <v>0</v>
      </c>
      <c r="AB6" s="627">
        <f t="shared" si="2"/>
        <v>0</v>
      </c>
      <c r="AC6" s="627">
        <f t="shared" si="2"/>
        <v>0</v>
      </c>
      <c r="AD6" s="627">
        <f t="shared" si="2"/>
        <v>0</v>
      </c>
      <c r="AE6" s="627">
        <f t="shared" si="2"/>
        <v>0</v>
      </c>
      <c r="AF6" s="630">
        <f t="shared" si="2"/>
        <v>0</v>
      </c>
      <c r="AG6" s="524"/>
      <c r="AH6" s="524"/>
      <c r="AI6" s="524"/>
      <c r="AJ6" s="524"/>
      <c r="AK6" s="524"/>
      <c r="AL6" s="524"/>
      <c r="AM6" s="524"/>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1:68" ht="17.25" customHeight="1" x14ac:dyDescent="0.2">
      <c r="A7" s="88"/>
      <c r="B7" s="1452"/>
      <c r="C7" s="1526"/>
      <c r="D7" s="1459"/>
      <c r="E7" s="1517"/>
      <c r="F7" s="1532"/>
      <c r="G7" s="1517"/>
      <c r="H7" s="1465"/>
      <c r="I7" s="1465"/>
      <c r="J7" s="735"/>
      <c r="K7" s="526" t="str">
        <f>IF(J7="","",IF(OR(H6&lt;1,H6&gt;2),"支払ｴﾗ-(1or2)",IF(OR(I6&lt;1,I6&gt;2),"償還ｴﾗ-(1or2)",IF(H6=1,K6-(J7-J8-1)*K8,"元利均等年賦払"))))</f>
        <v/>
      </c>
      <c r="L7" s="1467"/>
      <c r="M7" s="631">
        <f>IF(OR((M5&lt;$J$6+$J$8),AND($H$6=1,$I$6=1,M5=$J$6+$J$8),AND($H$6=2,$I$6=1,M5=$J$6+$J$8)),0,IF(OR(AND($H$6=1,$I$6=2,M5=$J$6+$J$8),AND($H$6=1,$I$6=1,M5=$J$6+$J$8+1)),$K$7,IF(OR(AND($H$6=2,$I$6=2,M5=$J$6+$J$8),AND($H$6=2,$I$6=1,M5=$J$6+$J$8+1)),ABS(PPMT($L$6,1,$J$7-$J$8,$K$6)),IF(OR(AND($H$6=1,$I$6=2,M5&lt;$J$6+$J$7,M5&gt;$J$6+$J$8),AND($H$6=1,$I$6=1,M5&lt;=$J$6+$J$7,M5&gt;$J$6+$J$8+1)),$K$8,IF(AND($H$6=2,$I$6=2,M5&lt;$J$6+$J$7,M5&gt;$J$6+$J$8),ABS(PPMT($L$6,M5-$J$6-$J$8+1,$J$7-$J$8,$K$6)),IF(AND($H$6=2,$I$6=1,M5&lt;=$J$6+$J$7,M5&gt;$J$6+$J$8+1),ABS(PPMT($L$6,M5-$J$6-$J$8,$J$7-$J$8,$K$6)),0))))))</f>
        <v>0</v>
      </c>
      <c r="N7" s="632">
        <f t="shared" ref="N7:AF7" si="3">IF(OR((N5&lt;$J$6+$J$8),AND($H$6=1,$I$6=1,N5=$J$6+$J$8),AND($H$6=2,$I$6=1,N5=$J$6+$J$8)),0,IF(OR(AND($H$6=1,$I$6=2,N5=$J$6+$J$8),AND($H$6=1,$I$6=1,N5=$J$6+$J$8+1)),$K$7,IF(OR(AND($H$6=2,$I$6=2,N5=$J$6+$J$8),AND($H$6=2,$I$6=1,N5=$J$6+$J$8+1)),ABS(PPMT($L$6,1,$J$7-$J$8,$K$6)),IF(OR(AND($H$6=1,$I$6=2,N5&lt;$J$6+$J$7,N5&gt;$J$6+$J$8),AND($H$6=1,$I$6=1,N5&lt;=$J$6+$J$7,N5&gt;$J$6+$J$8+1)),$K$8,IF(AND($H$6=2,$I$6=2,N5&lt;$J$6+$J$7,N5&gt;$J$6+$J$8),ABS(PPMT($L$6,N5-$J$6-$J$8+1,$J$7-$J$8,$K$6)),IF(AND($H$6=2,$I$6=1,N5&lt;=$J$6+$J$7,N5&gt;$J$6+$J$8+1),ABS(PPMT($L$6,N5-$J$6-$J$8,$J$7-$J$8,$K$6)),0))))))</f>
        <v>0</v>
      </c>
      <c r="O7" s="632">
        <f t="shared" si="3"/>
        <v>0</v>
      </c>
      <c r="P7" s="632">
        <f t="shared" si="3"/>
        <v>0</v>
      </c>
      <c r="Q7" s="632">
        <f t="shared" si="3"/>
        <v>0</v>
      </c>
      <c r="R7" s="632">
        <f t="shared" si="3"/>
        <v>0</v>
      </c>
      <c r="S7" s="632">
        <f t="shared" si="3"/>
        <v>0</v>
      </c>
      <c r="T7" s="632">
        <f t="shared" si="3"/>
        <v>0</v>
      </c>
      <c r="U7" s="632">
        <f t="shared" si="3"/>
        <v>0</v>
      </c>
      <c r="V7" s="633">
        <f t="shared" si="3"/>
        <v>0</v>
      </c>
      <c r="W7" s="634">
        <f t="shared" si="3"/>
        <v>0</v>
      </c>
      <c r="X7" s="632">
        <f t="shared" si="3"/>
        <v>0</v>
      </c>
      <c r="Y7" s="632">
        <f t="shared" si="3"/>
        <v>0</v>
      </c>
      <c r="Z7" s="632">
        <f t="shared" si="3"/>
        <v>0</v>
      </c>
      <c r="AA7" s="632">
        <f t="shared" si="3"/>
        <v>0</v>
      </c>
      <c r="AB7" s="632">
        <f t="shared" si="3"/>
        <v>0</v>
      </c>
      <c r="AC7" s="632">
        <f t="shared" si="3"/>
        <v>0</v>
      </c>
      <c r="AD7" s="632">
        <f t="shared" si="3"/>
        <v>0</v>
      </c>
      <c r="AE7" s="632">
        <f t="shared" si="3"/>
        <v>0</v>
      </c>
      <c r="AF7" s="635">
        <f t="shared" si="3"/>
        <v>0</v>
      </c>
      <c r="AG7" s="530">
        <f>SUM(M7:AF7)</f>
        <v>0</v>
      </c>
      <c r="AH7" s="531"/>
      <c r="AI7" s="531"/>
      <c r="AJ7" s="531"/>
      <c r="AK7" s="531"/>
      <c r="AL7" s="531"/>
      <c r="AM7" s="531"/>
      <c r="AN7" s="53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ht="17.25" customHeight="1" x14ac:dyDescent="0.2">
      <c r="A8" s="88"/>
      <c r="B8" s="1452"/>
      <c r="C8" s="1526"/>
      <c r="D8" s="1459"/>
      <c r="E8" s="1518"/>
      <c r="F8" s="1533"/>
      <c r="G8" s="1518"/>
      <c r="H8" s="1485"/>
      <c r="I8" s="1485"/>
      <c r="J8" s="736"/>
      <c r="K8" s="534" t="str">
        <f>IF(J8="","",IF(J8&gt;=J7,"据置は償還の内数で!!",IF(OR(H6&lt;1,H6&gt;2,I6&lt;1,I6&gt;2),"〃",IF(H6=1,ROUNDDOWN((K6/(J7-J8)),-3),"〃"))))</f>
        <v/>
      </c>
      <c r="L8" s="1474"/>
      <c r="M8" s="636">
        <f>TRUNC(IF($H$6=1,M6*$L$6,IF(AND($H$6=2,$I$6=1,$J$6+$J$8&lt;M5,$J$6+$J$7&gt;=M5),ABS(IPMT($L$6,M5-$J$6-$J$8,$J$7-$J$8,$K$6)),IF(AND($H$6=2,$I$6=2,$J$6+$J$8&lt;=M5,$J$6+$J$7&gt;M5),ABS(IPMT($L$6,M5-$J$6-$J$8+1,$J$7-$J$8,$K$6)),IF(AND($H$6=2,$I$6=1,$J$6&lt;M5,$J$6+$J$8&gt;=M5),ABS(IPMT($L$6,1,$J$7-$J$8,$K$6)),IF(AND($H$6=2,$I$6=2,$J$6&lt;=M5,$J$6+$J$8&gt;M5),ABS(IPMT($L$6,1,$J$7-$J$8,$K$6)),0))))))</f>
        <v>0</v>
      </c>
      <c r="N8" s="637">
        <f t="shared" ref="N8:AF8" si="4">TRUNC(IF($H$6=1,N6*$L$6,IF(AND($H$6=2,$I$6=1,$J$6+$J$8&lt;N5,$J$6+$J$7&gt;=N5),ABS(IPMT($L$6,N5-$J$6-$J$8,$J$7-$J$8,$K$6)),IF(AND($H$6=2,$I$6=2,$J$6+$J$8&lt;=N5,$J$6+$J$7&gt;N5),ABS(IPMT($L$6,N5-$J$6-$J$8+1,$J$7-$J$8,$K$6)),IF(AND($H$6=2,$I$6=1,$J$6&lt;N5,$J$6+$J$8&gt;=N5),ABS(IPMT($L$6,1,$J$7-$J$8,$K$6)),IF(AND($H$6=2,$I$6=2,$J$6&lt;=N5,$J$6+$J$8&gt;N5),ABS(IPMT($L$6,1,$J$7-$J$8,$K$6)),0))))))</f>
        <v>0</v>
      </c>
      <c r="O8" s="637">
        <f t="shared" si="4"/>
        <v>0</v>
      </c>
      <c r="P8" s="637">
        <f t="shared" si="4"/>
        <v>0</v>
      </c>
      <c r="Q8" s="637">
        <f t="shared" si="4"/>
        <v>0</v>
      </c>
      <c r="R8" s="637">
        <f t="shared" si="4"/>
        <v>0</v>
      </c>
      <c r="S8" s="637">
        <f t="shared" si="4"/>
        <v>0</v>
      </c>
      <c r="T8" s="637">
        <f t="shared" si="4"/>
        <v>0</v>
      </c>
      <c r="U8" s="637">
        <f t="shared" si="4"/>
        <v>0</v>
      </c>
      <c r="V8" s="638">
        <f t="shared" si="4"/>
        <v>0</v>
      </c>
      <c r="W8" s="639">
        <f t="shared" si="4"/>
        <v>0</v>
      </c>
      <c r="X8" s="637">
        <f t="shared" si="4"/>
        <v>0</v>
      </c>
      <c r="Y8" s="637">
        <f t="shared" si="4"/>
        <v>0</v>
      </c>
      <c r="Z8" s="637">
        <f t="shared" si="4"/>
        <v>0</v>
      </c>
      <c r="AA8" s="637">
        <f t="shared" si="4"/>
        <v>0</v>
      </c>
      <c r="AB8" s="637">
        <f t="shared" si="4"/>
        <v>0</v>
      </c>
      <c r="AC8" s="637">
        <f t="shared" si="4"/>
        <v>0</v>
      </c>
      <c r="AD8" s="637">
        <f t="shared" si="4"/>
        <v>0</v>
      </c>
      <c r="AE8" s="637">
        <f t="shared" si="4"/>
        <v>0</v>
      </c>
      <c r="AF8" s="640">
        <f t="shared" si="4"/>
        <v>0</v>
      </c>
      <c r="AG8" s="530">
        <f>SUM(M8:AF8)</f>
        <v>0</v>
      </c>
      <c r="AH8" s="524"/>
      <c r="AI8" s="524"/>
      <c r="AJ8" s="524"/>
      <c r="AK8" s="524"/>
      <c r="AL8" s="524"/>
      <c r="AM8" s="524"/>
      <c r="AN8" s="53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ht="17.25" customHeight="1" x14ac:dyDescent="0.15">
      <c r="A9" s="88"/>
      <c r="B9" s="1452"/>
      <c r="C9" s="1526"/>
      <c r="D9" s="1529"/>
      <c r="E9" s="1530"/>
      <c r="F9" s="1481"/>
      <c r="G9" s="1530"/>
      <c r="H9" s="1464"/>
      <c r="I9" s="1464"/>
      <c r="J9" s="675"/>
      <c r="K9" s="539"/>
      <c r="L9" s="1467"/>
      <c r="M9" s="641">
        <f>IF(OR($H$9=2,M5&lt;$J$9),0,IF(AND($H$9=1,$I$9=1,M5=$J$9),0,IF(AND($H$9=1,$I$9=2,M5=$J$9),$K$9,IF(OR(AND($H$9=1,$I$9=1,M5&gt;$J$9,M5&lt;=($J$9+$J$11+1)),AND($H$9=1,$I$9=2,M5&gt;$J$9,M5&lt;=($J$9+$J$11))),$K$9,IF(OR(AND($H$9=1,$I$9=1,M5=($J$9+$J$11+2)),AND($H$9=1,$I$9=2,M5=($J$9+$J$11+1))),$K$9-$K$10,IF(AND($H$9=1,$I$9=1,M5&gt;($J$9+$J$11+2),M5&lt;=($J$9+$J$10+1)),$K$9-$K$10-$K$11*(M5-$J$9-$J$11-2),IF(AND($H$9=1,$I$9=2,M5&gt;($J$9+$J$11+1),M5&lt;=($J$9+$J$10)),$K$9-$K$10-$K$11*(M5-$J$9-$J$11-1),0)))))))</f>
        <v>0</v>
      </c>
      <c r="N9" s="642">
        <f t="shared" ref="N9:AF9" si="5">IF(OR($H$9=2,N5&lt;$J$9),0,IF(AND($H$9=1,$I$9=1,N5=$J$9),0,IF(AND($H$9=1,$I$9=2,N5=$J$9),$K$9,IF(OR(AND($H$9=1,$I$9=1,N5&gt;$J$9,N5&lt;=($J$9+$J$11+1)),AND($H$9=1,$I$9=2,N5&gt;$J$9,N5&lt;=($J$9+$J$11))),$K$9,IF(OR(AND($H$9=1,$I$9=1,N5=($J$9+$J$11+2)),AND($H$9=1,$I$9=2,N5=($J$9+$J$11+1))),$K$9-$K$10,IF(AND($H$9=1,$I$9=1,N5&gt;($J$9+$J$11+2),N5&lt;=($J$9+$J$10+1)),$K$9-$K$10-$K$11*(N5-$J$9-$J$11-2),IF(AND($H$9=1,$I$9=2,N5&gt;($J$9+$J$11+1),N5&lt;=($J$9+$J$10)),$K$9-$K$10-$K$11*(N5-$J$9-$J$11-1),0)))))))</f>
        <v>0</v>
      </c>
      <c r="O9" s="642">
        <f t="shared" si="5"/>
        <v>0</v>
      </c>
      <c r="P9" s="642">
        <f t="shared" si="5"/>
        <v>0</v>
      </c>
      <c r="Q9" s="642">
        <f t="shared" si="5"/>
        <v>0</v>
      </c>
      <c r="R9" s="642">
        <f t="shared" si="5"/>
        <v>0</v>
      </c>
      <c r="S9" s="642">
        <f t="shared" si="5"/>
        <v>0</v>
      </c>
      <c r="T9" s="642">
        <f t="shared" si="5"/>
        <v>0</v>
      </c>
      <c r="U9" s="642">
        <f t="shared" si="5"/>
        <v>0</v>
      </c>
      <c r="V9" s="643">
        <f t="shared" si="5"/>
        <v>0</v>
      </c>
      <c r="W9" s="644">
        <f t="shared" si="5"/>
        <v>0</v>
      </c>
      <c r="X9" s="642">
        <f t="shared" si="5"/>
        <v>0</v>
      </c>
      <c r="Y9" s="642">
        <f t="shared" si="5"/>
        <v>0</v>
      </c>
      <c r="Z9" s="642">
        <f t="shared" si="5"/>
        <v>0</v>
      </c>
      <c r="AA9" s="642">
        <f t="shared" si="5"/>
        <v>0</v>
      </c>
      <c r="AB9" s="642">
        <f t="shared" si="5"/>
        <v>0</v>
      </c>
      <c r="AC9" s="642">
        <f t="shared" si="5"/>
        <v>0</v>
      </c>
      <c r="AD9" s="642">
        <f t="shared" si="5"/>
        <v>0</v>
      </c>
      <c r="AE9" s="642">
        <f t="shared" si="5"/>
        <v>0</v>
      </c>
      <c r="AF9" s="645">
        <f t="shared" si="5"/>
        <v>0</v>
      </c>
      <c r="AG9" s="530"/>
      <c r="AH9" s="524"/>
      <c r="AI9" s="524"/>
      <c r="AJ9" s="2"/>
      <c r="AK9" s="54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row>
    <row r="10" spans="1:68" ht="17.25" customHeight="1" x14ac:dyDescent="0.15">
      <c r="A10" s="88"/>
      <c r="B10" s="1452"/>
      <c r="C10" s="1526"/>
      <c r="D10" s="1459"/>
      <c r="E10" s="1517"/>
      <c r="F10" s="1461"/>
      <c r="G10" s="1517"/>
      <c r="H10" s="1465"/>
      <c r="I10" s="1465"/>
      <c r="J10" s="542"/>
      <c r="K10" s="526" t="str">
        <f>IF(J10="","",IF(OR(H9&lt;1,H9&gt;2),"支払ｴﾗ-(1or2)",IF(OR(I9&lt;1,I9&gt;2),"償還ｴﾗ-(1or2)",IF(H9=1,K9-(J10-J11-1)*K11,"元利均等年賦払"))))</f>
        <v/>
      </c>
      <c r="L10" s="1467"/>
      <c r="M10" s="631">
        <f>IF(OR((M5&lt;$J$9+$J$11),AND($H$9=1,$I$9=1,M5=$J$9+$J$11),AND($H$9=2,$I$9=1,M5=$J$9+$J$11)),0,IF(OR(AND($H$9=1,$I$9=2,M5=$J$9+$J$11),AND($H$9=1,$I$9=1,M5=$J$9+$J$11+1)),$K$10,IF(OR(AND($H$9=2,$I$9=2,M5=$J$9+$J$11),AND($H$9=2,$I$9=1,M5=$J$9+$J$11+1)),ABS(PPMT($L$9,1,$J$10-$J$11,$K$9)),IF(OR(AND($H$9=1,$I$9=2,M5&lt;$J$9+$J$10,M5&gt;$J$9+$J$11),AND($H$9=1,$I$9=1,M5&lt;=$J$9+$J$10,M5&gt;$J$9+$J$11+1)),$K$11,IF(AND($H$9=2,$I$9=2,M5&lt;$J$9+$J$10,M5&gt;$J$9+$J$11),ABS(PPMT($L$9,M5-$J$9-$J$11+1,$J$10-$J$11,$K$9)),IF(AND($H$9=2,$I$9=1,M5&lt;=$J$9+$J$10,M5&gt;$J$9+$J$11+1),ABS(PPMT($L$9,M5-$J$9-$J$11,$J$10-$J$11,$K$9)),0))))))</f>
        <v>0</v>
      </c>
      <c r="N10" s="632">
        <f t="shared" ref="N10:AF10" si="6">IF(OR((N5&lt;$J$9+$J$11),AND($H$9=1,$I$9=1,N5=$J$9+$J$11),AND($H$9=2,$I$9=1,N5=$J$9+$J$11)),0,IF(OR(AND($H$9=1,$I$9=2,N5=$J$9+$J$11),AND($H$9=1,$I$9=1,N5=$J$9+$J$11+1)),$K$10,IF(OR(AND($H$9=2,$I$9=2,N5=$J$9+$J$11),AND($H$9=2,$I$9=1,N5=$J$9+$J$11+1)),ABS(PPMT($L$9,1,$J$10-$J$11,$K$9)),IF(OR(AND($H$9=1,$I$9=2,N5&lt;$J$9+$J$10,N5&gt;$J$9+$J$11),AND($H$9=1,$I$9=1,N5&lt;=$J$9+$J$10,N5&gt;$J$9+$J$11+1)),$K$11,IF(AND($H$9=2,$I$9=2,N5&lt;$J$9+$J$10,N5&gt;$J$9+$J$11),ABS(PPMT($L$9,N5-$J$9-$J$11+1,$J$10-$J$11,$K$9)),IF(AND($H$9=2,$I$9=1,N5&lt;=$J$9+$J$10,N5&gt;$J$9+$J$11+1),ABS(PPMT($L$9,N5-$J$9-$J$11,$J$10-$J$11,$K$9)),0))))))</f>
        <v>0</v>
      </c>
      <c r="O10" s="632">
        <f t="shared" si="6"/>
        <v>0</v>
      </c>
      <c r="P10" s="632">
        <f t="shared" si="6"/>
        <v>0</v>
      </c>
      <c r="Q10" s="632">
        <f t="shared" si="6"/>
        <v>0</v>
      </c>
      <c r="R10" s="632">
        <f t="shared" si="6"/>
        <v>0</v>
      </c>
      <c r="S10" s="632">
        <f t="shared" si="6"/>
        <v>0</v>
      </c>
      <c r="T10" s="632">
        <f t="shared" si="6"/>
        <v>0</v>
      </c>
      <c r="U10" s="632">
        <f t="shared" si="6"/>
        <v>0</v>
      </c>
      <c r="V10" s="633">
        <f t="shared" si="6"/>
        <v>0</v>
      </c>
      <c r="W10" s="634">
        <f t="shared" si="6"/>
        <v>0</v>
      </c>
      <c r="X10" s="632">
        <f t="shared" si="6"/>
        <v>0</v>
      </c>
      <c r="Y10" s="632">
        <f t="shared" si="6"/>
        <v>0</v>
      </c>
      <c r="Z10" s="632">
        <f t="shared" si="6"/>
        <v>0</v>
      </c>
      <c r="AA10" s="632">
        <f t="shared" si="6"/>
        <v>0</v>
      </c>
      <c r="AB10" s="632">
        <f t="shared" si="6"/>
        <v>0</v>
      </c>
      <c r="AC10" s="632">
        <f t="shared" si="6"/>
        <v>0</v>
      </c>
      <c r="AD10" s="632">
        <f t="shared" si="6"/>
        <v>0</v>
      </c>
      <c r="AE10" s="632">
        <f t="shared" si="6"/>
        <v>0</v>
      </c>
      <c r="AF10" s="635">
        <f t="shared" si="6"/>
        <v>0</v>
      </c>
      <c r="AG10" s="530">
        <f>SUM(M10:AF10)</f>
        <v>0</v>
      </c>
      <c r="AH10" s="531"/>
      <c r="AI10" s="531"/>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1:68" ht="17.25" customHeight="1" x14ac:dyDescent="0.2">
      <c r="A11" s="88"/>
      <c r="B11" s="1452"/>
      <c r="C11" s="1526"/>
      <c r="D11" s="1459"/>
      <c r="E11" s="1518"/>
      <c r="F11" s="1461"/>
      <c r="G11" s="1518"/>
      <c r="H11" s="1485"/>
      <c r="I11" s="1485"/>
      <c r="J11" s="533"/>
      <c r="K11" s="676" t="str">
        <f>IF(J11="","",IF(J11&gt;=J10,"据置は償還の内数で!!",IF(OR(H9&lt;1,H9&gt;2,I9&lt;1,I9&gt;2),"〃",IF(H9=1,ROUNDDOWN((K9/(J10-J11)),-3),"〃"))))</f>
        <v/>
      </c>
      <c r="L11" s="1467"/>
      <c r="M11" s="535">
        <f>TRUNC(IF($H$9=1,M9*$L$9,IF(AND($H$9=2,$I$9=1,$J$9+$J$11&lt;M5,$J$9+$J$10&gt;=M5),ABS(IPMT($L$9,M5-$J$9-$J$11,$J$10-$J$11,$K$9)),IF(AND($H$9=2,$I$9=2,$J$9+$J$11&lt;=M5,$J$9+$J$10&gt;M5),ABS(IPMT($L$9,M5-$J$9-$J$11+1,$J$10-$J$11,$K$9)),IF(AND($H$9=2,$I$9=1,$J$9&lt;M5,$J$9+$J$11&gt;=M5),ABS(IPMT($L$9,1,$J$10-$J$11,$K$9)),IF(AND($H$9=2,$I$9=2,$J$9&lt;=M5,$J$9+$J$11&gt;M5),ABS(IPMT($L$9,1,$J$10-$J$11,$K$9)),0))))))</f>
        <v>0</v>
      </c>
      <c r="N11" s="536">
        <f t="shared" ref="N11:AF11" si="7">TRUNC(IF($H$9=1,N9*$L$9,IF(AND($H$9=2,$I$9=1,$J$9+$J$11&lt;N5,$J$9+$J$10&gt;=N5),ABS(IPMT($L$9,N5-$J$9-$J$11,$J$10-$J$11,$K$9)),IF(AND($H$9=2,$I$9=2,$J$9+$J$11&lt;=N5,$J$9+$J$10&gt;N5),ABS(IPMT($L$9,N5-$J$9-$J$11+1,$J$10-$J$11,$K$9)),IF(AND($H$9=2,$I$9=1,$J$9&lt;N5,$J$9+$J$11&gt;=N5),ABS(IPMT($L$9,1,$J$10-$J$11,$K$9)),IF(AND($H$9=2,$I$9=2,$J$9&lt;=N5,$J$9+$J$11&gt;N5),ABS(IPMT($L$9,1,$J$10-$J$11,$K$9)),0))))))</f>
        <v>0</v>
      </c>
      <c r="O11" s="536">
        <f t="shared" si="7"/>
        <v>0</v>
      </c>
      <c r="P11" s="536">
        <f t="shared" si="7"/>
        <v>0</v>
      </c>
      <c r="Q11" s="536">
        <f t="shared" si="7"/>
        <v>0</v>
      </c>
      <c r="R11" s="536">
        <f t="shared" si="7"/>
        <v>0</v>
      </c>
      <c r="S11" s="536">
        <f t="shared" si="7"/>
        <v>0</v>
      </c>
      <c r="T11" s="536">
        <f t="shared" si="7"/>
        <v>0</v>
      </c>
      <c r="U11" s="536">
        <f t="shared" si="7"/>
        <v>0</v>
      </c>
      <c r="V11" s="537">
        <f t="shared" si="7"/>
        <v>0</v>
      </c>
      <c r="W11" s="538">
        <f t="shared" si="7"/>
        <v>0</v>
      </c>
      <c r="X11" s="536">
        <f t="shared" si="7"/>
        <v>0</v>
      </c>
      <c r="Y11" s="536">
        <f t="shared" si="7"/>
        <v>0</v>
      </c>
      <c r="Z11" s="536">
        <f t="shared" si="7"/>
        <v>0</v>
      </c>
      <c r="AA11" s="536">
        <f t="shared" si="7"/>
        <v>0</v>
      </c>
      <c r="AB11" s="536">
        <f t="shared" si="7"/>
        <v>0</v>
      </c>
      <c r="AC11" s="536">
        <f t="shared" si="7"/>
        <v>0</v>
      </c>
      <c r="AD11" s="536">
        <f t="shared" si="7"/>
        <v>0</v>
      </c>
      <c r="AE11" s="536">
        <f t="shared" si="7"/>
        <v>0</v>
      </c>
      <c r="AF11" s="646">
        <f t="shared" si="7"/>
        <v>0</v>
      </c>
      <c r="AG11" s="530">
        <f>SUM(M11:AF11)</f>
        <v>0</v>
      </c>
      <c r="AH11" s="524"/>
      <c r="AI11" s="524"/>
      <c r="AJ11" s="543"/>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1:68" ht="17.25" customHeight="1" x14ac:dyDescent="0.15">
      <c r="A12" s="88"/>
      <c r="B12" s="1452"/>
      <c r="C12" s="1526"/>
      <c r="D12" s="1458"/>
      <c r="E12" s="1458"/>
      <c r="F12" s="1460"/>
      <c r="G12" s="1462"/>
      <c r="H12" s="1464"/>
      <c r="I12" s="1464"/>
      <c r="J12" s="503"/>
      <c r="K12" s="557"/>
      <c r="L12" s="1473"/>
      <c r="M12" s="647">
        <f>IF(OR($H$12=2,M5&lt;$J$12),0,IF(AND($H$12=1,$I$12=1,M5=$J$12),0,IF(AND($H$12=1,$I$12=2,M5=$J$12),$K$12,IF(OR(AND($H$12=1,$I$12=1,M5&gt;$J$12,M5&lt;=($J$12+$J$14+1)),AND($H$12=1,$I$12=2,M5&gt;$J$12,M5&lt;=($J$12+$J$14))),$K$12,IF(OR(AND($H$12=1,$I$12=1,M5=($J$12+$J$14+2)),AND($H$12=1,$I$12=2,M5=($J$12+$J$14+1))),$K$12-$K$13,IF(AND($H$12=1,$I$12=1,M5&gt;($J$12+$J$14+2),M5&lt;=($J$12+$J$13+1)),$K$12-$K$13-$K$14*(M5-$J$12-$J$14-2),IF(AND($H$12=1,$I$12=2,M5&gt;($J$12+$J$14+1),M5&lt;=($J$12+$J$13)),$K$12-$K$13-$K$14*(M5-$J$12-$J$14-1),0)))))))</f>
        <v>0</v>
      </c>
      <c r="N12" s="648">
        <f t="shared" ref="N12:AF12" si="8">IF(OR($H$12=2,N5&lt;$J$12),0,IF(AND($H$12=1,$I$12=1,N5=$J$12),0,IF(AND($H$12=1,$I$12=2,N5=$J$12),$K$12,IF(OR(AND($H$12=1,$I$12=1,N5&gt;$J$12,N5&lt;=($J$12+$J$14+1)),AND($H$12=1,$I$12=2,N5&gt;$J$12,N5&lt;=($J$12+$J$14))),$K$12,IF(OR(AND($H$12=1,$I$12=1,N5=($J$12+$J$14+2)),AND($H$12=1,$I$12=2,N5=($J$12+$J$14+1))),$K$12-$K$13,IF(AND($H$12=1,$I$12=1,N5&gt;($J$12+$J$14+2),N5&lt;=($J$12+$J$13+1)),$K$12-$K$13-$K$14*(N5-$J$12-$J$14-2),IF(AND($H$12=1,$I$12=2,N5&gt;($J$12+$J$14+1),N5&lt;=($J$12+$J$13)),$K$12-$K$13-$K$14*(N5-$J$12-$J$14-1),0)))))))</f>
        <v>0</v>
      </c>
      <c r="O12" s="648">
        <f t="shared" si="8"/>
        <v>0</v>
      </c>
      <c r="P12" s="648">
        <f t="shared" si="8"/>
        <v>0</v>
      </c>
      <c r="Q12" s="648">
        <f t="shared" si="8"/>
        <v>0</v>
      </c>
      <c r="R12" s="648">
        <f t="shared" si="8"/>
        <v>0</v>
      </c>
      <c r="S12" s="648">
        <f t="shared" si="8"/>
        <v>0</v>
      </c>
      <c r="T12" s="648">
        <f t="shared" si="8"/>
        <v>0</v>
      </c>
      <c r="U12" s="648">
        <f t="shared" si="8"/>
        <v>0</v>
      </c>
      <c r="V12" s="649">
        <f t="shared" si="8"/>
        <v>0</v>
      </c>
      <c r="W12" s="650">
        <f t="shared" si="8"/>
        <v>0</v>
      </c>
      <c r="X12" s="648">
        <f t="shared" si="8"/>
        <v>0</v>
      </c>
      <c r="Y12" s="648">
        <f t="shared" si="8"/>
        <v>0</v>
      </c>
      <c r="Z12" s="648">
        <f t="shared" si="8"/>
        <v>0</v>
      </c>
      <c r="AA12" s="648">
        <f t="shared" si="8"/>
        <v>0</v>
      </c>
      <c r="AB12" s="648">
        <f t="shared" si="8"/>
        <v>0</v>
      </c>
      <c r="AC12" s="648">
        <f t="shared" si="8"/>
        <v>0</v>
      </c>
      <c r="AD12" s="648">
        <f t="shared" si="8"/>
        <v>0</v>
      </c>
      <c r="AE12" s="648">
        <f t="shared" si="8"/>
        <v>0</v>
      </c>
      <c r="AF12" s="651">
        <f t="shared" si="8"/>
        <v>0</v>
      </c>
      <c r="AG12" s="530"/>
      <c r="AH12" s="524"/>
      <c r="AI12" s="524"/>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row>
    <row r="13" spans="1:68" ht="17.25" customHeight="1" x14ac:dyDescent="0.2">
      <c r="A13" s="88"/>
      <c r="B13" s="1452"/>
      <c r="C13" s="1526"/>
      <c r="D13" s="1459"/>
      <c r="E13" s="1459"/>
      <c r="F13" s="1461"/>
      <c r="G13" s="1463"/>
      <c r="H13" s="1465"/>
      <c r="I13" s="1465"/>
      <c r="J13" s="525"/>
      <c r="K13" s="526" t="str">
        <f>IF(J13="","",IF(OR(H12&lt;1,H12&gt;2),"支払ｴﾗ-(1or2)",IF(OR(I12&lt;1,I12&gt;2),"償還ｴﾗ-(1or2)",IF(H12=1,K12-(J13-J14-1)*K14,"元利均等年賦払"))))</f>
        <v/>
      </c>
      <c r="L13" s="1467"/>
      <c r="M13" s="631">
        <f>IF(OR((M5&lt;$J$12+$J$14),AND($H$12=1,$I$12=1,M5=$J$12+$J$14),AND($H$12=2,$I$12=1,M5=$J$12+$J$14)),0,IF(OR(AND($H$12=1,$I$12=2,M5=$J$12+$J$14),AND($H$12=1,$I$12=1,M5=$J$12+$J$14+1)),$K$13,IF(OR(AND($H$12=2,$I$12=2,M5=$J$12+$J$14),AND($H$12=2,$I$12=1,M5=$J$12+$J$14+1)),ABS(PPMT($L$12,1,$J$13-$J$14,$K$12)),IF(OR(AND($H$12=1,$I$12=2,M5&lt;$J$12+$J$13,M5&gt;$J$12+$J$14),AND($H$12=1,$I$12=1,M5&lt;=$J$12+$J$13,M5&gt;$J$12+$J$14+1)),$K$14,IF(AND($H$12=2,$I$12=2,M5&lt;$J$12+$J$13,M5&gt;$J$12+$J$14),ABS(PPMT($L$12,M5-$J$12-$J$14+1,$J$13-$J$14,$K$12)),IF(AND($H$12=2,$I$12=1,M5&lt;=$J$12+$J$13,M5&gt;$J$12+$J$14+1),ABS(PPMT($L$12,M5-$J$12-$J$14,$J$13-$J$14,$K$12)),0))))))</f>
        <v>0</v>
      </c>
      <c r="N13" s="632">
        <f t="shared" ref="N13:AF13" si="9">IF(OR((N5&lt;$J$12+$J$14),AND($H$12=1,$I$12=1,N5=$J$12+$J$14),AND($H$12=2,$I$12=1,N5=$J$12+$J$14)),0,IF(OR(AND($H$12=1,$I$12=2,N5=$J$12+$J$14),AND($H$12=1,$I$12=1,N5=$J$12+$J$14+1)),$K$13,IF(OR(AND($H$12=2,$I$12=2,N5=$J$12+$J$14),AND($H$12=2,$I$12=1,N5=$J$12+$J$14+1)),ABS(PPMT($L$12,1,$J$13-$J$14,$K$12)),IF(OR(AND($H$12=1,$I$12=2,N5&lt;$J$12+$J$13,N5&gt;$J$12+$J$14),AND($H$12=1,$I$12=1,N5&lt;=$J$12+$J$13,N5&gt;$J$12+$J$14+1)),$K$14,IF(AND($H$12=2,$I$12=2,N5&lt;$J$12+$J$13,N5&gt;$J$12+$J$14),ABS(PPMT($L$12,N5-$J$12-$J$14+1,$J$13-$J$14,$K$12)),IF(AND($H$12=2,$I$12=1,N5&lt;=$J$12+$J$13,N5&gt;$J$12+$J$14+1),ABS(PPMT($L$12,N5-$J$12-$J$14,$J$13-$J$14,$K$12)),0))))))</f>
        <v>0</v>
      </c>
      <c r="O13" s="632">
        <f t="shared" si="9"/>
        <v>0</v>
      </c>
      <c r="P13" s="632">
        <f t="shared" si="9"/>
        <v>0</v>
      </c>
      <c r="Q13" s="632">
        <f t="shared" si="9"/>
        <v>0</v>
      </c>
      <c r="R13" s="632">
        <f t="shared" si="9"/>
        <v>0</v>
      </c>
      <c r="S13" s="632">
        <f t="shared" si="9"/>
        <v>0</v>
      </c>
      <c r="T13" s="632">
        <f t="shared" si="9"/>
        <v>0</v>
      </c>
      <c r="U13" s="632">
        <f t="shared" si="9"/>
        <v>0</v>
      </c>
      <c r="V13" s="633">
        <f t="shared" si="9"/>
        <v>0</v>
      </c>
      <c r="W13" s="634">
        <f t="shared" si="9"/>
        <v>0</v>
      </c>
      <c r="X13" s="632">
        <f t="shared" si="9"/>
        <v>0</v>
      </c>
      <c r="Y13" s="632">
        <f t="shared" si="9"/>
        <v>0</v>
      </c>
      <c r="Z13" s="632">
        <f t="shared" si="9"/>
        <v>0</v>
      </c>
      <c r="AA13" s="632">
        <f t="shared" si="9"/>
        <v>0</v>
      </c>
      <c r="AB13" s="632">
        <f t="shared" si="9"/>
        <v>0</v>
      </c>
      <c r="AC13" s="632">
        <f t="shared" si="9"/>
        <v>0</v>
      </c>
      <c r="AD13" s="632">
        <f t="shared" si="9"/>
        <v>0</v>
      </c>
      <c r="AE13" s="632">
        <f t="shared" si="9"/>
        <v>0</v>
      </c>
      <c r="AF13" s="635">
        <f t="shared" si="9"/>
        <v>0</v>
      </c>
      <c r="AG13" s="530">
        <f>SUM(M13:AF13)</f>
        <v>0</v>
      </c>
      <c r="AH13" s="531"/>
      <c r="AI13" s="531"/>
      <c r="AJ13" s="2"/>
      <c r="AK13" s="545"/>
      <c r="AL13" s="545"/>
      <c r="AM13" s="545"/>
      <c r="AN13" s="545"/>
      <c r="AO13" s="545"/>
      <c r="AP13" s="545"/>
      <c r="AQ13" s="545"/>
      <c r="AR13" s="545"/>
      <c r="AS13" s="545"/>
      <c r="AT13" s="545"/>
      <c r="AU13" s="545"/>
      <c r="AV13" s="545"/>
      <c r="AW13" s="545"/>
      <c r="AX13" s="545"/>
      <c r="AY13" s="545"/>
      <c r="AZ13" s="545"/>
      <c r="BA13" s="545"/>
      <c r="BB13" s="546"/>
      <c r="BC13" s="2"/>
      <c r="BD13" s="2"/>
      <c r="BE13" s="2"/>
      <c r="BF13" s="2"/>
      <c r="BG13" s="2"/>
      <c r="BH13" s="2"/>
      <c r="BI13" s="2"/>
      <c r="BJ13" s="2"/>
      <c r="BK13" s="2"/>
      <c r="BL13" s="2"/>
      <c r="BM13" s="2"/>
      <c r="BN13" s="2"/>
      <c r="BO13" s="2"/>
      <c r="BP13" s="2"/>
    </row>
    <row r="14" spans="1:68" ht="17.25" customHeight="1" x14ac:dyDescent="0.2">
      <c r="A14" s="88"/>
      <c r="B14" s="1452"/>
      <c r="C14" s="1526"/>
      <c r="D14" s="1459"/>
      <c r="E14" s="1459"/>
      <c r="F14" s="1461"/>
      <c r="G14" s="1463"/>
      <c r="H14" s="1485"/>
      <c r="I14" s="1485"/>
      <c r="J14" s="547"/>
      <c r="K14" s="534" t="str">
        <f>IF(J14="","",IF(J14&gt;=J13,"据置は償還の内数で!!",IF(OR(H12&lt;1,H12&gt;2,I12&lt;1,I12&gt;2),"〃",IF(H12=1,ROUNDDOWN((K12/(J13-J14)),-3),"〃"))))</f>
        <v/>
      </c>
      <c r="L14" s="1474"/>
      <c r="M14" s="636">
        <f>TRUNC(IF($H$12=1,M12*$L$12,IF(AND($H$12=2,$I$12=1,$J$12+$J$14&lt;M5,$J$12+$J$13&gt;=M5),ABS(IPMT($L$12,M5-$J$12-$J$14,$J$13-$J$14,$K$12)),IF(AND($H$12=2,$I$12=2,$J$12+$J$14&lt;=M5,$J$12+$J$13&gt;M5),ABS(IPMT($L$12,M5-$J$12-$J$14+1,$J$13-$J$14,$K$12)),IF(AND($H$12=2,$I$12=1,$J$12&lt;M5,$J$12+$J$14&gt;=M5),ABS(IPMT($L$12,1,$J$13-$J$14,$K$12)),IF(AND($H$12=2,$I$12=2,$J$12&lt;=M5,$J$12+$J$14&gt;M5),ABS(IPMT($L$12,1,$J$13-$J$14,$K$12)),0))))))</f>
        <v>0</v>
      </c>
      <c r="N14" s="637">
        <f t="shared" ref="N14:AF14" si="10">TRUNC(IF($H$12=1,N12*$L$12,IF(AND($H$12=2,$I$12=1,$J$12+$J$14&lt;N5,$J$12+$J$13&gt;=N5),ABS(IPMT($L$12,N5-$J$12-$J$14,$J$13-$J$14,$K$12)),IF(AND($H$12=2,$I$12=2,$J$12+$J$14&lt;=N5,$J$12+$J$13&gt;N5),ABS(IPMT($L$12,N5-$J$12-$J$14+1,$J$13-$J$14,$K$12)),IF(AND($H$12=2,$I$12=1,$J$12&lt;N5,$J$12+$J$14&gt;=N5),ABS(IPMT($L$12,1,$J$13-$J$14,$K$12)),IF(AND($H$12=2,$I$12=2,$J$12&lt;=N5,$J$12+$J$14&gt;N5),ABS(IPMT($L$12,1,$J$13-$J$14,$K$12)),0))))))</f>
        <v>0</v>
      </c>
      <c r="O14" s="637">
        <f t="shared" si="10"/>
        <v>0</v>
      </c>
      <c r="P14" s="637">
        <f t="shared" si="10"/>
        <v>0</v>
      </c>
      <c r="Q14" s="637">
        <f t="shared" si="10"/>
        <v>0</v>
      </c>
      <c r="R14" s="637">
        <f t="shared" si="10"/>
        <v>0</v>
      </c>
      <c r="S14" s="637">
        <f t="shared" si="10"/>
        <v>0</v>
      </c>
      <c r="T14" s="637">
        <f t="shared" si="10"/>
        <v>0</v>
      </c>
      <c r="U14" s="637">
        <f t="shared" si="10"/>
        <v>0</v>
      </c>
      <c r="V14" s="638">
        <f t="shared" si="10"/>
        <v>0</v>
      </c>
      <c r="W14" s="639">
        <f t="shared" si="10"/>
        <v>0</v>
      </c>
      <c r="X14" s="637">
        <f t="shared" si="10"/>
        <v>0</v>
      </c>
      <c r="Y14" s="637">
        <f t="shared" si="10"/>
        <v>0</v>
      </c>
      <c r="Z14" s="637">
        <f t="shared" si="10"/>
        <v>0</v>
      </c>
      <c r="AA14" s="637">
        <f t="shared" si="10"/>
        <v>0</v>
      </c>
      <c r="AB14" s="637">
        <f t="shared" si="10"/>
        <v>0</v>
      </c>
      <c r="AC14" s="637">
        <f t="shared" si="10"/>
        <v>0</v>
      </c>
      <c r="AD14" s="637">
        <f t="shared" si="10"/>
        <v>0</v>
      </c>
      <c r="AE14" s="637">
        <f t="shared" si="10"/>
        <v>0</v>
      </c>
      <c r="AF14" s="640">
        <f t="shared" si="10"/>
        <v>0</v>
      </c>
      <c r="AG14" s="530">
        <f>SUM(M14:AF14)</f>
        <v>0</v>
      </c>
      <c r="AH14" s="524"/>
      <c r="AI14" s="524"/>
      <c r="AJ14" s="2"/>
      <c r="AK14" s="545"/>
      <c r="AL14" s="545"/>
      <c r="AM14" s="545"/>
      <c r="AN14" s="545"/>
      <c r="AO14" s="545"/>
      <c r="AP14" s="545"/>
      <c r="AQ14" s="545"/>
      <c r="AR14" s="545"/>
      <c r="AS14" s="545"/>
      <c r="AT14" s="545"/>
      <c r="AU14" s="545"/>
      <c r="AV14" s="545"/>
      <c r="AW14" s="545"/>
      <c r="AX14" s="545"/>
      <c r="AY14" s="545"/>
      <c r="AZ14" s="545"/>
      <c r="BA14" s="545"/>
      <c r="BB14" s="546"/>
      <c r="BC14" s="2"/>
      <c r="BD14" s="2"/>
      <c r="BE14" s="2"/>
      <c r="BF14" s="2"/>
      <c r="BG14" s="2"/>
      <c r="BH14" s="2"/>
      <c r="BI14" s="2"/>
      <c r="BJ14" s="2"/>
      <c r="BK14" s="2"/>
      <c r="BL14" s="2"/>
      <c r="BM14" s="2"/>
      <c r="BN14" s="2"/>
      <c r="BO14" s="2"/>
      <c r="BP14" s="2"/>
    </row>
    <row r="15" spans="1:68" ht="17.25" customHeight="1" x14ac:dyDescent="0.2">
      <c r="A15" s="88"/>
      <c r="B15" s="1452"/>
      <c r="C15" s="1526"/>
      <c r="D15" s="1479"/>
      <c r="E15" s="1479"/>
      <c r="F15" s="1481"/>
      <c r="G15" s="1483"/>
      <c r="H15" s="1464"/>
      <c r="I15" s="1464"/>
      <c r="J15" s="503"/>
      <c r="K15" s="539"/>
      <c r="L15" s="1467"/>
      <c r="M15" s="641">
        <f>IF(OR($H$15=2,M5&lt;$J$15),0,IF(AND($H$15=1,$I$15=1,M5=$J$15),0,IF(AND($H$15=1,$I$15=2,M5=$J$15),$K$15,IF(OR(AND($H$15=1,$I$15=1,M5&gt;$J$15,M5&lt;=($J$15+$J$17+1)),AND($H$15=1,$I$15=2,M5&gt;$J$15,M5&lt;=($J$15+$J$17))),$K$15,IF(OR(AND($H$15=1,$I$15=1,M5=($J$15+$J$17+2)),AND($H$15=1,$I$15=2,M5=($J$15+$J$17+1))),$K$15-$K$16,IF(AND($H$15=1,$I$15=1,M5&gt;($J$15+$J$17+2),M5&lt;=($J$15+$J$16+1)),$K$15-$K$16-$K$17*(M5-$J$15-$J$17-2),IF(AND($H$15=1,$I$15=2,M5&gt;($J$15+$J$17+1),M5&lt;=($J$15+$J$16)),$K$15-$K$16-$K$17*(M5-$J$15-$J$17-1),0)))))))</f>
        <v>0</v>
      </c>
      <c r="N15" s="642">
        <f t="shared" ref="N15:AF15" si="11">IF(OR($H$15=2,N5&lt;$J$15),0,IF(AND($H$15=1,$I$15=1,N5=$J$15),0,IF(AND($H$15=1,$I$15=2,N5=$J$15),$K$15,IF(OR(AND($H$15=1,$I$15=1,N5&gt;$J$15,N5&lt;=($J$15+$J$17+1)),AND($H$15=1,$I$15=2,N5&gt;$J$15,N5&lt;=($J$15+$J$17))),$K$15,IF(OR(AND($H$15=1,$I$15=1,N5=($J$15+$J$17+2)),AND($H$15=1,$I$15=2,N5=($J$15+$J$17+1))),$K$15-$K$16,IF(AND($H$15=1,$I$15=1,N5&gt;($J$15+$J$17+2),N5&lt;=($J$15+$J$16+1)),$K$15-$K$16-$K$17*(N5-$J$15-$J$17-2),IF(AND($H$15=1,$I$15=2,N5&gt;($J$15+$J$17+1),N5&lt;=($J$15+$J$16)),$K$15-$K$16-$K$17*(N5-$J$15-$J$17-1),0)))))))</f>
        <v>0</v>
      </c>
      <c r="O15" s="642">
        <f t="shared" si="11"/>
        <v>0</v>
      </c>
      <c r="P15" s="642">
        <f t="shared" si="11"/>
        <v>0</v>
      </c>
      <c r="Q15" s="642">
        <f t="shared" si="11"/>
        <v>0</v>
      </c>
      <c r="R15" s="642">
        <f t="shared" si="11"/>
        <v>0</v>
      </c>
      <c r="S15" s="642">
        <f t="shared" si="11"/>
        <v>0</v>
      </c>
      <c r="T15" s="642">
        <f t="shared" si="11"/>
        <v>0</v>
      </c>
      <c r="U15" s="642">
        <f t="shared" si="11"/>
        <v>0</v>
      </c>
      <c r="V15" s="643">
        <f t="shared" si="11"/>
        <v>0</v>
      </c>
      <c r="W15" s="644">
        <f t="shared" si="11"/>
        <v>0</v>
      </c>
      <c r="X15" s="642">
        <f t="shared" si="11"/>
        <v>0</v>
      </c>
      <c r="Y15" s="642">
        <f t="shared" si="11"/>
        <v>0</v>
      </c>
      <c r="Z15" s="642">
        <f t="shared" si="11"/>
        <v>0</v>
      </c>
      <c r="AA15" s="642">
        <f t="shared" si="11"/>
        <v>0</v>
      </c>
      <c r="AB15" s="642">
        <f t="shared" si="11"/>
        <v>0</v>
      </c>
      <c r="AC15" s="642">
        <f t="shared" si="11"/>
        <v>0</v>
      </c>
      <c r="AD15" s="642">
        <f t="shared" si="11"/>
        <v>0</v>
      </c>
      <c r="AE15" s="642">
        <f t="shared" si="11"/>
        <v>0</v>
      </c>
      <c r="AF15" s="645">
        <f t="shared" si="11"/>
        <v>0</v>
      </c>
      <c r="AG15" s="530"/>
      <c r="AH15" s="524"/>
      <c r="AI15" s="524"/>
      <c r="AJ15" s="2"/>
      <c r="AK15" s="545"/>
      <c r="AL15" s="545"/>
      <c r="AM15" s="545"/>
      <c r="AN15" s="545"/>
      <c r="AO15" s="545"/>
      <c r="AP15" s="545"/>
      <c r="AQ15" s="545"/>
      <c r="AR15" s="545"/>
      <c r="AS15" s="545"/>
      <c r="AT15" s="545"/>
      <c r="AU15" s="545"/>
      <c r="AV15" s="545"/>
      <c r="AW15" s="545"/>
      <c r="AX15" s="545"/>
      <c r="AY15" s="545"/>
      <c r="AZ15" s="545"/>
      <c r="BA15" s="545"/>
      <c r="BB15" s="546"/>
      <c r="BC15" s="2"/>
      <c r="BD15" s="2"/>
      <c r="BE15" s="2"/>
      <c r="BF15" s="2"/>
      <c r="BG15" s="2"/>
      <c r="BH15" s="2"/>
      <c r="BI15" s="2"/>
      <c r="BJ15" s="2"/>
      <c r="BK15" s="2"/>
      <c r="BL15" s="2"/>
      <c r="BM15" s="2"/>
      <c r="BN15" s="2"/>
      <c r="BO15" s="2"/>
      <c r="BP15" s="2"/>
    </row>
    <row r="16" spans="1:68" ht="17.25" customHeight="1" x14ac:dyDescent="0.2">
      <c r="A16" s="88"/>
      <c r="B16" s="1452"/>
      <c r="C16" s="1526"/>
      <c r="D16" s="1459"/>
      <c r="E16" s="1459"/>
      <c r="F16" s="1461"/>
      <c r="G16" s="1463"/>
      <c r="H16" s="1465"/>
      <c r="I16" s="1465"/>
      <c r="J16" s="525"/>
      <c r="K16" s="526" t="str">
        <f>IF(J16="","",IF(OR(H15&lt;1,H15&gt;2),"支払ｴﾗ-(1or2)",IF(OR(I15&lt;1,I15&gt;2),"償還ｴﾗ-(1or2)",IF(H15=1,K15-(J16-J17-1)*K17,"元利均等年賦払"))))</f>
        <v/>
      </c>
      <c r="L16" s="1467"/>
      <c r="M16" s="631">
        <f>IF(OR((M5&lt;$J$15+$J$17),AND($H$15=1,$I$15=1,M5=$J$15+$J$17),AND($H$15=2,$I$15=1,M5=$J$15+$J$17)),0,IF(OR(AND($H$15=1,$I$15=2,M5=$J$15+$J$17),AND($H$15=1,$I$15=1,M5=$J$15+$J$17+1)),$K$16,IF(OR(AND($H$15=2,$I$15=2,M5=$J$15+$J$17),AND($H$15=2,$I$15=1,M5=$J$15+$J$17+1)),ABS(PPMT($L$15,1,$J$16-$J$17,$K$15)),IF(OR(AND($H$15=1,$I$15=2,M5&lt;$J$15+$J$16,M5&gt;$J$15+$J$17),AND($H$15=1,$I$15=1,M5&lt;=$J$15+$J$16,M5&gt;$J$15+$J$17+1)),$K$17,IF(AND($H$15=2,$I$15=2,M5&lt;$J$15+$J$16,M5&gt;$J$15+$J$17),ABS(PPMT($L$15,M5-$J$15-$J$17+1,$J$16-$J$17,$K$15)),IF(AND($H$15=2,$I$15=1,M5&lt;=$J$15+$J$16,M5&gt;$J$15+$J$17+1),ABS(PPMT($L$15,M5-$J$15-$J$17,$J$16-$J$17,$K$15)),0))))))</f>
        <v>0</v>
      </c>
      <c r="N16" s="632">
        <f t="shared" ref="N16:AF16" si="12">IF(OR((N5&lt;$J$15+$J$17),AND($H$15=1,$I$15=1,N5=$J$15+$J$17),AND($H$15=2,$I$15=1,N5=$J$15+$J$17)),0,IF(OR(AND($H$15=1,$I$15=2,N5=$J$15+$J$17),AND($H$15=1,$I$15=1,N5=$J$15+$J$17+1)),$K$16,IF(OR(AND($H$15=2,$I$15=2,N5=$J$15+$J$17),AND($H$15=2,$I$15=1,N5=$J$15+$J$17+1)),ABS(PPMT($L$15,1,$J$16-$J$17,$K$15)),IF(OR(AND($H$15=1,$I$15=2,N5&lt;$J$15+$J$16,N5&gt;$J$15+$J$17),AND($H$15=1,$I$15=1,N5&lt;=$J$15+$J$16,N5&gt;$J$15+$J$17+1)),$K$17,IF(AND($H$15=2,$I$15=2,N5&lt;$J$15+$J$16,N5&gt;$J$15+$J$17),ABS(PPMT($L$15,N5-$J$15-$J$17+1,$J$16-$J$17,$K$15)),IF(AND($H$15=2,$I$15=1,N5&lt;=$J$15+$J$16,N5&gt;$J$15+$J$17+1),ABS(PPMT($L$15,N5-$J$15-$J$17,$J$16-$J$17,$K$15)),0))))))</f>
        <v>0</v>
      </c>
      <c r="O16" s="632">
        <f t="shared" si="12"/>
        <v>0</v>
      </c>
      <c r="P16" s="632">
        <f t="shared" si="12"/>
        <v>0</v>
      </c>
      <c r="Q16" s="632">
        <f t="shared" si="12"/>
        <v>0</v>
      </c>
      <c r="R16" s="632">
        <f t="shared" si="12"/>
        <v>0</v>
      </c>
      <c r="S16" s="632">
        <f t="shared" si="12"/>
        <v>0</v>
      </c>
      <c r="T16" s="632">
        <f t="shared" si="12"/>
        <v>0</v>
      </c>
      <c r="U16" s="632">
        <f t="shared" si="12"/>
        <v>0</v>
      </c>
      <c r="V16" s="633">
        <f t="shared" si="12"/>
        <v>0</v>
      </c>
      <c r="W16" s="634">
        <f t="shared" si="12"/>
        <v>0</v>
      </c>
      <c r="X16" s="632">
        <f t="shared" si="12"/>
        <v>0</v>
      </c>
      <c r="Y16" s="632">
        <f t="shared" si="12"/>
        <v>0</v>
      </c>
      <c r="Z16" s="632">
        <f t="shared" si="12"/>
        <v>0</v>
      </c>
      <c r="AA16" s="632">
        <f t="shared" si="12"/>
        <v>0</v>
      </c>
      <c r="AB16" s="632">
        <f t="shared" si="12"/>
        <v>0</v>
      </c>
      <c r="AC16" s="632">
        <f t="shared" si="12"/>
        <v>0</v>
      </c>
      <c r="AD16" s="632">
        <f t="shared" si="12"/>
        <v>0</v>
      </c>
      <c r="AE16" s="632">
        <f t="shared" si="12"/>
        <v>0</v>
      </c>
      <c r="AF16" s="635">
        <f t="shared" si="12"/>
        <v>0</v>
      </c>
      <c r="AG16" s="530">
        <f>SUM(M16:AF16)</f>
        <v>0</v>
      </c>
      <c r="AH16" s="531"/>
      <c r="AI16" s="531"/>
      <c r="AJ16" s="2"/>
      <c r="AK16" s="2"/>
      <c r="AL16" s="545"/>
      <c r="AM16" s="2"/>
      <c r="AN16" s="2"/>
      <c r="AO16" s="2"/>
      <c r="AP16" s="2"/>
      <c r="AQ16" s="2"/>
      <c r="AR16" s="2"/>
      <c r="AS16" s="2"/>
      <c r="AT16" s="2"/>
      <c r="AU16" s="2"/>
      <c r="AV16" s="2"/>
      <c r="AW16" s="2"/>
      <c r="AX16" s="2"/>
      <c r="AY16" s="2"/>
      <c r="AZ16" s="2"/>
      <c r="BA16" s="2"/>
      <c r="BB16" s="548"/>
      <c r="BC16" s="2"/>
      <c r="BD16" s="2"/>
      <c r="BE16" s="2"/>
      <c r="BF16" s="2"/>
      <c r="BG16" s="2"/>
      <c r="BH16" s="2"/>
      <c r="BI16" s="2"/>
      <c r="BJ16" s="2"/>
      <c r="BK16" s="2"/>
      <c r="BL16" s="2"/>
      <c r="BM16" s="2"/>
      <c r="BN16" s="2"/>
      <c r="BO16" s="2"/>
      <c r="BP16" s="2"/>
    </row>
    <row r="17" spans="1:68" ht="17.25" customHeight="1" x14ac:dyDescent="0.2">
      <c r="A17" s="88"/>
      <c r="B17" s="1452"/>
      <c r="C17" s="1526"/>
      <c r="D17" s="1459"/>
      <c r="E17" s="1459"/>
      <c r="F17" s="1461"/>
      <c r="G17" s="1463"/>
      <c r="H17" s="1485"/>
      <c r="I17" s="1485"/>
      <c r="J17" s="547"/>
      <c r="K17" s="534" t="str">
        <f>IF(J17="","",IF(J17&gt;=J16,"据置は償還の内数で!!",IF(OR(H15&lt;1,H15&gt;2,I15&lt;1,I15&gt;2),"〃",IF(H15=1,ROUNDDOWN((K15/(J16-J17)),-3),"〃"))))</f>
        <v/>
      </c>
      <c r="L17" s="1467"/>
      <c r="M17" s="535">
        <f>TRUNC(IF($H$15=1,M15*$L$15,IF(AND($H$15=2,$I$15=1,$J$15+$J$17&lt;M5,$J$15+$J$16&gt;=M5),ABS(IPMT($L$15,M5-$J$15-$J$17,$J$16-$J$17,$K$15)),IF(AND($H$15=2,$I$15=2,$J$15+$J$17&lt;=M5,$J$15+$J$16&gt;M5),ABS(IPMT($L$15,M5-$J$15-$J$17+1,$J$16-$J$17,$K$15)),IF(AND($H$15=2,$I$15=1,$J$15&lt;M5,$J$15+$J$17&gt;=M5),ABS(IPMT($L$15,1,$J$16-$J$17,$K$15)),IF(AND($H$15=2,$I$15=2,$J$15&lt;=M5,$J$15+$J$17&gt;M5),ABS(IPMT($L$15,1,$J$16-$J$17,$K$15)),0))))))</f>
        <v>0</v>
      </c>
      <c r="N17" s="536">
        <f t="shared" ref="N17:AF17" si="13">TRUNC(IF($H$15=1,N15*$L$15,IF(AND($H$15=2,$I$15=1,$J$15+$J$17&lt;N5,$J$15+$J$16&gt;=N5),ABS(IPMT($L$15,N5-$J$15-$J$17,$J$16-$J$17,$K$15)),IF(AND($H$15=2,$I$15=2,$J$15+$J$17&lt;=N5,$J$15+$J$16&gt;N5),ABS(IPMT($L$15,N5-$J$15-$J$17+1,$J$16-$J$17,$K$15)),IF(AND($H$15=2,$I$15=1,$J$15&lt;N5,$J$15+$J$17&gt;=N5),ABS(IPMT($L$15,1,$J$16-$J$17,$K$15)),IF(AND($H$15=2,$I$15=2,$J$15&lt;=N5,$J$15+$J$17&gt;N5),ABS(IPMT($L$15,1,$J$16-$J$17,$K$15)),0))))))</f>
        <v>0</v>
      </c>
      <c r="O17" s="536">
        <f t="shared" si="13"/>
        <v>0</v>
      </c>
      <c r="P17" s="536">
        <f t="shared" si="13"/>
        <v>0</v>
      </c>
      <c r="Q17" s="536">
        <f t="shared" si="13"/>
        <v>0</v>
      </c>
      <c r="R17" s="536">
        <f t="shared" si="13"/>
        <v>0</v>
      </c>
      <c r="S17" s="536">
        <f t="shared" si="13"/>
        <v>0</v>
      </c>
      <c r="T17" s="536">
        <f t="shared" si="13"/>
        <v>0</v>
      </c>
      <c r="U17" s="536">
        <f t="shared" si="13"/>
        <v>0</v>
      </c>
      <c r="V17" s="537">
        <f t="shared" si="13"/>
        <v>0</v>
      </c>
      <c r="W17" s="538">
        <f t="shared" si="13"/>
        <v>0</v>
      </c>
      <c r="X17" s="536">
        <f t="shared" si="13"/>
        <v>0</v>
      </c>
      <c r="Y17" s="536">
        <f t="shared" si="13"/>
        <v>0</v>
      </c>
      <c r="Z17" s="536">
        <f t="shared" si="13"/>
        <v>0</v>
      </c>
      <c r="AA17" s="536">
        <f t="shared" si="13"/>
        <v>0</v>
      </c>
      <c r="AB17" s="536">
        <f t="shared" si="13"/>
        <v>0</v>
      </c>
      <c r="AC17" s="536">
        <f t="shared" si="13"/>
        <v>0</v>
      </c>
      <c r="AD17" s="536">
        <f t="shared" si="13"/>
        <v>0</v>
      </c>
      <c r="AE17" s="536">
        <f t="shared" si="13"/>
        <v>0</v>
      </c>
      <c r="AF17" s="646">
        <f t="shared" si="13"/>
        <v>0</v>
      </c>
      <c r="AG17" s="530">
        <f>SUM(M17:AF17)</f>
        <v>0</v>
      </c>
      <c r="AH17" s="524"/>
      <c r="AI17" s="524"/>
      <c r="AJ17" s="2"/>
      <c r="AK17" s="549"/>
      <c r="AL17" s="549"/>
      <c r="AM17" s="549"/>
      <c r="AN17" s="549"/>
      <c r="AO17" s="549"/>
      <c r="AP17" s="549"/>
      <c r="AQ17" s="549"/>
      <c r="AR17" s="549"/>
      <c r="AS17" s="549"/>
      <c r="AT17" s="549"/>
      <c r="AU17" s="549"/>
      <c r="AV17" s="549"/>
      <c r="AW17" s="549"/>
      <c r="AX17" s="549"/>
      <c r="AY17" s="549"/>
      <c r="AZ17" s="549"/>
      <c r="BA17" s="549"/>
      <c r="BB17" s="549"/>
      <c r="BC17" s="2"/>
      <c r="BD17" s="2"/>
      <c r="BE17" s="2"/>
      <c r="BF17" s="2"/>
      <c r="BG17" s="2"/>
      <c r="BH17" s="2"/>
      <c r="BI17" s="2"/>
      <c r="BJ17" s="2"/>
      <c r="BK17" s="2"/>
      <c r="BL17" s="2"/>
      <c r="BM17" s="2"/>
      <c r="BN17" s="2"/>
      <c r="BO17" s="2"/>
      <c r="BP17" s="2"/>
    </row>
    <row r="18" spans="1:68" ht="17.25" customHeight="1" x14ac:dyDescent="0.2">
      <c r="A18" s="88"/>
      <c r="B18" s="1452"/>
      <c r="C18" s="1527"/>
      <c r="D18" s="1479"/>
      <c r="E18" s="1479"/>
      <c r="F18" s="1481"/>
      <c r="G18" s="1483"/>
      <c r="H18" s="1464"/>
      <c r="I18" s="1464"/>
      <c r="J18" s="503"/>
      <c r="K18" s="539"/>
      <c r="L18" s="1467"/>
      <c r="M18" s="647">
        <f>IF(OR($H$18=2,M5&lt;$J$18),0,IF(AND($H$18=1,$I$18=1,M5=$J$18),0,IF(AND($H$18=1,$I$18=2,M5=$J$18),$K$18,IF(OR(AND($H$18=1,$I$18=1,M5&gt;$J$18,M5&lt;=($J$18+$J$20+1)),AND($H$18=1,$I$18=2,M5&gt;$J$18,M5&lt;=($J$18+$J$20))),$K$18,IF(OR(AND($H$18=1,$I$18=1,M5=($J$18+$J$20+2)),AND($H$18=1,$I$18=2,M5=($J$18+$J$20+1))),$K$18-$K$19,IF(AND($H$18=1,$I$18=1,M5&gt;($J$18+$J$20+2),M5&lt;=($J$18+$J$19+1)),$K$18-$K$19-$K$20*(M5-$J$18-$J$20-2),IF(AND($H$18=1,$I$18=2,M5&gt;($J$18+$J$20+1),M5&lt;=($J$18+$J$19)),$K$18-$K$19-$K$20*(M5-$J$18-$J$20-1),0)))))))</f>
        <v>0</v>
      </c>
      <c r="N18" s="648">
        <f t="shared" ref="N18:AF18" si="14">IF(OR($H$18=2,N5&lt;$J$18),0,IF(AND($H$18=1,$I$18=1,N5=$J$18),0,IF(AND($H$18=1,$I$18=2,N5=$J$18),$K$18,IF(OR(AND($H$18=1,$I$18=1,N5&gt;$J$18,N5&lt;=($J$18+$J$20+1)),AND($H$18=1,$I$18=2,N5&gt;$J$18,N5&lt;=($J$18+$J$20))),$K$18,IF(OR(AND($H$18=1,$I$18=1,N5=($J$18+$J$20+2)),AND($H$18=1,$I$18=2,N5=($J$18+$J$20+1))),$K$18-$K$19,IF(AND($H$18=1,$I$18=1,N5&gt;($J$18+$J$20+2),N5&lt;=($J$18+$J$19+1)),$K$18-$K$19-$K$20*(N5-$J$18-$J$20-2),IF(AND($H$18=1,$I$18=2,N5&gt;($J$18+$J$20+1),N5&lt;=($J$18+$J$19)),$K$18-$K$19-$K$20*(N5-$J$18-$J$20-1),0)))))))</f>
        <v>0</v>
      </c>
      <c r="O18" s="648">
        <f t="shared" si="14"/>
        <v>0</v>
      </c>
      <c r="P18" s="648">
        <f t="shared" si="14"/>
        <v>0</v>
      </c>
      <c r="Q18" s="648">
        <f t="shared" si="14"/>
        <v>0</v>
      </c>
      <c r="R18" s="648">
        <f t="shared" si="14"/>
        <v>0</v>
      </c>
      <c r="S18" s="648">
        <f t="shared" si="14"/>
        <v>0</v>
      </c>
      <c r="T18" s="648">
        <f t="shared" si="14"/>
        <v>0</v>
      </c>
      <c r="U18" s="648">
        <f t="shared" si="14"/>
        <v>0</v>
      </c>
      <c r="V18" s="649">
        <f t="shared" si="14"/>
        <v>0</v>
      </c>
      <c r="W18" s="650">
        <f t="shared" si="14"/>
        <v>0</v>
      </c>
      <c r="X18" s="648">
        <f t="shared" si="14"/>
        <v>0</v>
      </c>
      <c r="Y18" s="648">
        <f t="shared" si="14"/>
        <v>0</v>
      </c>
      <c r="Z18" s="648">
        <f t="shared" si="14"/>
        <v>0</v>
      </c>
      <c r="AA18" s="648">
        <f t="shared" si="14"/>
        <v>0</v>
      </c>
      <c r="AB18" s="648">
        <f t="shared" si="14"/>
        <v>0</v>
      </c>
      <c r="AC18" s="648">
        <f t="shared" si="14"/>
        <v>0</v>
      </c>
      <c r="AD18" s="648">
        <f t="shared" si="14"/>
        <v>0</v>
      </c>
      <c r="AE18" s="648">
        <f t="shared" si="14"/>
        <v>0</v>
      </c>
      <c r="AF18" s="651">
        <f t="shared" si="14"/>
        <v>0</v>
      </c>
      <c r="AG18" s="530"/>
      <c r="AH18" s="524"/>
      <c r="AI18" s="524"/>
      <c r="AJ18" s="2"/>
      <c r="AK18" s="550"/>
      <c r="AL18" s="550"/>
      <c r="AM18" s="550"/>
      <c r="AN18" s="550"/>
      <c r="AO18" s="550"/>
      <c r="AP18" s="550"/>
      <c r="AQ18" s="550"/>
      <c r="AR18" s="550"/>
      <c r="AS18" s="550"/>
      <c r="AT18" s="550"/>
      <c r="AU18" s="550"/>
      <c r="AV18" s="550"/>
      <c r="AW18" s="550"/>
      <c r="AX18" s="550"/>
      <c r="AY18" s="550"/>
      <c r="AZ18" s="550"/>
      <c r="BA18" s="550"/>
      <c r="BB18" s="2"/>
      <c r="BC18" s="2"/>
      <c r="BD18" s="2"/>
      <c r="BE18" s="2"/>
      <c r="BF18" s="2"/>
      <c r="BG18" s="2"/>
      <c r="BH18" s="2"/>
      <c r="BI18" s="2"/>
      <c r="BJ18" s="2"/>
      <c r="BK18" s="2"/>
      <c r="BL18" s="2"/>
      <c r="BM18" s="2"/>
      <c r="BN18" s="2"/>
      <c r="BO18" s="2"/>
      <c r="BP18" s="2"/>
    </row>
    <row r="19" spans="1:68" ht="17.25" customHeight="1" x14ac:dyDescent="0.15">
      <c r="A19" s="88"/>
      <c r="B19" s="1452"/>
      <c r="C19" s="1527"/>
      <c r="D19" s="1459"/>
      <c r="E19" s="1459"/>
      <c r="F19" s="1461"/>
      <c r="G19" s="1463"/>
      <c r="H19" s="1465"/>
      <c r="I19" s="1465"/>
      <c r="J19" s="525"/>
      <c r="K19" s="526" t="str">
        <f>IF(J19="","",IF(OR(H18&lt;1,H18&gt;2),"支払ｴﾗ-(1or2)",IF(OR(I18&lt;1,I18&gt;2),"償還ｴﾗ-(1or2)",IF(H18=1,K18-(J19-J20-1)*K20,"元利均等年賦払"))))</f>
        <v/>
      </c>
      <c r="L19" s="1467"/>
      <c r="M19" s="631">
        <f>IF(OR((M5&lt;$J$18+$J$20),AND($H$18=1,$I$18=1,M5=$J$18+$J$20),AND($H$18=2,$I$18=1,M5=$J$18+$J$20)),0,IF(OR(AND($H$18=1,$I$18=2,M5=$J$18+$J$20),AND($H$18=1,$I$18=1,M5=$J$18+$J$20+1)),$K$19,IF(OR(AND($H$18=2,$I$18=2,M5=$J$18+$J$20),AND($H$18=2,$I$18=1,M5=$J$18+$J$20+1)),ABS(PPMT($L$18,1,$J$19-$J$20,$K$18)),IF(OR(AND($H$18=1,$I$18=2,M5&lt;$J$18+$J$19,M5&gt;$J$18+$J$20),AND($H$18=1,$I$18=1,M5&lt;=$J$18+$J$19,M5&gt;$J$18+$J$20+1)),$K$20,IF(AND($H$18=2,$I$18=2,M5&lt;$J$18+$J$19,M5&gt;$J$18+$J$20),ABS(PPMT($L$18,M5-$J$18-$J$20+1,$J$19-$J$20,$K$18)),IF(AND($H$18=2,$I$18=1,M5&lt;=$J$18+$J$19,M5&gt;$J$18+$J$20+1),ABS(PPMT($L$18,M5-$J$18-$J$20,$J$19-$J$20,$K$18)),0))))))</f>
        <v>0</v>
      </c>
      <c r="N19" s="632">
        <f t="shared" ref="N19:AF19" si="15">IF(OR((N5&lt;$J$18+$J$20),AND($H$18=1,$I$18=1,N5=$J$18+$J$20),AND($H$18=2,$I$18=1,N5=$J$18+$J$20)),0,IF(OR(AND($H$18=1,$I$18=2,N5=$J$18+$J$20),AND($H$18=1,$I$18=1,N5=$J$18+$J$20+1)),$K$19,IF(OR(AND($H$18=2,$I$18=2,N5=$J$18+$J$20),AND($H$18=2,$I$18=1,N5=$J$18+$J$20+1)),ABS(PPMT($L$18,1,$J$19-$J$20,$K$18)),IF(OR(AND($H$18=1,$I$18=2,N5&lt;$J$18+$J$19,N5&gt;$J$18+$J$20),AND($H$18=1,$I$18=1,N5&lt;=$J$18+$J$19,N5&gt;$J$18+$J$20+1)),$K$20,IF(AND($H$18=2,$I$18=2,N5&lt;$J$18+$J$19,N5&gt;$J$18+$J$20),ABS(PPMT($L$18,N5-$J$18-$J$20+1,$J$19-$J$20,$K$18)),IF(AND($H$18=2,$I$18=1,N5&lt;=$J$18+$J$19,N5&gt;$J$18+$J$20+1),ABS(PPMT($L$18,N5-$J$18-$J$20,$J$19-$J$20,$K$18)),0))))))</f>
        <v>0</v>
      </c>
      <c r="O19" s="632">
        <f t="shared" si="15"/>
        <v>0</v>
      </c>
      <c r="P19" s="632">
        <f t="shared" si="15"/>
        <v>0</v>
      </c>
      <c r="Q19" s="632">
        <f t="shared" si="15"/>
        <v>0</v>
      </c>
      <c r="R19" s="632">
        <f t="shared" si="15"/>
        <v>0</v>
      </c>
      <c r="S19" s="632">
        <f t="shared" si="15"/>
        <v>0</v>
      </c>
      <c r="T19" s="632">
        <f t="shared" si="15"/>
        <v>0</v>
      </c>
      <c r="U19" s="632">
        <f t="shared" si="15"/>
        <v>0</v>
      </c>
      <c r="V19" s="633">
        <f t="shared" si="15"/>
        <v>0</v>
      </c>
      <c r="W19" s="634">
        <f t="shared" si="15"/>
        <v>0</v>
      </c>
      <c r="X19" s="632">
        <f t="shared" si="15"/>
        <v>0</v>
      </c>
      <c r="Y19" s="632">
        <f t="shared" si="15"/>
        <v>0</v>
      </c>
      <c r="Z19" s="632">
        <f t="shared" si="15"/>
        <v>0</v>
      </c>
      <c r="AA19" s="632">
        <f t="shared" si="15"/>
        <v>0</v>
      </c>
      <c r="AB19" s="632">
        <f t="shared" si="15"/>
        <v>0</v>
      </c>
      <c r="AC19" s="632">
        <f t="shared" si="15"/>
        <v>0</v>
      </c>
      <c r="AD19" s="632">
        <f t="shared" si="15"/>
        <v>0</v>
      </c>
      <c r="AE19" s="632">
        <f t="shared" si="15"/>
        <v>0</v>
      </c>
      <c r="AF19" s="635">
        <f t="shared" si="15"/>
        <v>0</v>
      </c>
      <c r="AG19" s="530">
        <f>SUM(M19:AF19)</f>
        <v>0</v>
      </c>
      <c r="AH19" s="531"/>
      <c r="AI19" s="531"/>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row>
    <row r="20" spans="1:68" ht="17.25" customHeight="1" thickBot="1" x14ac:dyDescent="0.25">
      <c r="A20" s="88"/>
      <c r="B20" s="1452"/>
      <c r="C20" s="1528"/>
      <c r="D20" s="1480"/>
      <c r="E20" s="1480"/>
      <c r="F20" s="1482"/>
      <c r="G20" s="1484"/>
      <c r="H20" s="1466"/>
      <c r="I20" s="1466"/>
      <c r="J20" s="652"/>
      <c r="K20" s="534" t="str">
        <f>IF(J20="","",IF(J20&gt;=J19,"据置は償還の内数で!!",IF(OR(H18&lt;1,H18&gt;2,I18&lt;1,I18&gt;2),"〃",IF(H18=1,ROUNDDOWN((K18/(J19-J20)),-3),"〃"))))</f>
        <v/>
      </c>
      <c r="L20" s="1468"/>
      <c r="M20" s="552">
        <f>TRUNC(IF($H$18=1,M18*$L$18,IF(AND($H$18=2,$I$18=1,$J$18+$J$20&lt;M5,$J$18+$J$19&gt;=M5),ABS(IPMT($L$18,M5-$J$18-$J$20,$J$19-$J$20,$K$18)),IF(AND($H$18=2,$I$18=2,$J$18+$J$20&lt;=M5,$J$18+$J$19&gt;M5),ABS(IPMT($L$18,M5-$J$18-$J$20+1,$J$19-$J$20,$K$18)),IF(AND($H$18=2,$I$18=1,$J$18&lt;M5,$J$18+$J$20&gt;=M5),ABS(IPMT($L$18,1,$J$19-$J$20,$K$18)),IF(AND($H$18=2,$I$18=2,$J$18&lt;=M5,$J$18+$J$20&gt;M5),ABS(IPMT($L$18,1,$J$19-$J$20,$K$18)),0))))))</f>
        <v>0</v>
      </c>
      <c r="N20" s="553">
        <f t="shared" ref="N20:AF20" si="16">TRUNC(IF($H$18=1,N18*$L$18,IF(AND($H$18=2,$I$18=1,$J$18+$J$20&lt;N5,$J$18+$J$19&gt;=N5),ABS(IPMT($L$18,N5-$J$18-$J$20,$J$19-$J$20,$K$18)),IF(AND($H$18=2,$I$18=2,$J$18+$J$20&lt;=N5,$J$18+$J$19&gt;N5),ABS(IPMT($L$18,N5-$J$18-$J$20+1,$J$19-$J$20,$K$18)),IF(AND($H$18=2,$I$18=1,$J$18&lt;N5,$J$18+$J$20&gt;=N5),ABS(IPMT($L$18,1,$J$19-$J$20,$K$18)),IF(AND($H$18=2,$I$18=2,$J$18&lt;=N5,$J$18+$J$20&gt;N5),ABS(IPMT($L$18,1,$J$19-$J$20,$K$18)),0))))))</f>
        <v>0</v>
      </c>
      <c r="O20" s="553">
        <f t="shared" si="16"/>
        <v>0</v>
      </c>
      <c r="P20" s="553">
        <f t="shared" si="16"/>
        <v>0</v>
      </c>
      <c r="Q20" s="553">
        <f t="shared" si="16"/>
        <v>0</v>
      </c>
      <c r="R20" s="553">
        <f t="shared" si="16"/>
        <v>0</v>
      </c>
      <c r="S20" s="553">
        <f t="shared" si="16"/>
        <v>0</v>
      </c>
      <c r="T20" s="553">
        <f t="shared" si="16"/>
        <v>0</v>
      </c>
      <c r="U20" s="553">
        <f t="shared" si="16"/>
        <v>0</v>
      </c>
      <c r="V20" s="554">
        <f t="shared" si="16"/>
        <v>0</v>
      </c>
      <c r="W20" s="555">
        <f t="shared" si="16"/>
        <v>0</v>
      </c>
      <c r="X20" s="553">
        <f t="shared" si="16"/>
        <v>0</v>
      </c>
      <c r="Y20" s="553">
        <f t="shared" si="16"/>
        <v>0</v>
      </c>
      <c r="Z20" s="553">
        <f t="shared" si="16"/>
        <v>0</v>
      </c>
      <c r="AA20" s="553">
        <f t="shared" si="16"/>
        <v>0</v>
      </c>
      <c r="AB20" s="553">
        <f t="shared" si="16"/>
        <v>0</v>
      </c>
      <c r="AC20" s="553">
        <f t="shared" si="16"/>
        <v>0</v>
      </c>
      <c r="AD20" s="553">
        <f t="shared" si="16"/>
        <v>0</v>
      </c>
      <c r="AE20" s="553">
        <f t="shared" si="16"/>
        <v>0</v>
      </c>
      <c r="AF20" s="653">
        <f t="shared" si="16"/>
        <v>0</v>
      </c>
      <c r="AG20" s="530">
        <f>SUM(M20:AF20)</f>
        <v>0</v>
      </c>
      <c r="AH20" s="524"/>
      <c r="AI20" s="524"/>
      <c r="AJ20" s="2"/>
      <c r="AK20" s="556"/>
      <c r="AL20" s="550"/>
      <c r="AM20" s="550"/>
      <c r="AN20" s="550"/>
      <c r="AO20" s="550"/>
      <c r="AP20" s="550"/>
      <c r="AQ20" s="550"/>
      <c r="AR20" s="550"/>
      <c r="AS20" s="550"/>
      <c r="AT20" s="550"/>
      <c r="AU20" s="550"/>
      <c r="AV20" s="550"/>
      <c r="AW20" s="550"/>
      <c r="AX20" s="550"/>
      <c r="AY20" s="550"/>
      <c r="AZ20" s="550"/>
      <c r="BA20" s="550"/>
      <c r="BB20" s="532"/>
      <c r="BC20" s="2"/>
      <c r="BD20" s="2"/>
      <c r="BE20" s="2"/>
      <c r="BF20" s="2"/>
      <c r="BG20" s="2"/>
      <c r="BH20" s="2"/>
      <c r="BI20" s="2"/>
      <c r="BJ20" s="2"/>
      <c r="BK20" s="2"/>
      <c r="BL20" s="2"/>
      <c r="BM20" s="2"/>
      <c r="BN20" s="2"/>
      <c r="BO20" s="2"/>
      <c r="BP20" s="2"/>
    </row>
    <row r="21" spans="1:68" ht="17.25" customHeight="1" thickTop="1" x14ac:dyDescent="0.15">
      <c r="A21" s="88"/>
      <c r="B21" s="1452"/>
      <c r="C21" s="1512" t="s">
        <v>359</v>
      </c>
      <c r="D21" s="1515"/>
      <c r="E21" s="1516"/>
      <c r="F21" s="1519"/>
      <c r="G21" s="1516"/>
      <c r="H21" s="1465"/>
      <c r="I21" s="1465"/>
      <c r="J21" s="707"/>
      <c r="K21" s="708"/>
      <c r="L21" s="1521"/>
      <c r="M21" s="647">
        <f>IF(OR($H$21=2,M5&lt;$J$21),0,IF(AND($H$21=1,$I$21=1,M5=$J$21),0,IF(AND($H$21=1,$I$21=2,M5=$J$21),$K$21,IF(OR(AND($H$21=1,$I$21=1,M5&gt;$J$21,M5&lt;=($J$21+$J$23+1)),AND($H$21=1,$I$21=2,M5&gt;$J$21,M5&lt;=($J$21+$J$23))),$K$21,IF(OR(AND($H$21=1,$I$21=1,M5=($J$21+$J$23+2)),AND($H$21=1,$I$21=2,M5=($J$21+$J$23+1))),$K$21-$K$22,IF(AND($H$21=1,$I$21=1,M5&gt;($J$21+$J$23+2),M5&lt;=($J$21+$J$22+1)),$K$21-$K$22-$K$23*(M5-$J$21-$J$23-2),IF(AND($H$21=1,$I$21=2,M5&gt;($J$21+$J$23+1),M5&lt;=($J$21+$J$22)),$K$21-$K$22-$K$23*(M5-$J$21-$J$23-1),0)))))))</f>
        <v>0</v>
      </c>
      <c r="N21" s="648">
        <f t="shared" ref="N21:AF21" si="17">IF(OR($H$21=2,N5&lt;$J$21),0,IF(AND($H$21=1,$I$21=1,N5=$J$21),0,IF(AND($H$21=1,$I$21=2,N5=$J$21),$K$21,IF(OR(AND($H$21=1,$I$21=1,N5&gt;$J$21,N5&lt;=($J$21+$J$23+1)),AND($H$21=1,$I$21=2,N5&gt;$J$21,N5&lt;=($J$21+$J$23))),$K$21,IF(OR(AND($H$21=1,$I$21=1,N5=($J$21+$J$23+2)),AND($H$21=1,$I$21=2,N5=($J$21+$J$23+1))),$K$21-$K$22,IF(AND($H$21=1,$I$21=1,N5&gt;($J$21+$J$23+2),N5&lt;=($J$21+$J$22+1)),$K$21-$K$22-$K$23*(N5-$J$21-$J$23-2),IF(AND($H$21=1,$I$21=2,N5&gt;($J$21+$J$23+1),N5&lt;=($J$21+$J$22)),$K$21-$K$22-$K$23*(N5-$J$21-$J$23-1),0)))))))</f>
        <v>0</v>
      </c>
      <c r="O21" s="648">
        <f t="shared" si="17"/>
        <v>0</v>
      </c>
      <c r="P21" s="648">
        <f t="shared" si="17"/>
        <v>0</v>
      </c>
      <c r="Q21" s="648">
        <f t="shared" si="17"/>
        <v>0</v>
      </c>
      <c r="R21" s="648">
        <f t="shared" si="17"/>
        <v>0</v>
      </c>
      <c r="S21" s="648">
        <f t="shared" si="17"/>
        <v>0</v>
      </c>
      <c r="T21" s="648">
        <f t="shared" si="17"/>
        <v>0</v>
      </c>
      <c r="U21" s="648">
        <f t="shared" si="17"/>
        <v>0</v>
      </c>
      <c r="V21" s="649">
        <f t="shared" si="17"/>
        <v>0</v>
      </c>
      <c r="W21" s="650">
        <f t="shared" si="17"/>
        <v>0</v>
      </c>
      <c r="X21" s="648">
        <f t="shared" si="17"/>
        <v>0</v>
      </c>
      <c r="Y21" s="648">
        <f t="shared" si="17"/>
        <v>0</v>
      </c>
      <c r="Z21" s="648">
        <f t="shared" si="17"/>
        <v>0</v>
      </c>
      <c r="AA21" s="648">
        <f t="shared" si="17"/>
        <v>0</v>
      </c>
      <c r="AB21" s="648">
        <f t="shared" si="17"/>
        <v>0</v>
      </c>
      <c r="AC21" s="648">
        <f t="shared" si="17"/>
        <v>0</v>
      </c>
      <c r="AD21" s="648">
        <f t="shared" si="17"/>
        <v>0</v>
      </c>
      <c r="AE21" s="648">
        <f t="shared" si="17"/>
        <v>0</v>
      </c>
      <c r="AF21" s="651">
        <f t="shared" si="17"/>
        <v>0</v>
      </c>
      <c r="AG21" s="530"/>
      <c r="AH21" s="524"/>
      <c r="AI21" s="524"/>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row>
    <row r="22" spans="1:68" ht="17.25" customHeight="1" x14ac:dyDescent="0.15">
      <c r="A22" s="88"/>
      <c r="B22" s="1452"/>
      <c r="C22" s="1513"/>
      <c r="D22" s="1459"/>
      <c r="E22" s="1517"/>
      <c r="F22" s="1520"/>
      <c r="G22" s="1517"/>
      <c r="H22" s="1465"/>
      <c r="I22" s="1465"/>
      <c r="J22" s="525"/>
      <c r="K22" s="526" t="str">
        <f>IF(J22="","",IF(OR(H21&lt;1,H21&gt;2),"支払ｴﾗ-(1or2)",IF(OR(I21&lt;1,I21&gt;2),"償還ｴﾗ-(1or2)",IF(H21=1,K21-(J22-J23-1)*K23,"元利均等年賦払"))))</f>
        <v/>
      </c>
      <c r="L22" s="1467"/>
      <c r="M22" s="631">
        <f>IF(OR((M5&lt;$J$21+$J$23),AND($H$21=1,$I$21=1,M5=$J$21+$J$23),AND($H$21=2,$I$21=1,M5=$J$21+$J$23)),0,IF(OR(AND($H$21=1,$I$21=2,M5=$J$21+$J$23),AND($H$21=1,$I$21=1,M5=$J$21+$J$23+1)),$K$22,IF(OR(AND($H$21=2,$I$21=2,M5=$J$21+$J$23),AND($H$21=2,$I$21=1,M5=$J$21+$J$23+1)),ABS(PPMT($L$21,1,$J$22-$J$23,$K$21)),IF(OR(AND($H$21=1,$I$21=2,M5&lt;$J$21+$J$22,M5&gt;$J$21+$J$23),AND($H$21=1,$I$21=1,M5&lt;=$J$21+$J$22,M5&gt;$J$21+$J$23+1)),$K$23,IF(AND($H$21=2,$I$21=2,M5&lt;$J$21+$J$22,M5&gt;$J$21+$J$23),ABS(PPMT($L$21,M5-$J$21-$J$23+1,$J$22-$J$23,$K$21)),IF(AND($H$21=2,$I$21=1,M5&lt;=$J$21+$J$22,M5&gt;$J$21+$J$23+1),ABS(PPMT($L$21,M5-$J$21-$J$23,$J$22-$J$23,$K$21)),0))))))</f>
        <v>0</v>
      </c>
      <c r="N22" s="632">
        <f t="shared" ref="N22:AF22" si="18">IF(OR((N5&lt;$J$21+$J$23),AND($H$21=1,$I$21=1,N5=$J$21+$J$23),AND($H$21=2,$I$21=1,N5=$J$21+$J$23)),0,IF(OR(AND($H$21=1,$I$21=2,N5=$J$21+$J$23),AND($H$21=1,$I$21=1,N5=$J$21+$J$23+1)),$K$22,IF(OR(AND($H$21=2,$I$21=2,N5=$J$21+$J$23),AND($H$21=2,$I$21=1,N5=$J$21+$J$23+1)),ABS(PPMT($L$21,1,$J$22-$J$23,$K$21)),IF(OR(AND($H$21=1,$I$21=2,N5&lt;$J$21+$J$22,N5&gt;$J$21+$J$23),AND($H$21=1,$I$21=1,N5&lt;=$J$21+$J$22,N5&gt;$J$21+$J$23+1)),$K$23,IF(AND($H$21=2,$I$21=2,N5&lt;$J$21+$J$22,N5&gt;$J$21+$J$23),ABS(PPMT($L$21,N5-$J$21-$J$23+1,$J$22-$J$23,$K$21)),IF(AND($H$21=2,$I$21=1,N5&lt;=$J$21+$J$22,N5&gt;$J$21+$J$23+1),ABS(PPMT($L$21,N5-$J$21-$J$23,$J$22-$J$23,$K$21)),0))))))</f>
        <v>0</v>
      </c>
      <c r="O22" s="632">
        <f t="shared" si="18"/>
        <v>0</v>
      </c>
      <c r="P22" s="632">
        <f t="shared" si="18"/>
        <v>0</v>
      </c>
      <c r="Q22" s="632">
        <f t="shared" si="18"/>
        <v>0</v>
      </c>
      <c r="R22" s="632">
        <f t="shared" si="18"/>
        <v>0</v>
      </c>
      <c r="S22" s="632">
        <f t="shared" si="18"/>
        <v>0</v>
      </c>
      <c r="T22" s="632">
        <f t="shared" si="18"/>
        <v>0</v>
      </c>
      <c r="U22" s="632">
        <f t="shared" si="18"/>
        <v>0</v>
      </c>
      <c r="V22" s="633">
        <f t="shared" si="18"/>
        <v>0</v>
      </c>
      <c r="W22" s="634">
        <f t="shared" si="18"/>
        <v>0</v>
      </c>
      <c r="X22" s="632">
        <f t="shared" si="18"/>
        <v>0</v>
      </c>
      <c r="Y22" s="632">
        <f t="shared" si="18"/>
        <v>0</v>
      </c>
      <c r="Z22" s="632">
        <f t="shared" si="18"/>
        <v>0</v>
      </c>
      <c r="AA22" s="632">
        <f t="shared" si="18"/>
        <v>0</v>
      </c>
      <c r="AB22" s="632">
        <f t="shared" si="18"/>
        <v>0</v>
      </c>
      <c r="AC22" s="632">
        <f t="shared" si="18"/>
        <v>0</v>
      </c>
      <c r="AD22" s="632">
        <f t="shared" si="18"/>
        <v>0</v>
      </c>
      <c r="AE22" s="632">
        <f t="shared" si="18"/>
        <v>0</v>
      </c>
      <c r="AF22" s="635">
        <f t="shared" si="18"/>
        <v>0</v>
      </c>
      <c r="AG22" s="530">
        <f>SUM(M22:AF22)</f>
        <v>0</v>
      </c>
      <c r="AH22" s="531"/>
      <c r="AI22" s="531"/>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row>
    <row r="23" spans="1:68" ht="17.25" customHeight="1" x14ac:dyDescent="0.15">
      <c r="A23" s="88"/>
      <c r="B23" s="1452"/>
      <c r="C23" s="1513"/>
      <c r="D23" s="1459"/>
      <c r="E23" s="1518"/>
      <c r="F23" s="1520"/>
      <c r="G23" s="1518"/>
      <c r="H23" s="1485"/>
      <c r="I23" s="1485"/>
      <c r="J23" s="533"/>
      <c r="K23" s="676" t="str">
        <f>IF(J23="","",IF(J23&gt;=J22,"据置は償還の内数で!!",IF(OR(H21&lt;1,H21&gt;2,I21&lt;1,I21&gt;2),"〃",IF(H21=1,ROUNDDOWN((K21/(J22-J23)),-3),"〃"))))</f>
        <v/>
      </c>
      <c r="L23" s="1467"/>
      <c r="M23" s="636">
        <f>TRUNC(IF($H$21=1,M21*$L$21,IF(AND($H$21=2,$I$21=1,$J$21+$J$23&lt;M5,$J$21+$J$22&gt;=M5),ABS(IPMT($L$21,M5-$J$21-$J$23,$J$22-$J$23,$K$21)),IF(AND($H$21=2,$I$21=2,$J$21+$J$23&lt;=M5,$J$21+$J$22&gt;M5),ABS(IPMT($L$21,M5-$J$21-$J$23+1,$J$22-$J$23,$K$21)),IF(AND($H$21=2,$I$21=1,$J$21&lt;M5,$J$21+$J$23&gt;=M5),ABS(IPMT($L$21,1,$J$22-$J$23,$K$21)),IF(AND($H$21=2,$I$21=2,$J$21&lt;=M5,$J$21+$J$23&gt;M5),ABS(IPMT($L$21,1,$J$22-$J$23,$K$21)),0))))))</f>
        <v>0</v>
      </c>
      <c r="N23" s="637">
        <f t="shared" ref="N23:AF23" si="19">TRUNC(IF($H$21=1,N21*$L$21,IF(AND($H$21=2,$I$21=1,$J$21+$J$23&lt;N5,$J$21+$J$22&gt;=N5),ABS(IPMT($L$21,N5-$J$21-$J$23,$J$22-$J$23,$K$21)),IF(AND($H$21=2,$I$21=2,$J$21+$J$23&lt;=N5,$J$21+$J$22&gt;N5),ABS(IPMT($L$21,N5-$J$21-$J$23+1,$J$22-$J$23,$K$21)),IF(AND($H$21=2,$I$21=1,$J$21&lt;N5,$J$21+$J$23&gt;=N5),ABS(IPMT($L$21,1,$J$22-$J$23,$K$21)),IF(AND($H$21=2,$I$21=2,$J$21&lt;=N5,$J$21+$J$23&gt;N5),ABS(IPMT($L$21,1,$J$22-$J$23,$K$21)),0))))))</f>
        <v>0</v>
      </c>
      <c r="O23" s="637">
        <f t="shared" si="19"/>
        <v>0</v>
      </c>
      <c r="P23" s="637">
        <f t="shared" si="19"/>
        <v>0</v>
      </c>
      <c r="Q23" s="637">
        <f t="shared" si="19"/>
        <v>0</v>
      </c>
      <c r="R23" s="637">
        <f t="shared" si="19"/>
        <v>0</v>
      </c>
      <c r="S23" s="637">
        <f t="shared" si="19"/>
        <v>0</v>
      </c>
      <c r="T23" s="637">
        <f t="shared" si="19"/>
        <v>0</v>
      </c>
      <c r="U23" s="637">
        <f t="shared" si="19"/>
        <v>0</v>
      </c>
      <c r="V23" s="638">
        <f t="shared" si="19"/>
        <v>0</v>
      </c>
      <c r="W23" s="639">
        <f t="shared" si="19"/>
        <v>0</v>
      </c>
      <c r="X23" s="637">
        <f t="shared" si="19"/>
        <v>0</v>
      </c>
      <c r="Y23" s="637">
        <f t="shared" si="19"/>
        <v>0</v>
      </c>
      <c r="Z23" s="637">
        <f t="shared" si="19"/>
        <v>0</v>
      </c>
      <c r="AA23" s="637">
        <f t="shared" si="19"/>
        <v>0</v>
      </c>
      <c r="AB23" s="637">
        <f t="shared" si="19"/>
        <v>0</v>
      </c>
      <c r="AC23" s="637">
        <f t="shared" si="19"/>
        <v>0</v>
      </c>
      <c r="AD23" s="637">
        <f t="shared" si="19"/>
        <v>0</v>
      </c>
      <c r="AE23" s="637">
        <f t="shared" si="19"/>
        <v>0</v>
      </c>
      <c r="AF23" s="640">
        <f t="shared" si="19"/>
        <v>0</v>
      </c>
      <c r="AG23" s="530">
        <f>SUM(M23:AF23)</f>
        <v>0</v>
      </c>
      <c r="AH23" s="524"/>
      <c r="AI23" s="524"/>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row>
    <row r="24" spans="1:68" ht="17.25" customHeight="1" x14ac:dyDescent="0.15">
      <c r="A24" s="88"/>
      <c r="B24" s="1452"/>
      <c r="C24" s="1513"/>
      <c r="D24" s="1458"/>
      <c r="E24" s="1458"/>
      <c r="F24" s="1460"/>
      <c r="G24" s="1462"/>
      <c r="H24" s="1464"/>
      <c r="I24" s="1464"/>
      <c r="J24" s="503"/>
      <c r="K24" s="557"/>
      <c r="L24" s="1473"/>
      <c r="M24" s="641">
        <f>IF(OR($H$24=2,M5&lt;$J$24),0,IF(AND($H$24=1,$I$24=1,M5=$J$24),0,IF(AND($H$24=1,$I$24=2,M5=$J$24),$K$24,IF(OR(AND($H$24=1,$I$24=1,M5&gt;$J$24,M5&lt;=($J$24+$J$26+1)),AND($H$24=1,$I$24=2,M5&gt;$J$24,M5&lt;=($J$24+$J$26))),$K$24,IF(OR(AND($H$24=1,$I$24=1,M5=($J$24+$J$26+2)),AND($H$24=1,$I$24=2,M5=($J$24+$J$26+1))),$K$24-$K$25,IF(AND($H$24=1,$I$24=1,M5&gt;($J$24+$J$26+2),M5&lt;=($J$24+$J$25+1)),$K$24-$K$25-$K$26*(M5-$J$24-$J$26-2),IF(AND($H$24=1,$I$24=2,M5&gt;($J$24+$J$26+1),M5&lt;=($J$24+$J$25)),$K$24-$K$25-$K$26*(M5-$J$24-$J$26-1),0)))))))</f>
        <v>0</v>
      </c>
      <c r="N24" s="642">
        <f t="shared" ref="N24:AF24" si="20">IF(OR($H$24=2,N5&lt;$J$24),0,IF(AND($H$24=1,$I$24=1,N5=$J$24),0,IF(AND($H$24=1,$I$24=2,N5=$J$24),$K$24,IF(OR(AND($H$24=1,$I$24=1,N5&gt;$J$24,N5&lt;=($J$24+$J$26+1)),AND($H$24=1,$I$24=2,N5&gt;$J$24,N5&lt;=($J$24+$J$26))),$K$24,IF(OR(AND($H$24=1,$I$24=1,N5=($J$24+$J$26+2)),AND($H$24=1,$I$24=2,N5=($J$24+$J$26+1))),$K$24-$K$25,IF(AND($H$24=1,$I$24=1,N5&gt;($J$24+$J$26+2),N5&lt;=($J$24+$J$25+1)),$K$24-$K$25-$K$26*(N5-$J$24-$J$26-2),IF(AND($H$24=1,$I$24=2,N5&gt;($J$24+$J$26+1),N5&lt;=($J$24+$J$25)),$K$24-$K$25-$K$26*(N5-$J$24-$J$26-1),0)))))))</f>
        <v>0</v>
      </c>
      <c r="O24" s="642">
        <f t="shared" si="20"/>
        <v>0</v>
      </c>
      <c r="P24" s="642">
        <f t="shared" si="20"/>
        <v>0</v>
      </c>
      <c r="Q24" s="642">
        <f t="shared" si="20"/>
        <v>0</v>
      </c>
      <c r="R24" s="642">
        <f t="shared" si="20"/>
        <v>0</v>
      </c>
      <c r="S24" s="642">
        <f t="shared" si="20"/>
        <v>0</v>
      </c>
      <c r="T24" s="642">
        <f t="shared" si="20"/>
        <v>0</v>
      </c>
      <c r="U24" s="642">
        <f t="shared" si="20"/>
        <v>0</v>
      </c>
      <c r="V24" s="643">
        <f t="shared" si="20"/>
        <v>0</v>
      </c>
      <c r="W24" s="644">
        <f t="shared" si="20"/>
        <v>0</v>
      </c>
      <c r="X24" s="642">
        <f t="shared" si="20"/>
        <v>0</v>
      </c>
      <c r="Y24" s="642">
        <f t="shared" si="20"/>
        <v>0</v>
      </c>
      <c r="Z24" s="642">
        <f t="shared" si="20"/>
        <v>0</v>
      </c>
      <c r="AA24" s="642">
        <f t="shared" si="20"/>
        <v>0</v>
      </c>
      <c r="AB24" s="642">
        <f t="shared" si="20"/>
        <v>0</v>
      </c>
      <c r="AC24" s="642">
        <f t="shared" si="20"/>
        <v>0</v>
      </c>
      <c r="AD24" s="642">
        <f t="shared" si="20"/>
        <v>0</v>
      </c>
      <c r="AE24" s="642">
        <f t="shared" si="20"/>
        <v>0</v>
      </c>
      <c r="AF24" s="645">
        <f t="shared" si="20"/>
        <v>0</v>
      </c>
      <c r="AG24" s="530"/>
      <c r="AH24" s="524"/>
      <c r="AI24" s="524"/>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row>
    <row r="25" spans="1:68" ht="17.25" customHeight="1" x14ac:dyDescent="0.2">
      <c r="A25" s="88"/>
      <c r="B25" s="1452"/>
      <c r="C25" s="1513"/>
      <c r="D25" s="1459"/>
      <c r="E25" s="1459"/>
      <c r="F25" s="1461"/>
      <c r="G25" s="1463"/>
      <c r="H25" s="1465"/>
      <c r="I25" s="1465"/>
      <c r="J25" s="525"/>
      <c r="K25" s="526" t="str">
        <f>IF(J25="","",IF(OR(H24&lt;1,H24&gt;2),"支払ｴﾗ-(1or2)",IF(OR(I24&lt;1,I24&gt;2),"償還ｴﾗ-(1or2)",IF(H24=1,K24-(J25-J26-1)*K26,"元利均等年賦払"))))</f>
        <v/>
      </c>
      <c r="L25" s="1467"/>
      <c r="M25" s="631">
        <f>IF(OR((M5&lt;$J$24+$J$26),AND($H$24=1,$I$24=1,M5=$J$24+$J$26),AND($H$24=2,$I$24=1,M5=$J$24+$J$26)),0,IF(OR(AND($H$24=1,$I$24=2,M5=$J$24+$J$26),AND($H$24=1,$I$24=1,M5=$J$24+$J$26+1)),$K$25,IF(OR(AND($H$24=2,$I$24=2,M5=$J$24+$J$26),AND($H$24=2,$I$24=1,M5=$J$24+$J$26+1)),ABS(PPMT($L$24,1,$J$25-$J$26,$K$24)),IF(OR(AND($H$24=1,$I$24=2,M5&lt;$J$24+$J$25,M5&gt;$J$24+$J$26),AND($H$24=1,$I$24=1,M5&lt;=$J$24+$J$25,M5&gt;$J$24+$J$26+1)),$K$26,IF(AND($H$24=2,$I$24=2,M5&lt;$J$24+$J$25,M5&gt;$J$24+$J$26),ABS(PPMT($L$24,M5-$J$24-$J$26+1,$J$25-$J$26,$K$24)),IF(AND($H$24=2,$I$24=1,M5&lt;=$J$24+$J$25,M5&gt;$J$24+$J$26+1),ABS(PPMT($L$24,M5-$J$24-$J$26,$J$25-$J$26,$K$24)),0))))))</f>
        <v>0</v>
      </c>
      <c r="N25" s="632">
        <f t="shared" ref="N25:AF25" si="21">IF(OR((N5&lt;$J$24+$J$26),AND($H$24=1,$I$24=1,N5=$J$24+$J$26),AND($H$24=2,$I$24=1,N5=$J$24+$J$26)),0,IF(OR(AND($H$24=1,$I$24=2,N5=$J$24+$J$26),AND($H$24=1,$I$24=1,N5=$J$24+$J$26+1)),$K$25,IF(OR(AND($H$24=2,$I$24=2,N5=$J$24+$J$26),AND($H$24=2,$I$24=1,N5=$J$24+$J$26+1)),ABS(PPMT($L$24,1,$J$25-$J$26,$K$24)),IF(OR(AND($H$24=1,$I$24=2,N5&lt;$J$24+$J$25,N5&gt;$J$24+$J$26),AND($H$24=1,$I$24=1,N5&lt;=$J$24+$J$25,N5&gt;$J$24+$J$26+1)),$K$26,IF(AND($H$24=2,$I$24=2,N5&lt;$J$24+$J$25,N5&gt;$J$24+$J$26),ABS(PPMT($L$24,N5-$J$24-$J$26+1,$J$25-$J$26,$K$24)),IF(AND($H$24=2,$I$24=1,N5&lt;=$J$24+$J$25,N5&gt;$J$24+$J$26+1),ABS(PPMT($L$24,N5-$J$24-$J$26,$J$25-$J$26,$K$24)),0))))))</f>
        <v>0</v>
      </c>
      <c r="O25" s="632">
        <f t="shared" si="21"/>
        <v>0</v>
      </c>
      <c r="P25" s="632">
        <f t="shared" si="21"/>
        <v>0</v>
      </c>
      <c r="Q25" s="632">
        <f t="shared" si="21"/>
        <v>0</v>
      </c>
      <c r="R25" s="632">
        <f t="shared" si="21"/>
        <v>0</v>
      </c>
      <c r="S25" s="632">
        <f t="shared" si="21"/>
        <v>0</v>
      </c>
      <c r="T25" s="632">
        <f t="shared" si="21"/>
        <v>0</v>
      </c>
      <c r="U25" s="632">
        <f t="shared" si="21"/>
        <v>0</v>
      </c>
      <c r="V25" s="633">
        <f t="shared" si="21"/>
        <v>0</v>
      </c>
      <c r="W25" s="634">
        <f t="shared" si="21"/>
        <v>0</v>
      </c>
      <c r="X25" s="632">
        <f t="shared" si="21"/>
        <v>0</v>
      </c>
      <c r="Y25" s="632">
        <f t="shared" si="21"/>
        <v>0</v>
      </c>
      <c r="Z25" s="632">
        <f t="shared" si="21"/>
        <v>0</v>
      </c>
      <c r="AA25" s="632">
        <f t="shared" si="21"/>
        <v>0</v>
      </c>
      <c r="AB25" s="632">
        <f t="shared" si="21"/>
        <v>0</v>
      </c>
      <c r="AC25" s="632">
        <f t="shared" si="21"/>
        <v>0</v>
      </c>
      <c r="AD25" s="632">
        <f t="shared" si="21"/>
        <v>0</v>
      </c>
      <c r="AE25" s="632">
        <f t="shared" si="21"/>
        <v>0</v>
      </c>
      <c r="AF25" s="635">
        <f t="shared" si="21"/>
        <v>0</v>
      </c>
      <c r="AG25" s="530">
        <f>SUM(M25:AF25)</f>
        <v>0</v>
      </c>
      <c r="AH25" s="531"/>
      <c r="AI25" s="531"/>
      <c r="AJ25" s="558"/>
      <c r="AK25" s="545"/>
      <c r="AL25" s="545"/>
      <c r="AM25" s="545"/>
      <c r="AN25" s="545"/>
      <c r="AO25" s="545"/>
      <c r="AP25" s="545"/>
      <c r="AQ25" s="545"/>
      <c r="AR25" s="545"/>
      <c r="AS25" s="545"/>
      <c r="AT25" s="545"/>
      <c r="AU25" s="545"/>
      <c r="AV25" s="545"/>
      <c r="AW25" s="545"/>
      <c r="AX25" s="545"/>
      <c r="AY25" s="545"/>
      <c r="AZ25" s="545"/>
      <c r="BA25" s="545"/>
      <c r="BB25" s="546"/>
      <c r="BC25" s="2"/>
      <c r="BD25" s="2"/>
      <c r="BE25" s="2"/>
      <c r="BF25" s="2"/>
      <c r="BG25" s="2"/>
      <c r="BH25" s="2"/>
      <c r="BI25" s="2"/>
      <c r="BJ25" s="2"/>
      <c r="BK25" s="2"/>
      <c r="BL25" s="2"/>
      <c r="BM25" s="2"/>
      <c r="BN25" s="2"/>
      <c r="BO25" s="2"/>
      <c r="BP25" s="2"/>
    </row>
    <row r="26" spans="1:68" ht="17.25" customHeight="1" x14ac:dyDescent="0.2">
      <c r="A26" s="88"/>
      <c r="B26" s="1452"/>
      <c r="C26" s="1513"/>
      <c r="D26" s="1459"/>
      <c r="E26" s="1459"/>
      <c r="F26" s="1461"/>
      <c r="G26" s="1463"/>
      <c r="H26" s="1485"/>
      <c r="I26" s="1485"/>
      <c r="J26" s="547"/>
      <c r="K26" s="534" t="str">
        <f>IF(J26="","",IF(J26&gt;=J25,"据置は償還の内数で!!",IF(OR(H24&lt;1,H24&gt;2,I24&lt;1,I24&gt;2),"〃",IF(H24=1,ROUNDDOWN((K24/(J25-J26)),-3),"〃"))))</f>
        <v/>
      </c>
      <c r="L26" s="1467"/>
      <c r="M26" s="535">
        <f>TRUNC(IF($H$24=1,M24*$L$24,IF(AND($H$24=2,$I$24=1,$J$24+$J$26&lt;M5,$J$24+$J$25&gt;=M5),ABS(IPMT($L$24,M5-$J$24-$J$26,$J$25-$J$26,$K$24)),IF(AND($H$24=2,$I$24=2,$J$24+$J$26&lt;=M5,$J$24+$J$25&gt;M5),ABS(IPMT($L$24,M5-$J$24-$J$26+1,$J$25-$J$26,$K$24)),IF(AND($H$24=2,$I$24=1,$J$24&lt;M5,$J$24+$J$26&gt;=M5),ABS(IPMT($L$24,1,$J$25-$J$26,$K$24)),IF(AND($H$24=2,$I$24=2,$J$24&lt;=M5,$J$24+$J$26&gt;M5),ABS(IPMT($L$24,1,$J$25-$J$26,$K$24)),0))))))</f>
        <v>0</v>
      </c>
      <c r="N26" s="536">
        <f t="shared" ref="N26:AF26" si="22">TRUNC(IF($H$24=1,N24*$L$24,IF(AND($H$24=2,$I$24=1,$J$24+$J$26&lt;N5,$J$24+$J$25&gt;=N5),ABS(IPMT($L$24,N5-$J$24-$J$26,$J$25-$J$26,$K$24)),IF(AND($H$24=2,$I$24=2,$J$24+$J$26&lt;=N5,$J$24+$J$25&gt;N5),ABS(IPMT($L$24,N5-$J$24-$J$26+1,$J$25-$J$26,$K$24)),IF(AND($H$24=2,$I$24=1,$J$24&lt;N5,$J$24+$J$26&gt;=N5),ABS(IPMT($L$24,1,$J$25-$J$26,$K$24)),IF(AND($H$24=2,$I$24=2,$J$24&lt;=N5,$J$24+$J$26&gt;N5),ABS(IPMT($L$24,1,$J$25-$J$26,$K$24)),0))))))</f>
        <v>0</v>
      </c>
      <c r="O26" s="536">
        <f t="shared" si="22"/>
        <v>0</v>
      </c>
      <c r="P26" s="536">
        <f t="shared" si="22"/>
        <v>0</v>
      </c>
      <c r="Q26" s="536">
        <f t="shared" si="22"/>
        <v>0</v>
      </c>
      <c r="R26" s="536">
        <f t="shared" si="22"/>
        <v>0</v>
      </c>
      <c r="S26" s="536">
        <f t="shared" si="22"/>
        <v>0</v>
      </c>
      <c r="T26" s="536">
        <f t="shared" si="22"/>
        <v>0</v>
      </c>
      <c r="U26" s="536">
        <f t="shared" si="22"/>
        <v>0</v>
      </c>
      <c r="V26" s="537">
        <f t="shared" si="22"/>
        <v>0</v>
      </c>
      <c r="W26" s="538">
        <f t="shared" si="22"/>
        <v>0</v>
      </c>
      <c r="X26" s="536">
        <f t="shared" si="22"/>
        <v>0</v>
      </c>
      <c r="Y26" s="536">
        <f t="shared" si="22"/>
        <v>0</v>
      </c>
      <c r="Z26" s="536">
        <f t="shared" si="22"/>
        <v>0</v>
      </c>
      <c r="AA26" s="536">
        <f t="shared" si="22"/>
        <v>0</v>
      </c>
      <c r="AB26" s="536">
        <f t="shared" si="22"/>
        <v>0</v>
      </c>
      <c r="AC26" s="536">
        <f t="shared" si="22"/>
        <v>0</v>
      </c>
      <c r="AD26" s="536">
        <f t="shared" si="22"/>
        <v>0</v>
      </c>
      <c r="AE26" s="536">
        <f t="shared" si="22"/>
        <v>0</v>
      </c>
      <c r="AF26" s="646">
        <f t="shared" si="22"/>
        <v>0</v>
      </c>
      <c r="AG26" s="530">
        <f>SUM(M26:AF26)</f>
        <v>0</v>
      </c>
      <c r="AH26" s="524"/>
      <c r="AI26" s="524"/>
      <c r="AJ26" s="2"/>
      <c r="AK26" s="545"/>
      <c r="AL26" s="545"/>
      <c r="AM26" s="545"/>
      <c r="AN26" s="545"/>
      <c r="AO26" s="545"/>
      <c r="AP26" s="545"/>
      <c r="AQ26" s="545"/>
      <c r="AR26" s="545"/>
      <c r="AS26" s="545"/>
      <c r="AT26" s="545"/>
      <c r="AU26" s="545"/>
      <c r="AV26" s="545"/>
      <c r="AW26" s="545"/>
      <c r="AX26" s="545"/>
      <c r="AY26" s="545"/>
      <c r="AZ26" s="545"/>
      <c r="BA26" s="545"/>
      <c r="BB26" s="546"/>
      <c r="BC26" s="2"/>
      <c r="BD26" s="2"/>
      <c r="BE26" s="2"/>
      <c r="BF26" s="2"/>
      <c r="BG26" s="2"/>
      <c r="BH26" s="2"/>
      <c r="BI26" s="2"/>
      <c r="BJ26" s="2"/>
      <c r="BK26" s="2"/>
      <c r="BL26" s="2"/>
      <c r="BM26" s="2"/>
      <c r="BN26" s="2"/>
      <c r="BO26" s="2"/>
      <c r="BP26" s="2"/>
    </row>
    <row r="27" spans="1:68" ht="17.25" customHeight="1" x14ac:dyDescent="0.2">
      <c r="A27" s="88"/>
      <c r="B27" s="1452"/>
      <c r="C27" s="1513"/>
      <c r="D27" s="1458"/>
      <c r="E27" s="1458"/>
      <c r="F27" s="1460"/>
      <c r="G27" s="1462"/>
      <c r="H27" s="1464"/>
      <c r="I27" s="1464"/>
      <c r="J27" s="503"/>
      <c r="K27" s="539"/>
      <c r="L27" s="1473"/>
      <c r="M27" s="647">
        <f>IF(OR($H$27=2,M5&lt;$J$27),0,IF(AND($H$27=1,$I$27=1,M5=$J$27),0,IF(AND($H$27=1,$I$27=2,M5=$J$27),$K$27,IF(OR(AND($H$27=1,$I$27=1,M5&gt;$J$27,M5&lt;=($J$27+$J$29+1)),AND($H$27=1,$I$27=2,M5&gt;$J$27,M5&lt;=($J$27+$J$29))),$K$27,IF(OR(AND($H$27=1,$I$27=1,M5=($J$27+$J$29+2)),AND($H$27=1,$I$27=2,M5=($J$27+$J$29+1))),$K$27-$K$28,IF(AND($H$27=1,$I$27=1,M5&gt;($J$27+$J$29+2),M5&lt;=($J$27+$J$28+1)),$K$27-$K$28-$K$29*(M5-$J$27-$J$29-2),IF(AND($H$27=1,$I$27=2,M5&gt;($J$27+$J$29+1),M5&lt;=($J$27+$J$28)),$K$27-$K$28-$K$29*(M5-$J$27-$J$29-1),0)))))))</f>
        <v>0</v>
      </c>
      <c r="N27" s="648">
        <f t="shared" ref="N27:AF27" si="23">IF(OR($H$27=2,N5&lt;$J$27),0,IF(AND($H$27=1,$I$27=1,N5=$J$27),0,IF(AND($H$27=1,$I$27=2,N5=$J$27),$K$27,IF(OR(AND($H$27=1,$I$27=1,N5&gt;$J$27,N5&lt;=($J$27+$J$29+1)),AND($H$27=1,$I$27=2,N5&gt;$J$27,N5&lt;=($J$27+$J$29))),$K$27,IF(OR(AND($H$27=1,$I$27=1,N5=($J$27+$J$29+2)),AND($H$27=1,$I$27=2,N5=($J$27+$J$29+1))),$K$27-$K$28,IF(AND($H$27=1,$I$27=1,N5&gt;($J$27+$J$29+2),N5&lt;=($J$27+$J$28+1)),$K$27-$K$28-$K$29*(N5-$J$27-$J$29-2),IF(AND($H$27=1,$I$27=2,N5&gt;($J$27+$J$29+1),N5&lt;=($J$27+$J$28)),$K$27-$K$28-$K$29*(N5-$J$27-$J$29-1),0)))))))</f>
        <v>0</v>
      </c>
      <c r="O27" s="648">
        <f t="shared" si="23"/>
        <v>0</v>
      </c>
      <c r="P27" s="648">
        <f t="shared" si="23"/>
        <v>0</v>
      </c>
      <c r="Q27" s="648">
        <f t="shared" si="23"/>
        <v>0</v>
      </c>
      <c r="R27" s="648">
        <f t="shared" si="23"/>
        <v>0</v>
      </c>
      <c r="S27" s="648">
        <f t="shared" si="23"/>
        <v>0</v>
      </c>
      <c r="T27" s="648">
        <f t="shared" si="23"/>
        <v>0</v>
      </c>
      <c r="U27" s="648">
        <f t="shared" si="23"/>
        <v>0</v>
      </c>
      <c r="V27" s="649">
        <f t="shared" si="23"/>
        <v>0</v>
      </c>
      <c r="W27" s="650">
        <f t="shared" si="23"/>
        <v>0</v>
      </c>
      <c r="X27" s="648">
        <f t="shared" si="23"/>
        <v>0</v>
      </c>
      <c r="Y27" s="648">
        <f t="shared" si="23"/>
        <v>0</v>
      </c>
      <c r="Z27" s="648">
        <f t="shared" si="23"/>
        <v>0</v>
      </c>
      <c r="AA27" s="648">
        <f t="shared" si="23"/>
        <v>0</v>
      </c>
      <c r="AB27" s="648">
        <f t="shared" si="23"/>
        <v>0</v>
      </c>
      <c r="AC27" s="648">
        <f t="shared" si="23"/>
        <v>0</v>
      </c>
      <c r="AD27" s="648">
        <f t="shared" si="23"/>
        <v>0</v>
      </c>
      <c r="AE27" s="648">
        <f t="shared" si="23"/>
        <v>0</v>
      </c>
      <c r="AF27" s="651">
        <f t="shared" si="23"/>
        <v>0</v>
      </c>
      <c r="AG27" s="530"/>
      <c r="AH27" s="524"/>
      <c r="AI27" s="524"/>
      <c r="AJ27" s="2"/>
      <c r="AK27" s="545"/>
      <c r="AL27" s="545"/>
      <c r="AM27" s="545"/>
      <c r="AN27" s="545"/>
      <c r="AO27" s="545"/>
      <c r="AP27" s="545"/>
      <c r="AQ27" s="545"/>
      <c r="AR27" s="545"/>
      <c r="AS27" s="545"/>
      <c r="AT27" s="545"/>
      <c r="AU27" s="545"/>
      <c r="AV27" s="545"/>
      <c r="AW27" s="545"/>
      <c r="AX27" s="545"/>
      <c r="AY27" s="545"/>
      <c r="AZ27" s="545"/>
      <c r="BA27" s="545"/>
      <c r="BB27" s="546"/>
      <c r="BC27" s="2"/>
      <c r="BD27" s="2"/>
      <c r="BE27" s="2"/>
      <c r="BF27" s="2"/>
      <c r="BG27" s="2"/>
      <c r="BH27" s="2"/>
      <c r="BI27" s="2"/>
      <c r="BJ27" s="2"/>
      <c r="BK27" s="2"/>
      <c r="BL27" s="2"/>
      <c r="BM27" s="2"/>
      <c r="BN27" s="2"/>
      <c r="BO27" s="2"/>
      <c r="BP27" s="2"/>
    </row>
    <row r="28" spans="1:68" ht="17.25" customHeight="1" x14ac:dyDescent="0.15">
      <c r="A28" s="88"/>
      <c r="B28" s="1452"/>
      <c r="C28" s="1513"/>
      <c r="D28" s="1459"/>
      <c r="E28" s="1459"/>
      <c r="F28" s="1461"/>
      <c r="G28" s="1463"/>
      <c r="H28" s="1465"/>
      <c r="I28" s="1465"/>
      <c r="J28" s="525"/>
      <c r="K28" s="526" t="str">
        <f>IF(J28="","",IF(OR(H27&lt;1,H27&gt;2),"支払ｴﾗ-(1or2)",IF(OR(I27&lt;1,I27&gt;2),"償還ｴﾗ-(1or2)",IF(H27=1,K27-(J28-J29-1)*K29,"元利均等年賦払"))))</f>
        <v/>
      </c>
      <c r="L28" s="1467"/>
      <c r="M28" s="631">
        <f>IF(OR((M5&lt;$J$27+$J$29),AND($H$27=1,$I$27=1,M5=$J$27+$J$29),AND($H$27=2,$I$27=1,M5=$J$27+$J$29)),0,IF(OR(AND($H$27=1,$I$27=2,M5=$J$27+$J$29),AND($H$27=1,$I$27=1,M5=$J$27+$J$29+1)),$K$28,IF(OR(AND($H$27=2,$I$27=2,M5=$J$27+$J$29),AND($H$27=2,$I$27=1,M5=$J$27+$J$29+1)),ABS(PPMT($L$27,1,$J$28-$J$29,$K$27)),IF(OR(AND($H$27=1,$I$27=2,M5&lt;$J$27+$J$28,M5&gt;$J$27+$J$29),AND($H$27=1,$I$27=1,M5&lt;=$J$27+$J$28,M5&gt;$J$27+$J$29+1)),$K$29,IF(AND($H$27=2,$I$27=2,M5&lt;$J$27+$J$28,M5&gt;$J$27+$J$29),ABS(PPMT($L$27,M5-$J$27-$J$29+1,$J$28-$J$29,$K$27)),IF(AND($H$27=2,$I$27=1,M5&lt;=$J$27+$J$28,M5&gt;$J$27+$J$29+1),ABS(PPMT($L$27,M5-$J$27-$J$29,$J$28-$J$29,$K$27)),0))))))</f>
        <v>0</v>
      </c>
      <c r="N28" s="632">
        <f t="shared" ref="N28:AF28" si="24">IF(OR((N5&lt;$J$27+$J$29),AND($H$27=1,$I$27=1,N5=$J$27+$J$29),AND($H$27=2,$I$27=1,N5=$J$27+$J$29)),0,IF(OR(AND($H$27=1,$I$27=2,N5=$J$27+$J$29),AND($H$27=1,$I$27=1,N5=$J$27+$J$29+1)),$K$28,IF(OR(AND($H$27=2,$I$27=2,N5=$J$27+$J$29),AND($H$27=2,$I$27=1,N5=$J$27+$J$29+1)),ABS(PPMT($L$27,1,$J$28-$J$29,$K$27)),IF(OR(AND($H$27=1,$I$27=2,N5&lt;$J$27+$J$28,N5&gt;$J$27+$J$29),AND($H$27=1,$I$27=1,N5&lt;=$J$27+$J$28,N5&gt;$J$27+$J$29+1)),$K$29,IF(AND($H$27=2,$I$27=2,N5&lt;$J$27+$J$28,N5&gt;$J$27+$J$29),ABS(PPMT($L$27,N5-$J$27-$J$29+1,$J$28-$J$29,$K$27)),IF(AND($H$27=2,$I$27=1,N5&lt;=$J$27+$J$28,N5&gt;$J$27+$J$29+1),ABS(PPMT($L$27,N5-$J$27-$J$29,$J$28-$J$29,$K$27)),0))))))</f>
        <v>0</v>
      </c>
      <c r="O28" s="632">
        <f t="shared" si="24"/>
        <v>0</v>
      </c>
      <c r="P28" s="632">
        <f t="shared" si="24"/>
        <v>0</v>
      </c>
      <c r="Q28" s="632">
        <f t="shared" si="24"/>
        <v>0</v>
      </c>
      <c r="R28" s="632">
        <f t="shared" si="24"/>
        <v>0</v>
      </c>
      <c r="S28" s="632">
        <f t="shared" si="24"/>
        <v>0</v>
      </c>
      <c r="T28" s="632">
        <f t="shared" si="24"/>
        <v>0</v>
      </c>
      <c r="U28" s="632">
        <f t="shared" si="24"/>
        <v>0</v>
      </c>
      <c r="V28" s="633">
        <f t="shared" si="24"/>
        <v>0</v>
      </c>
      <c r="W28" s="634">
        <f t="shared" si="24"/>
        <v>0</v>
      </c>
      <c r="X28" s="632">
        <f t="shared" si="24"/>
        <v>0</v>
      </c>
      <c r="Y28" s="632">
        <f t="shared" si="24"/>
        <v>0</v>
      </c>
      <c r="Z28" s="632">
        <f t="shared" si="24"/>
        <v>0</v>
      </c>
      <c r="AA28" s="632">
        <f t="shared" si="24"/>
        <v>0</v>
      </c>
      <c r="AB28" s="632">
        <f t="shared" si="24"/>
        <v>0</v>
      </c>
      <c r="AC28" s="632">
        <f t="shared" si="24"/>
        <v>0</v>
      </c>
      <c r="AD28" s="632">
        <f t="shared" si="24"/>
        <v>0</v>
      </c>
      <c r="AE28" s="632">
        <f t="shared" si="24"/>
        <v>0</v>
      </c>
      <c r="AF28" s="635">
        <f t="shared" si="24"/>
        <v>0</v>
      </c>
      <c r="AG28" s="530">
        <f>SUM(M28:AF28)</f>
        <v>0</v>
      </c>
      <c r="AH28" s="531"/>
      <c r="AI28" s="531"/>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row>
    <row r="29" spans="1:68" ht="17.25" customHeight="1" x14ac:dyDescent="0.15">
      <c r="A29" s="88"/>
      <c r="B29" s="1452"/>
      <c r="C29" s="1513"/>
      <c r="D29" s="1459"/>
      <c r="E29" s="1459"/>
      <c r="F29" s="1461"/>
      <c r="G29" s="1463"/>
      <c r="H29" s="1485"/>
      <c r="I29" s="1485"/>
      <c r="J29" s="547"/>
      <c r="K29" s="534" t="str">
        <f>IF(J29="","",IF(J29&gt;=J28,"据置は償還の内数で!!",IF(OR(H27&lt;1,H27&gt;2,I27&lt;1,I27&gt;2),"〃",IF(H27=1,ROUNDDOWN((K27/(J28-J29)),-3),"〃"))))</f>
        <v/>
      </c>
      <c r="L29" s="1467"/>
      <c r="M29" s="535">
        <f>TRUNC(IF($H$27=1,M27*$L$27,IF(AND($H$27=2,$I$27=1,$J$27+$J$29&lt;M5,$J$27+$J$28&gt;=M5),ABS(IPMT($L$27,M5-$J$27-$J$29,$J$28-$J$29,$K$27)),IF(AND($H$27=2,$I$27=2,$J$27+$J$29&lt;=M5,$J$27+$J$28&gt;M5),ABS(IPMT($L$27,M5-$J$27-$J$29+1,$J$28-$J$29,$K$27)),IF(AND($H$27=2,$I$27=1,$J$27&lt;M5,$J$27+$J$29&gt;=M5),ABS(IPMT($L$27,1,$J$28-$J$29,$K$27)),IF(AND($H$27=2,$I$27=2,$J$27&lt;=M5,$J$27+$J$29&gt;M5),ABS(IPMT($L$27,1,$J$28-$J$29,$K$27)),0))))))</f>
        <v>0</v>
      </c>
      <c r="N29" s="536">
        <f t="shared" ref="N29:AF29" si="25">TRUNC(IF($H$27=1,N27*$L$27,IF(AND($H$27=2,$I$27=1,$J$27+$J$29&lt;N5,$J$27+$J$28&gt;=N5),ABS(IPMT($L$27,N5-$J$27-$J$29,$J$28-$J$29,$K$27)),IF(AND($H$27=2,$I$27=2,$J$27+$J$29&lt;=N5,$J$27+$J$28&gt;N5),ABS(IPMT($L$27,N5-$J$27-$J$29+1,$J$28-$J$29,$K$27)),IF(AND($H$27=2,$I$27=1,$J$27&lt;N5,$J$27+$J$29&gt;=N5),ABS(IPMT($L$27,1,$J$28-$J$29,$K$27)),IF(AND($H$27=2,$I$27=2,$J$27&lt;=N5,$J$27+$J$29&gt;N5),ABS(IPMT($L$27,1,$J$28-$J$29,$K$27)),0))))))</f>
        <v>0</v>
      </c>
      <c r="O29" s="536">
        <f t="shared" si="25"/>
        <v>0</v>
      </c>
      <c r="P29" s="536">
        <f t="shared" si="25"/>
        <v>0</v>
      </c>
      <c r="Q29" s="536">
        <f t="shared" si="25"/>
        <v>0</v>
      </c>
      <c r="R29" s="536">
        <f t="shared" si="25"/>
        <v>0</v>
      </c>
      <c r="S29" s="536">
        <f t="shared" si="25"/>
        <v>0</v>
      </c>
      <c r="T29" s="536">
        <f t="shared" si="25"/>
        <v>0</v>
      </c>
      <c r="U29" s="536">
        <f t="shared" si="25"/>
        <v>0</v>
      </c>
      <c r="V29" s="537">
        <f t="shared" si="25"/>
        <v>0</v>
      </c>
      <c r="W29" s="538">
        <f t="shared" si="25"/>
        <v>0</v>
      </c>
      <c r="X29" s="536">
        <f t="shared" si="25"/>
        <v>0</v>
      </c>
      <c r="Y29" s="536">
        <f t="shared" si="25"/>
        <v>0</v>
      </c>
      <c r="Z29" s="536">
        <f t="shared" si="25"/>
        <v>0</v>
      </c>
      <c r="AA29" s="536">
        <f t="shared" si="25"/>
        <v>0</v>
      </c>
      <c r="AB29" s="536">
        <f t="shared" si="25"/>
        <v>0</v>
      </c>
      <c r="AC29" s="536">
        <f t="shared" si="25"/>
        <v>0</v>
      </c>
      <c r="AD29" s="536">
        <f t="shared" si="25"/>
        <v>0</v>
      </c>
      <c r="AE29" s="536">
        <f t="shared" si="25"/>
        <v>0</v>
      </c>
      <c r="AF29" s="646">
        <f t="shared" si="25"/>
        <v>0</v>
      </c>
      <c r="AG29" s="530">
        <f>SUM(M29:AF29)</f>
        <v>0</v>
      </c>
      <c r="AH29" s="524"/>
      <c r="AI29" s="524"/>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row>
    <row r="30" spans="1:68" ht="17.25" customHeight="1" x14ac:dyDescent="0.15">
      <c r="A30" s="88"/>
      <c r="B30" s="1452"/>
      <c r="C30" s="1513"/>
      <c r="D30" s="1458"/>
      <c r="E30" s="1458"/>
      <c r="F30" s="1460"/>
      <c r="G30" s="1462"/>
      <c r="H30" s="1464"/>
      <c r="I30" s="1464"/>
      <c r="J30" s="503"/>
      <c r="K30" s="539"/>
      <c r="L30" s="1509"/>
      <c r="M30" s="647">
        <f>IF(OR($H$30=2,M5&lt;$J$30),0,IF(AND($H$30=1,$I$30=1,M5=$J$30),0,IF(AND($H$30=1,$I$30=2,M5=$J$30),$K$30,IF(OR(AND($H$30=1,$I$30=1,M5&gt;$J$30,M5&lt;=($J$30+$J$32+1)),AND($H$30=1,$I$30=2,M5&gt;$J$30,M5&lt;=($J$30+$J$32))),$K$30,IF(OR(AND($H$30=1,$I$30=1,M5=($J$30+$J$32+2)),AND($H$30=1,$I$30=2,M5=($J$30+$J$32+1))),$K$30-$K$31,IF(AND($H$30=1,$I$30=1,M5&gt;($J$30+$J$32+2),M5&lt;=($J$30+$J$31+1)),$K$30-$K$31-$K$32*(M5-$J$30-$J$32-2),IF(AND($H$30=1,$I$30=2,M5&gt;($J$30+$J$32+1),M5&lt;=($J$30+$J$31)),$K$30-$K$31-$K$32*(M5-$J$30-$J$32-1),0)))))))</f>
        <v>0</v>
      </c>
      <c r="N30" s="648">
        <f t="shared" ref="N30:AF30" si="26">IF(OR($H$30=2,N5&lt;$J$30),0,IF(AND($H$30=1,$I$30=1,N5=$J$30),0,IF(AND($H$30=1,$I$30=2,N5=$J$30),$K$30,IF(OR(AND($H$30=1,$I$30=1,N5&gt;$J$30,N5&lt;=($J$30+$J$32+1)),AND($H$30=1,$I$30=2,N5&gt;$J$30,N5&lt;=($J$30+$J$32))),$K$30,IF(OR(AND($H$30=1,$I$30=1,N5=($J$30+$J$32+2)),AND($H$30=1,$I$30=2,N5=($J$30+$J$32+1))),$K$30-$K$31,IF(AND($H$30=1,$I$30=1,N5&gt;($J$30+$J$32+2),N5&lt;=($J$30+$J$31+1)),$K$30-$K$31-$K$32*(N5-$J$30-$J$32-2),IF(AND($H$30=1,$I$30=2,N5&gt;($J$30+$J$32+1),N5&lt;=($J$30+$J$31)),$K$30-$K$31-$K$32*(N5-$J$30-$J$32-1),0)))))))</f>
        <v>0</v>
      </c>
      <c r="O30" s="648">
        <f t="shared" si="26"/>
        <v>0</v>
      </c>
      <c r="P30" s="648">
        <f t="shared" si="26"/>
        <v>0</v>
      </c>
      <c r="Q30" s="648">
        <f t="shared" si="26"/>
        <v>0</v>
      </c>
      <c r="R30" s="648">
        <f t="shared" si="26"/>
        <v>0</v>
      </c>
      <c r="S30" s="648">
        <f t="shared" si="26"/>
        <v>0</v>
      </c>
      <c r="T30" s="648">
        <f t="shared" si="26"/>
        <v>0</v>
      </c>
      <c r="U30" s="648">
        <f t="shared" si="26"/>
        <v>0</v>
      </c>
      <c r="V30" s="649">
        <f t="shared" si="26"/>
        <v>0</v>
      </c>
      <c r="W30" s="650">
        <f t="shared" si="26"/>
        <v>0</v>
      </c>
      <c r="X30" s="648">
        <f t="shared" si="26"/>
        <v>0</v>
      </c>
      <c r="Y30" s="648">
        <f t="shared" si="26"/>
        <v>0</v>
      </c>
      <c r="Z30" s="648">
        <f t="shared" si="26"/>
        <v>0</v>
      </c>
      <c r="AA30" s="648">
        <f t="shared" si="26"/>
        <v>0</v>
      </c>
      <c r="AB30" s="648">
        <f t="shared" si="26"/>
        <v>0</v>
      </c>
      <c r="AC30" s="648">
        <f t="shared" si="26"/>
        <v>0</v>
      </c>
      <c r="AD30" s="648">
        <f t="shared" si="26"/>
        <v>0</v>
      </c>
      <c r="AE30" s="648">
        <f t="shared" si="26"/>
        <v>0</v>
      </c>
      <c r="AF30" s="651">
        <f t="shared" si="26"/>
        <v>0</v>
      </c>
      <c r="AG30" s="530"/>
      <c r="AH30" s="524"/>
      <c r="AI30" s="524"/>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row>
    <row r="31" spans="1:68" ht="17.25" customHeight="1" x14ac:dyDescent="0.15">
      <c r="A31" s="88"/>
      <c r="B31" s="1452"/>
      <c r="C31" s="1513"/>
      <c r="D31" s="1459"/>
      <c r="E31" s="1459"/>
      <c r="F31" s="1461"/>
      <c r="G31" s="1463"/>
      <c r="H31" s="1465"/>
      <c r="I31" s="1465"/>
      <c r="J31" s="525"/>
      <c r="K31" s="654" t="str">
        <f>IF(J31="","",IF(OR(H30&lt;1,H30&gt;2),"支払ｴﾗ-(1or2)",IF(OR(I30&lt;1,I30&gt;2),"償還ｴﾗ-(1or2)",IF(H30=1,K30-(J31-J32-1)*K32,"元利均等年賦払"))))</f>
        <v/>
      </c>
      <c r="L31" s="1510"/>
      <c r="M31" s="631">
        <f>IF(OR((M5&lt;$J$30+$J$32),AND($H$30=1,$I$30=1,M5=$J$30+$J$32),AND($H$30=2,$I$30=1,M5=$J$30+$J$32)),0,IF(OR(AND($H$30=1,$I$30=2,M5=$J$30+$J$32),AND($H$30=1,$I$30=1,M5=$J$30+$J$32+1)),$K$31,IF(OR(AND($H$30=2,$I$30=2,M5=$J$30+$J$32),AND($H$30=2,$I$30=1,M5=$J$30+$J$32+1)),ABS(PPMT($L$30,1,$J$31-$J$32,$K$30)),IF(OR(AND($H$30=1,$I$30=2,M5&lt;$J$30+$J$31,M5&gt;$J$30+$J$32),AND($H$30=1,$I$30=1,M5&lt;=$J$30+$J$31,M5&gt;$J$30+$J$32+1)),$K$32,IF(AND($H$30=2,$I$30=2,M5&lt;$J$30+$J$31,M5&gt;$J$30+$J$32),ABS(PPMT($L$30,M5-$J$30-$J$32+1,$J$31-$J$32,$K$30)),IF(AND($H$30=2,$I$30=1,M5&lt;=$J$30+$J$31,M5&gt;$J$30+$J$32+1),ABS(PPMT($L$30,M5-$J$30-$J$32,$J$31-$J$32,$K$30)),0))))))</f>
        <v>0</v>
      </c>
      <c r="N31" s="632">
        <f t="shared" ref="N31:AF31" si="27">IF(OR((N5&lt;$J$30+$J$32),AND($H$30=1,$I$30=1,N5=$J$30+$J$32),AND($H$30=2,$I$30=1,N5=$J$30+$J$32)),0,IF(OR(AND($H$30=1,$I$30=2,N5=$J$30+$J$32),AND($H$30=1,$I$30=1,N5=$J$30+$J$32+1)),$K$31,IF(OR(AND($H$30=2,$I$30=2,N5=$J$30+$J$32),AND($H$30=2,$I$30=1,N5=$J$30+$J$32+1)),ABS(PPMT($L$30,1,$J$31-$J$32,$K$30)),IF(OR(AND($H$30=1,$I$30=2,N5&lt;$J$30+$J$31,N5&gt;$J$30+$J$32),AND($H$30=1,$I$30=1,N5&lt;=$J$30+$J$31,N5&gt;$J$30+$J$32+1)),$K$32,IF(AND($H$30=2,$I$30=2,N5&lt;$J$30+$J$31,N5&gt;$J$30+$J$32),ABS(PPMT($L$30,N5-$J$30-$J$32+1,$J$31-$J$32,$K$30)),IF(AND($H$30=2,$I$30=1,N5&lt;=$J$30+$J$31,N5&gt;$J$30+$J$32+1),ABS(PPMT($L$30,N5-$J$30-$J$32,$J$31-$J$32,$K$30)),0))))))</f>
        <v>0</v>
      </c>
      <c r="O31" s="632">
        <f t="shared" si="27"/>
        <v>0</v>
      </c>
      <c r="P31" s="632">
        <f t="shared" si="27"/>
        <v>0</v>
      </c>
      <c r="Q31" s="632">
        <f t="shared" si="27"/>
        <v>0</v>
      </c>
      <c r="R31" s="632">
        <f t="shared" si="27"/>
        <v>0</v>
      </c>
      <c r="S31" s="632">
        <f t="shared" si="27"/>
        <v>0</v>
      </c>
      <c r="T31" s="632">
        <f t="shared" si="27"/>
        <v>0</v>
      </c>
      <c r="U31" s="632">
        <f t="shared" si="27"/>
        <v>0</v>
      </c>
      <c r="V31" s="633">
        <f t="shared" si="27"/>
        <v>0</v>
      </c>
      <c r="W31" s="634">
        <f t="shared" si="27"/>
        <v>0</v>
      </c>
      <c r="X31" s="632">
        <f t="shared" si="27"/>
        <v>0</v>
      </c>
      <c r="Y31" s="632">
        <f t="shared" si="27"/>
        <v>0</v>
      </c>
      <c r="Z31" s="632">
        <f t="shared" si="27"/>
        <v>0</v>
      </c>
      <c r="AA31" s="632">
        <f t="shared" si="27"/>
        <v>0</v>
      </c>
      <c r="AB31" s="632">
        <f t="shared" si="27"/>
        <v>0</v>
      </c>
      <c r="AC31" s="632">
        <f t="shared" si="27"/>
        <v>0</v>
      </c>
      <c r="AD31" s="632">
        <f t="shared" si="27"/>
        <v>0</v>
      </c>
      <c r="AE31" s="632">
        <f t="shared" si="27"/>
        <v>0</v>
      </c>
      <c r="AF31" s="635">
        <f t="shared" si="27"/>
        <v>0</v>
      </c>
      <c r="AG31" s="530">
        <f>SUM(M31:AF31)</f>
        <v>0</v>
      </c>
      <c r="AH31" s="531"/>
      <c r="AI31" s="531"/>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row>
    <row r="32" spans="1:68" ht="17.25" customHeight="1" thickBot="1" x14ac:dyDescent="0.2">
      <c r="A32" s="88"/>
      <c r="B32" s="1452"/>
      <c r="C32" s="1514"/>
      <c r="D32" s="1459"/>
      <c r="E32" s="1459"/>
      <c r="F32" s="1461"/>
      <c r="G32" s="1463"/>
      <c r="H32" s="1485"/>
      <c r="I32" s="1485"/>
      <c r="J32" s="547"/>
      <c r="K32" s="551" t="str">
        <f>IF(J32="","",IF(J32&gt;=J31,"据置は償還の内数で!!",IF(OR(H30&lt;1,H30&gt;2,I30&lt;1,I30&gt;2),"〃",IF(H30=1,ROUNDDOWN((K30/(J31-J32)),-3),"〃"))))</f>
        <v/>
      </c>
      <c r="L32" s="1511"/>
      <c r="M32" s="535">
        <f>TRUNC(IF($H$30=1,M30*$L$30,IF(AND($H$30=2,$I$30=1,$J$30+$J$32&lt;M5,$J$30+$J$31&gt;=M5),ABS(IPMT($L$30,M5-$J$30-$J$32,$J$31-$J$32,$K$30)),IF(AND($H$30=2,$I$30=2,$J$30+$J$32&lt;=M5,$J$30+$J$31&gt;M5),ABS(IPMT($L$30,M5-$J$30-$J$32+1,$J$31-$J$32,$K$30)),IF(AND($H$30=2,$I$30=1,$J$30&lt;M5,$J$30+$J$32&gt;=M5),ABS(IPMT($L$30,1,$J$31-$J$32,$K$30)),IF(AND($H$30=2,$I$30=2,$J$30&lt;=M5,$J$30+$J$32&gt;M5),ABS(IPMT($L$30,1,$J$31-$J$32,$K$30)),0))))))</f>
        <v>0</v>
      </c>
      <c r="N32" s="553">
        <f t="shared" ref="N32:AF32" si="28">TRUNC(IF($H$30=1,N30*$L$30,IF(AND($H$30=2,$I$30=1,$J$30+$J$32&lt;N5,$J$30+$J$31&gt;=N5),ABS(IPMT($L$30,N5-$J$30-$J$32,$J$31-$J$32,$K$30)),IF(AND($H$30=2,$I$30=2,$J$30+$J$32&lt;=N5,$J$30+$J$31&gt;N5),ABS(IPMT($L$30,N5-$J$30-$J$32+1,$J$31-$J$32,$K$30)),IF(AND($H$30=2,$I$30=1,$J$30&lt;N5,$J$30+$J$32&gt;=N5),ABS(IPMT($L$30,1,$J$31-$J$32,$K$30)),IF(AND($H$30=2,$I$30=2,$J$30&lt;=N5,$J$30+$J$32&gt;N5),ABS(IPMT($L$30,1,$J$31-$J$32,$K$30)),0))))))</f>
        <v>0</v>
      </c>
      <c r="O32" s="553">
        <f t="shared" si="28"/>
        <v>0</v>
      </c>
      <c r="P32" s="553">
        <f t="shared" si="28"/>
        <v>0</v>
      </c>
      <c r="Q32" s="553">
        <f t="shared" si="28"/>
        <v>0</v>
      </c>
      <c r="R32" s="553">
        <f t="shared" si="28"/>
        <v>0</v>
      </c>
      <c r="S32" s="553">
        <f t="shared" si="28"/>
        <v>0</v>
      </c>
      <c r="T32" s="553">
        <f t="shared" si="28"/>
        <v>0</v>
      </c>
      <c r="U32" s="553">
        <f t="shared" si="28"/>
        <v>0</v>
      </c>
      <c r="V32" s="554">
        <f t="shared" si="28"/>
        <v>0</v>
      </c>
      <c r="W32" s="555">
        <f t="shared" si="28"/>
        <v>0</v>
      </c>
      <c r="X32" s="553">
        <f t="shared" si="28"/>
        <v>0</v>
      </c>
      <c r="Y32" s="553">
        <f t="shared" si="28"/>
        <v>0</v>
      </c>
      <c r="Z32" s="553">
        <f t="shared" si="28"/>
        <v>0</v>
      </c>
      <c r="AA32" s="553">
        <f t="shared" si="28"/>
        <v>0</v>
      </c>
      <c r="AB32" s="553">
        <f t="shared" si="28"/>
        <v>0</v>
      </c>
      <c r="AC32" s="553">
        <f t="shared" si="28"/>
        <v>0</v>
      </c>
      <c r="AD32" s="553">
        <f t="shared" si="28"/>
        <v>0</v>
      </c>
      <c r="AE32" s="553">
        <f t="shared" si="28"/>
        <v>0</v>
      </c>
      <c r="AF32" s="646">
        <f t="shared" si="28"/>
        <v>0</v>
      </c>
      <c r="AG32" s="530">
        <f>SUM(M32:AF32)</f>
        <v>0</v>
      </c>
      <c r="AH32" s="524"/>
      <c r="AI32" s="524"/>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row>
    <row r="33" spans="1:68" ht="17.25" customHeight="1" thickTop="1" x14ac:dyDescent="0.15">
      <c r="A33" s="88"/>
      <c r="B33" s="1452"/>
      <c r="C33" s="1495" t="s">
        <v>83</v>
      </c>
      <c r="D33" s="1496"/>
      <c r="E33" s="1489" t="s">
        <v>360</v>
      </c>
      <c r="F33" s="1489" t="s">
        <v>360</v>
      </c>
      <c r="G33" s="1489" t="s">
        <v>360</v>
      </c>
      <c r="H33" s="1501" t="s">
        <v>362</v>
      </c>
      <c r="I33" s="1504" t="s">
        <v>360</v>
      </c>
      <c r="J33" s="1489" t="s">
        <v>360</v>
      </c>
      <c r="K33" s="1492">
        <f>K6+K9+K12+K15+K18+K21+K30</f>
        <v>0</v>
      </c>
      <c r="L33" s="1506" t="s">
        <v>360</v>
      </c>
      <c r="M33" s="559">
        <f>M6+M9+M12+M15+M18+M21+M24+M27+M30</f>
        <v>0</v>
      </c>
      <c r="N33" s="560">
        <f t="shared" ref="N33:AF33" si="29">N6+N9+N12+N15+N18+N21+N24+N27+N30</f>
        <v>0</v>
      </c>
      <c r="O33" s="560">
        <f t="shared" si="29"/>
        <v>0</v>
      </c>
      <c r="P33" s="560">
        <f t="shared" si="29"/>
        <v>0</v>
      </c>
      <c r="Q33" s="560">
        <f t="shared" si="29"/>
        <v>0</v>
      </c>
      <c r="R33" s="560">
        <f t="shared" si="29"/>
        <v>0</v>
      </c>
      <c r="S33" s="560">
        <f t="shared" si="29"/>
        <v>0</v>
      </c>
      <c r="T33" s="560">
        <f t="shared" si="29"/>
        <v>0</v>
      </c>
      <c r="U33" s="560">
        <f t="shared" si="29"/>
        <v>0</v>
      </c>
      <c r="V33" s="561">
        <f t="shared" si="29"/>
        <v>0</v>
      </c>
      <c r="W33" s="562">
        <f t="shared" si="29"/>
        <v>0</v>
      </c>
      <c r="X33" s="560">
        <f t="shared" si="29"/>
        <v>0</v>
      </c>
      <c r="Y33" s="560">
        <f t="shared" si="29"/>
        <v>0</v>
      </c>
      <c r="Z33" s="560">
        <f t="shared" si="29"/>
        <v>0</v>
      </c>
      <c r="AA33" s="560">
        <f t="shared" si="29"/>
        <v>0</v>
      </c>
      <c r="AB33" s="560">
        <f t="shared" si="29"/>
        <v>0</v>
      </c>
      <c r="AC33" s="560">
        <f t="shared" si="29"/>
        <v>0</v>
      </c>
      <c r="AD33" s="560">
        <f t="shared" si="29"/>
        <v>0</v>
      </c>
      <c r="AE33" s="560">
        <f t="shared" si="29"/>
        <v>0</v>
      </c>
      <c r="AF33" s="561">
        <f t="shared" si="29"/>
        <v>0</v>
      </c>
      <c r="AG33" s="530"/>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row>
    <row r="34" spans="1:68" ht="17.25" customHeight="1" x14ac:dyDescent="0.15">
      <c r="A34" s="88"/>
      <c r="B34" s="1452"/>
      <c r="C34" s="1497"/>
      <c r="D34" s="1498"/>
      <c r="E34" s="1490"/>
      <c r="F34" s="1490"/>
      <c r="G34" s="1490"/>
      <c r="H34" s="1502"/>
      <c r="I34" s="1430"/>
      <c r="J34" s="1490"/>
      <c r="K34" s="1493"/>
      <c r="L34" s="1507"/>
      <c r="M34" s="563">
        <f t="shared" ref="M34:AF34" si="30">ROUND(M7+M10+M13+M16+M19+M22++M25+M28+M31,0)</f>
        <v>0</v>
      </c>
      <c r="N34" s="527">
        <f t="shared" si="30"/>
        <v>0</v>
      </c>
      <c r="O34" s="527">
        <f t="shared" si="30"/>
        <v>0</v>
      </c>
      <c r="P34" s="527">
        <f t="shared" si="30"/>
        <v>0</v>
      </c>
      <c r="Q34" s="527">
        <f t="shared" si="30"/>
        <v>0</v>
      </c>
      <c r="R34" s="527">
        <f t="shared" si="30"/>
        <v>0</v>
      </c>
      <c r="S34" s="527">
        <f t="shared" si="30"/>
        <v>0</v>
      </c>
      <c r="T34" s="527">
        <f t="shared" si="30"/>
        <v>0</v>
      </c>
      <c r="U34" s="527">
        <f t="shared" si="30"/>
        <v>0</v>
      </c>
      <c r="V34" s="528">
        <f t="shared" si="30"/>
        <v>0</v>
      </c>
      <c r="W34" s="529">
        <f t="shared" si="30"/>
        <v>0</v>
      </c>
      <c r="X34" s="527">
        <f t="shared" si="30"/>
        <v>0</v>
      </c>
      <c r="Y34" s="527">
        <f t="shared" si="30"/>
        <v>0</v>
      </c>
      <c r="Z34" s="527">
        <f t="shared" si="30"/>
        <v>0</v>
      </c>
      <c r="AA34" s="527">
        <f t="shared" si="30"/>
        <v>0</v>
      </c>
      <c r="AB34" s="527">
        <f t="shared" si="30"/>
        <v>0</v>
      </c>
      <c r="AC34" s="527">
        <f t="shared" si="30"/>
        <v>0</v>
      </c>
      <c r="AD34" s="527">
        <f t="shared" si="30"/>
        <v>0</v>
      </c>
      <c r="AE34" s="527">
        <f t="shared" si="30"/>
        <v>0</v>
      </c>
      <c r="AF34" s="528">
        <f t="shared" si="30"/>
        <v>0</v>
      </c>
      <c r="AG34" s="530">
        <f>SUM(M34:AF34)</f>
        <v>0</v>
      </c>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row>
    <row r="35" spans="1:68" ht="17.25" customHeight="1" thickBot="1" x14ac:dyDescent="0.2">
      <c r="A35" s="88"/>
      <c r="B35" s="1453"/>
      <c r="C35" s="1499"/>
      <c r="D35" s="1500"/>
      <c r="E35" s="1491"/>
      <c r="F35" s="1491"/>
      <c r="G35" s="1491"/>
      <c r="H35" s="1503"/>
      <c r="I35" s="1505"/>
      <c r="J35" s="1491"/>
      <c r="K35" s="1494"/>
      <c r="L35" s="1508"/>
      <c r="M35" s="564">
        <f t="shared" ref="M35:AF35" si="31">M8+M11+M14+M17+M20+M23+M26+M29+M32</f>
        <v>0</v>
      </c>
      <c r="N35" s="565">
        <f t="shared" si="31"/>
        <v>0</v>
      </c>
      <c r="O35" s="565">
        <f t="shared" si="31"/>
        <v>0</v>
      </c>
      <c r="P35" s="565">
        <f t="shared" si="31"/>
        <v>0</v>
      </c>
      <c r="Q35" s="565">
        <f t="shared" si="31"/>
        <v>0</v>
      </c>
      <c r="R35" s="565">
        <f t="shared" si="31"/>
        <v>0</v>
      </c>
      <c r="S35" s="565">
        <f t="shared" si="31"/>
        <v>0</v>
      </c>
      <c r="T35" s="565">
        <f t="shared" si="31"/>
        <v>0</v>
      </c>
      <c r="U35" s="565">
        <f t="shared" si="31"/>
        <v>0</v>
      </c>
      <c r="V35" s="566">
        <f t="shared" si="31"/>
        <v>0</v>
      </c>
      <c r="W35" s="567">
        <f t="shared" si="31"/>
        <v>0</v>
      </c>
      <c r="X35" s="565">
        <f t="shared" si="31"/>
        <v>0</v>
      </c>
      <c r="Y35" s="565">
        <f t="shared" si="31"/>
        <v>0</v>
      </c>
      <c r="Z35" s="565">
        <f t="shared" si="31"/>
        <v>0</v>
      </c>
      <c r="AA35" s="565">
        <f t="shared" si="31"/>
        <v>0</v>
      </c>
      <c r="AB35" s="565">
        <f t="shared" si="31"/>
        <v>0</v>
      </c>
      <c r="AC35" s="565">
        <f t="shared" si="31"/>
        <v>0</v>
      </c>
      <c r="AD35" s="565">
        <f t="shared" si="31"/>
        <v>0</v>
      </c>
      <c r="AE35" s="565">
        <f t="shared" si="31"/>
        <v>0</v>
      </c>
      <c r="AF35" s="566">
        <f t="shared" si="31"/>
        <v>0</v>
      </c>
      <c r="AG35" s="530">
        <f>SUM(M35:AF35)</f>
        <v>0</v>
      </c>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row>
    <row r="36" spans="1:68" ht="17.25" customHeight="1" x14ac:dyDescent="0.15">
      <c r="A36" s="88"/>
      <c r="B36" s="1451" t="s">
        <v>361</v>
      </c>
      <c r="C36" s="1454"/>
      <c r="D36" s="1455"/>
      <c r="E36" s="1458"/>
      <c r="F36" s="1460"/>
      <c r="G36" s="1462"/>
      <c r="H36" s="1486"/>
      <c r="I36" s="1486"/>
      <c r="J36" s="503"/>
      <c r="K36" s="539"/>
      <c r="L36" s="1473"/>
      <c r="M36" s="629">
        <f>IF(OR($H$36=2,M5&lt;$J$36),0,IF(AND($H$36=1,$I$36=1,M5=$J$36),0,IF(AND($H$36=1,$I$36=2,M5=$J$36),$K$36,IF(OR(AND($H$36=1,$I$36=1,M5&gt;$J$36,M5&lt;=($J$36+$J$38+1)),AND($H$36=1,$I$36=2,M5&gt;$J$36,M5&lt;=($J$36+$J$38))),$K$36,IF(OR(AND($H$36=1,$I$36=1,M5=($J$36+$J$38+2)),AND($H$36=1,$I$36=2,M5=($J$36+$J$38+1))),$K$36-$K$37,IF(AND($H$36=1,$I$36=1,M5&gt;($J$36+$J$38+2),M5&lt;=($J$36+$J$37+1)),$K$36-$K$37-$K$38*(M5-$J$36-$J$38-2),IF(AND($H$36=1,$I$36=2,M5&gt;($J$36+$J$38+1),M5&lt;=($J$36+$J$37)),$K$36-$K$37-$K$38*(M5-$J$36-$J$38-1),0)))))))</f>
        <v>0</v>
      </c>
      <c r="N36" s="627">
        <f t="shared" ref="N36:AF36" si="32">IF(OR($H$36=2,N5&lt;$J$36),0,IF(AND($H$36=1,$I$36=1,N5=$J$36),0,IF(AND($H$36=1,$I$36=2,N5=$J$36),$K$36,IF(OR(AND($H$36=1,$I$36=1,N5&gt;$J$36,N5&lt;=($J$36+$J$38+1)),AND($H$36=1,$I$36=2,N5&gt;$J$36,N5&lt;=($J$36+$J$38))),$K$36,IF(OR(AND($H$36=1,$I$36=1,N5=($J$36+$J$38+2)),AND($H$36=1,$I$36=2,N5=($J$36+$J$38+1))),$K$36-$K$37,IF(AND($H$36=1,$I$36=1,N5&gt;($J$36+$J$38+2),N5&lt;=($J$36+$J$37+1)),$K$36-$K$37-$K$38*(N5-$J$36-$J$38-2),IF(AND($H$36=1,$I$36=2,N5&gt;($J$36+$J$38+1),N5&lt;=($J$36+$J$37)),$K$36-$K$37-$K$38*(N5-$J$36-$J$38-1),0)))))))</f>
        <v>0</v>
      </c>
      <c r="O36" s="627">
        <f t="shared" si="32"/>
        <v>0</v>
      </c>
      <c r="P36" s="627">
        <f t="shared" si="32"/>
        <v>0</v>
      </c>
      <c r="Q36" s="627">
        <f t="shared" si="32"/>
        <v>0</v>
      </c>
      <c r="R36" s="627">
        <f t="shared" si="32"/>
        <v>0</v>
      </c>
      <c r="S36" s="627">
        <f t="shared" si="32"/>
        <v>0</v>
      </c>
      <c r="T36" s="627">
        <f t="shared" si="32"/>
        <v>0</v>
      </c>
      <c r="U36" s="627">
        <f t="shared" si="32"/>
        <v>0</v>
      </c>
      <c r="V36" s="628">
        <f t="shared" si="32"/>
        <v>0</v>
      </c>
      <c r="W36" s="629">
        <f t="shared" si="32"/>
        <v>0</v>
      </c>
      <c r="X36" s="627">
        <f t="shared" si="32"/>
        <v>0</v>
      </c>
      <c r="Y36" s="627">
        <f t="shared" si="32"/>
        <v>0</v>
      </c>
      <c r="Z36" s="627">
        <f t="shared" si="32"/>
        <v>0</v>
      </c>
      <c r="AA36" s="627">
        <f t="shared" si="32"/>
        <v>0</v>
      </c>
      <c r="AB36" s="627">
        <f t="shared" si="32"/>
        <v>0</v>
      </c>
      <c r="AC36" s="627">
        <f t="shared" si="32"/>
        <v>0</v>
      </c>
      <c r="AD36" s="627">
        <f t="shared" si="32"/>
        <v>0</v>
      </c>
      <c r="AE36" s="627">
        <f t="shared" si="32"/>
        <v>0</v>
      </c>
      <c r="AF36" s="628">
        <f t="shared" si="32"/>
        <v>0</v>
      </c>
      <c r="AG36" s="530"/>
      <c r="AH36" s="524"/>
      <c r="AI36" s="524"/>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row>
    <row r="37" spans="1:68" ht="17.25" customHeight="1" x14ac:dyDescent="0.15">
      <c r="A37" s="88"/>
      <c r="B37" s="1452"/>
      <c r="C37" s="1454"/>
      <c r="D37" s="1455"/>
      <c r="E37" s="1459"/>
      <c r="F37" s="1461"/>
      <c r="G37" s="1463"/>
      <c r="H37" s="1487"/>
      <c r="I37" s="1487"/>
      <c r="J37" s="525"/>
      <c r="K37" s="526" t="str">
        <f>IF(J37="","",IF(H36=1,K36-(J37-J38-1)*K38,IF(OR(H36&lt;1,H36&gt;2),"支払方式ｴﾗ-(1or2)","元利均等年賦払")))</f>
        <v/>
      </c>
      <c r="L37" s="1467"/>
      <c r="M37" s="634">
        <f>IF(OR((M5&lt;$J$36+$J$38),AND($H$36=1,$I$36=1,M5=$J$36+$J$38),AND($H$36=2,$I$36=1,M5=$J$36+$J$38)),0,IF(OR(AND($H$36=1,$I$36=2,M5=$J$36+$J$38),AND($H$36=1,$I$36=1,M5=$J$36+$J$38+1)),$K$37,IF(OR(AND($H$36=2,$I$36=2,M5=$J$36+$J$38),AND($H$36=2,$I$36=1,M5=$J$36+$J$38+1)),ABS(PPMT($L$36,1,$J$37-$J$38,$K$36)),IF(OR(AND($H$36=1,$I$36=2,M5&lt;$J$36+$J$37,M5&gt;$J$36+$J$38),AND($H$36=1,$I$36=1,M5&lt;=$J$36+$J$37,M5&gt;$J$36+$J$38+1)),$K$38,IF(AND($H$36=2,$I$36=2,M5&lt;$J$36+$J$37,M5&gt;$J$36+$J$38),ABS(PPMT($L$36,M5-$J$36-$J$38+1,$J$37-$J$38,$K$36)),IF(AND($H$36=2,$I$36=1,M5&lt;=$J$36+$J$37,M5&gt;$J$36+$J$38+1),ABS(PPMT($L$36,M5-$J$36-$J$38,$J$37-$J$38,$K$36)),0))))))</f>
        <v>0</v>
      </c>
      <c r="N37" s="632">
        <f t="shared" ref="N37:AF37" si="33">IF(OR((N5&lt;$J$36+$J$38),AND($H$36=1,$I$36=1,N5=$J$36+$J$38),AND($H$36=2,$I$36=1,N5=$J$36+$J$38)),0,IF(OR(AND($H$36=1,$I$36=2,N5=$J$36+$J$38),AND($H$36=1,$I$36=1,N5=$J$36+$J$38+1)),$K$37,IF(OR(AND($H$36=2,$I$36=2,N5=$J$36+$J$38),AND($H$36=2,$I$36=1,N5=$J$36+$J$38+1)),ABS(PPMT($L$36,1,$J$37-$J$38,$K$36)),IF(OR(AND($H$36=1,$I$36=2,N5&lt;$J$36+$J$37,N5&gt;$J$36+$J$38),AND($H$36=1,$I$36=1,N5&lt;=$J$36+$J$37,N5&gt;$J$36+$J$38+1)),$K$38,IF(AND($H$36=2,$I$36=2,N5&lt;$J$36+$J$37,N5&gt;$J$36+$J$38),ABS(PPMT($L$36,N5-$J$36-$J$38+1,$J$37-$J$38,$K$36)),IF(AND($H$36=2,$I$36=1,N5&lt;=$J$36+$J$37,N5&gt;$J$36+$J$38+1),ABS(PPMT($L$36,N5-$J$36-$J$38,$J$37-$J$38,$K$36)),0))))))</f>
        <v>0</v>
      </c>
      <c r="O37" s="632">
        <f t="shared" si="33"/>
        <v>0</v>
      </c>
      <c r="P37" s="632">
        <f t="shared" si="33"/>
        <v>0</v>
      </c>
      <c r="Q37" s="632">
        <f t="shared" si="33"/>
        <v>0</v>
      </c>
      <c r="R37" s="632">
        <f t="shared" si="33"/>
        <v>0</v>
      </c>
      <c r="S37" s="632">
        <f t="shared" si="33"/>
        <v>0</v>
      </c>
      <c r="T37" s="632">
        <f t="shared" si="33"/>
        <v>0</v>
      </c>
      <c r="U37" s="632">
        <f t="shared" si="33"/>
        <v>0</v>
      </c>
      <c r="V37" s="633">
        <f t="shared" si="33"/>
        <v>0</v>
      </c>
      <c r="W37" s="634">
        <f t="shared" si="33"/>
        <v>0</v>
      </c>
      <c r="X37" s="632">
        <f t="shared" si="33"/>
        <v>0</v>
      </c>
      <c r="Y37" s="632">
        <f t="shared" si="33"/>
        <v>0</v>
      </c>
      <c r="Z37" s="632">
        <f t="shared" si="33"/>
        <v>0</v>
      </c>
      <c r="AA37" s="632">
        <f t="shared" si="33"/>
        <v>0</v>
      </c>
      <c r="AB37" s="632">
        <f t="shared" si="33"/>
        <v>0</v>
      </c>
      <c r="AC37" s="632">
        <f t="shared" si="33"/>
        <v>0</v>
      </c>
      <c r="AD37" s="632">
        <f t="shared" si="33"/>
        <v>0</v>
      </c>
      <c r="AE37" s="632">
        <f t="shared" si="33"/>
        <v>0</v>
      </c>
      <c r="AF37" s="633">
        <f t="shared" si="33"/>
        <v>0</v>
      </c>
      <c r="AG37" s="530">
        <f>SUM(M37:AF37)</f>
        <v>0</v>
      </c>
      <c r="AH37" s="531"/>
      <c r="AI37" s="531"/>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38" spans="1:68" ht="17.25" customHeight="1" x14ac:dyDescent="0.15">
      <c r="A38" s="88"/>
      <c r="B38" s="1452"/>
      <c r="C38" s="1456"/>
      <c r="D38" s="1457"/>
      <c r="E38" s="1459"/>
      <c r="F38" s="1461"/>
      <c r="G38" s="1463"/>
      <c r="H38" s="1488"/>
      <c r="I38" s="1488"/>
      <c r="J38" s="547"/>
      <c r="K38" s="534" t="str">
        <f>IF(J38="","",IF(J38&gt;=J37,"据置は償還の内数で!!",IF(H36=1,ROUNDDOWN((K36/(J37-J38)),-3),IF(OR(H36&lt;1,H36&gt;2),"〃","〃"))))</f>
        <v/>
      </c>
      <c r="L38" s="1474"/>
      <c r="M38" s="538">
        <f>TRUNC(IF($H$36=1,M36*$L$36,IF(AND($H$36=2,$I$36=1,$J$36+$J$38&lt;M5,$J$36+$J$37&gt;=M5),ABS(IPMT($L$36,M5-$J$36-$J$38,$J$37-$J$38,$K$36)),IF(AND($H$36=2,$I$36=2,$J$36+$J$38&lt;=M5,$J$36+$J$37&gt;M5),ABS(IPMT($L$36,M5-$J$36-$J$38+1,$J$37-$J$38,$K$36)),IF(AND($H$36=2,$I$36=1,$J$36&lt;M5,$J$36+$J$38&gt;=M5),ABS(IPMT($L$36,1,$J$37-$J$38,$K$36)),IF(AND($H$36=2,$I$36=2,$J$36&lt;=M5,$J$36+$J$38&gt;M5),ABS(IPMT($L$36,1,$J$37-$J$38,$K$36)),0))))))</f>
        <v>0</v>
      </c>
      <c r="N38" s="536">
        <f t="shared" ref="N38:AF38" si="34">TRUNC(IF($H$36=1,N36*$L$36,IF(AND($H$36=2,$I$36=1,$J$36+$J$38&lt;N5,$J$36+$J$37&gt;=N5),ABS(IPMT($L$36,N5-$J$36-$J$38,$J$37-$J$38,$K$36)),IF(AND($H$36=2,$I$36=2,$J$36+$J$38&lt;=N5,$J$36+$J$37&gt;N5),ABS(IPMT($L$36,N5-$J$36-$J$38+1,$J$37-$J$38,$K$36)),IF(AND($H$36=2,$I$36=1,$J$36&lt;N5,$J$36+$J$38&gt;=N5),ABS(IPMT($L$36,1,$J$37-$J$38,$K$36)),IF(AND($H$36=2,$I$36=2,$J$36&lt;=N5,$J$36+$J$38&gt;N5),ABS(IPMT($L$36,1,$J$37-$J$38,$K$36)),0))))))</f>
        <v>0</v>
      </c>
      <c r="O38" s="536">
        <f t="shared" si="34"/>
        <v>0</v>
      </c>
      <c r="P38" s="536">
        <f t="shared" si="34"/>
        <v>0</v>
      </c>
      <c r="Q38" s="536">
        <f t="shared" si="34"/>
        <v>0</v>
      </c>
      <c r="R38" s="536">
        <f t="shared" si="34"/>
        <v>0</v>
      </c>
      <c r="S38" s="536">
        <f t="shared" si="34"/>
        <v>0</v>
      </c>
      <c r="T38" s="536">
        <f t="shared" si="34"/>
        <v>0</v>
      </c>
      <c r="U38" s="536">
        <f t="shared" si="34"/>
        <v>0</v>
      </c>
      <c r="V38" s="537">
        <f t="shared" si="34"/>
        <v>0</v>
      </c>
      <c r="W38" s="538">
        <f t="shared" si="34"/>
        <v>0</v>
      </c>
      <c r="X38" s="536">
        <f t="shared" si="34"/>
        <v>0</v>
      </c>
      <c r="Y38" s="536">
        <f t="shared" si="34"/>
        <v>0</v>
      </c>
      <c r="Z38" s="536">
        <f t="shared" si="34"/>
        <v>0</v>
      </c>
      <c r="AA38" s="536">
        <f t="shared" si="34"/>
        <v>0</v>
      </c>
      <c r="AB38" s="536">
        <f t="shared" si="34"/>
        <v>0</v>
      </c>
      <c r="AC38" s="536">
        <f t="shared" si="34"/>
        <v>0</v>
      </c>
      <c r="AD38" s="536">
        <f t="shared" si="34"/>
        <v>0</v>
      </c>
      <c r="AE38" s="536">
        <f t="shared" si="34"/>
        <v>0</v>
      </c>
      <c r="AF38" s="537">
        <f t="shared" si="34"/>
        <v>0</v>
      </c>
      <c r="AG38" s="530">
        <f>SUM(M38:AF38)</f>
        <v>0</v>
      </c>
      <c r="AH38" s="524"/>
      <c r="AI38" s="524"/>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row>
    <row r="39" spans="1:68" ht="17.25" customHeight="1" x14ac:dyDescent="0.15">
      <c r="A39" s="88"/>
      <c r="B39" s="1452"/>
      <c r="C39" s="1475"/>
      <c r="D39" s="1476"/>
      <c r="E39" s="1479"/>
      <c r="F39" s="1481"/>
      <c r="G39" s="1483"/>
      <c r="H39" s="1464"/>
      <c r="I39" s="1464"/>
      <c r="J39" s="503"/>
      <c r="K39" s="539"/>
      <c r="L39" s="1467"/>
      <c r="M39" s="650">
        <f>IF(OR($H$39=2,M5&lt;$J$39),0,IF(AND($H$39=1,$I$39=1,M5=$J$39),0,IF(AND($H$39=1,$I$39=2,M5=$J$39),$K$39,IF(OR(AND($H$39=1,$I$39=1,M5&gt;$J$39,M5&lt;=($J$39+$J$41+1)),AND($H$39=1,$I$39=2,M5&gt;$J$39,M5&lt;=($J$39+$J$41))),$K$39,IF(OR(AND($H$39=1,$I$39=1,M5=($J$39+$J$41+2)),AND($H$39=1,$I$39=2,M5=($J$39+$J$41+1))),$K$39-$K$40,IF(AND($H$39=1,$I$39=1,M5&gt;($J$39+$J$41+2),M5&lt;=($J$39+$J$40+1)),$K$39-$K$40-$K$41*(M5-$J$39-$J$41-2),IF(AND($H$39=1,$I$39=2,M5&gt;($J$39+$J$41+1),M5&lt;=($J$39+$J$40)),$K$39-$K$40-$K$41*(M5-$J$39-$J$41-1),0)))))))</f>
        <v>0</v>
      </c>
      <c r="N39" s="648">
        <f t="shared" ref="N39:AF39" si="35">IF(OR($H$39=2,N5&lt;$J$39),0,IF(AND($H$39=1,$I$39=1,N5=$J$39),0,IF(AND($H$39=1,$I$39=2,N5=$J$39),$K$39,IF(OR(AND($H$39=1,$I$39=1,N5&gt;$J$39,N5&lt;=($J$39+$J$41+1)),AND($H$39=1,$I$39=2,N5&gt;$J$39,N5&lt;=($J$39+$J$41))),$K$39,IF(OR(AND($H$39=1,$I$39=1,N5=($J$39+$J$41+2)),AND($H$39=1,$I$39=2,N5=($J$39+$J$41+1))),$K$39-$K$40,IF(AND($H$39=1,$I$39=1,N5&gt;($J$39+$J$41+2),N5&lt;=($J$39+$J$40+1)),$K$39-$K$40-$K$41*(N5-$J$39-$J$41-2),IF(AND($H$39=1,$I$39=2,N5&gt;($J$39+$J$41+1),N5&lt;=($J$39+$J$40)),$K$39-$K$40-$K$41*(N5-$J$39-$J$41-1),0)))))))</f>
        <v>0</v>
      </c>
      <c r="O39" s="648">
        <f t="shared" si="35"/>
        <v>0</v>
      </c>
      <c r="P39" s="648">
        <f t="shared" si="35"/>
        <v>0</v>
      </c>
      <c r="Q39" s="648">
        <f t="shared" si="35"/>
        <v>0</v>
      </c>
      <c r="R39" s="648">
        <f t="shared" si="35"/>
        <v>0</v>
      </c>
      <c r="S39" s="648">
        <f t="shared" si="35"/>
        <v>0</v>
      </c>
      <c r="T39" s="648">
        <f t="shared" si="35"/>
        <v>0</v>
      </c>
      <c r="U39" s="648">
        <f t="shared" si="35"/>
        <v>0</v>
      </c>
      <c r="V39" s="649">
        <f t="shared" si="35"/>
        <v>0</v>
      </c>
      <c r="W39" s="650">
        <f t="shared" si="35"/>
        <v>0</v>
      </c>
      <c r="X39" s="648">
        <f t="shared" si="35"/>
        <v>0</v>
      </c>
      <c r="Y39" s="648">
        <f t="shared" si="35"/>
        <v>0</v>
      </c>
      <c r="Z39" s="648">
        <f t="shared" si="35"/>
        <v>0</v>
      </c>
      <c r="AA39" s="648">
        <f t="shared" si="35"/>
        <v>0</v>
      </c>
      <c r="AB39" s="648">
        <f t="shared" si="35"/>
        <v>0</v>
      </c>
      <c r="AC39" s="648">
        <f t="shared" si="35"/>
        <v>0</v>
      </c>
      <c r="AD39" s="648">
        <f t="shared" si="35"/>
        <v>0</v>
      </c>
      <c r="AE39" s="648">
        <f t="shared" si="35"/>
        <v>0</v>
      </c>
      <c r="AF39" s="649">
        <f t="shared" si="35"/>
        <v>0</v>
      </c>
      <c r="AG39" s="530"/>
      <c r="AH39" s="524"/>
      <c r="AI39" s="524"/>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row>
    <row r="40" spans="1:68" ht="17.25" customHeight="1" x14ac:dyDescent="0.15">
      <c r="A40" s="88"/>
      <c r="B40" s="1452"/>
      <c r="C40" s="1454"/>
      <c r="D40" s="1455"/>
      <c r="E40" s="1459"/>
      <c r="F40" s="1461"/>
      <c r="G40" s="1463"/>
      <c r="H40" s="1465"/>
      <c r="I40" s="1465"/>
      <c r="J40" s="525"/>
      <c r="K40" s="526" t="str">
        <f>IF(J40="","",IF(H39=1,K39-(J40-J41-1)*K41,IF(OR(H39&lt;1,H39&gt;2),"支払方式ｴﾗ-(1or2)","元利均等年賦払")))</f>
        <v/>
      </c>
      <c r="L40" s="1467"/>
      <c r="M40" s="634">
        <f>IF(OR((M5&lt;$J$39+$J$41),AND($H$39=1,$I$39=1,M5=$J$39+$J$41),AND($H$39=2,$I$39=1,M5=$J$39+$J$41)),0,IF(OR(AND($H$39=1,$I$39=2,M5=$J$39+$J$41),AND($H$39=1,$I$39=1,M5=$J$39+$J$41+1)),$K$40,IF(OR(AND($H$39=2,$I$39=2,M5=$J$39+$J$41),AND($H$39=2,$I$39=1,M5=$J$39+$J$41+1)),ABS(PPMT($L$39,1,$J$40-$J$41,$K$39)),IF(OR(AND($H$39=1,$I$39=2,M5&lt;$J$39+$J$40,M5&gt;$J$39+$J$41),AND($H$39=1,$I$39=1,M5&lt;=$J$39+$J$40,M5&gt;$J$39+$J$41+1)),$K$41,IF(AND($H$39=2,$I$39=2,M5&lt;$J$39+$J$40,M5&gt;$J$39+$J$41),ABS(PPMT($L$39,M5-$J$39-$J$41+1,$J$40-$J$41,$K$39)),IF(AND($H$39=2,$I$39=1,M5&lt;=$J$39+$J$40,M5&gt;$J$39+$J$41+1),ABS(PPMT($L$39,M5-$J$39-$J$41,$J$40-$J$41,$K$39)),0))))))</f>
        <v>0</v>
      </c>
      <c r="N40" s="632">
        <f t="shared" ref="N40:AF40" si="36">IF(OR((N5&lt;$J$39+$J$41),AND($H$39=1,$I$39=1,N5=$J$39+$J$41),AND($H$39=2,$I$39=1,N5=$J$39+$J$41)),0,IF(OR(AND($H$39=1,$I$39=2,N5=$J$39+$J$41),AND($H$39=1,$I$39=1,N5=$J$39+$J$41+1)),$K$40,IF(OR(AND($H$39=2,$I$39=2,N5=$J$39+$J$41),AND($H$39=2,$I$39=1,N5=$J$39+$J$41+1)),ABS(PPMT($L$39,1,$J$40-$J$41,$K$39)),IF(OR(AND($H$39=1,$I$39=2,N5&lt;$J$39+$J$40,N5&gt;$J$39+$J$41),AND($H$39=1,$I$39=1,N5&lt;=$J$39+$J$40,N5&gt;$J$39+$J$41+1)),$K$41,IF(AND($H$39=2,$I$39=2,N5&lt;$J$39+$J$40,N5&gt;$J$39+$J$41),ABS(PPMT($L$39,N5-$J$39-$J$41+1,$J$40-$J$41,$K$39)),IF(AND($H$39=2,$I$39=1,N5&lt;=$J$39+$J$40,N5&gt;$J$39+$J$41+1),ABS(PPMT($L$39,N5-$J$39-$J$41,$J$40-$J$41,$K$39)),0))))))</f>
        <v>0</v>
      </c>
      <c r="O40" s="632">
        <f t="shared" si="36"/>
        <v>0</v>
      </c>
      <c r="P40" s="632">
        <f t="shared" si="36"/>
        <v>0</v>
      </c>
      <c r="Q40" s="632">
        <f t="shared" si="36"/>
        <v>0</v>
      </c>
      <c r="R40" s="632">
        <f t="shared" si="36"/>
        <v>0</v>
      </c>
      <c r="S40" s="632">
        <f t="shared" si="36"/>
        <v>0</v>
      </c>
      <c r="T40" s="632">
        <f t="shared" si="36"/>
        <v>0</v>
      </c>
      <c r="U40" s="632">
        <f t="shared" si="36"/>
        <v>0</v>
      </c>
      <c r="V40" s="633">
        <f t="shared" si="36"/>
        <v>0</v>
      </c>
      <c r="W40" s="634">
        <f t="shared" si="36"/>
        <v>0</v>
      </c>
      <c r="X40" s="632">
        <f t="shared" si="36"/>
        <v>0</v>
      </c>
      <c r="Y40" s="632">
        <f t="shared" si="36"/>
        <v>0</v>
      </c>
      <c r="Z40" s="632">
        <f t="shared" si="36"/>
        <v>0</v>
      </c>
      <c r="AA40" s="632">
        <f t="shared" si="36"/>
        <v>0</v>
      </c>
      <c r="AB40" s="632">
        <f t="shared" si="36"/>
        <v>0</v>
      </c>
      <c r="AC40" s="632">
        <f t="shared" si="36"/>
        <v>0</v>
      </c>
      <c r="AD40" s="632">
        <f t="shared" si="36"/>
        <v>0</v>
      </c>
      <c r="AE40" s="632">
        <f t="shared" si="36"/>
        <v>0</v>
      </c>
      <c r="AF40" s="633">
        <f t="shared" si="36"/>
        <v>0</v>
      </c>
      <c r="AG40" s="530">
        <f>SUM(M40:AF40)</f>
        <v>0</v>
      </c>
      <c r="AH40" s="531"/>
      <c r="AI40" s="531"/>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row>
    <row r="41" spans="1:68" ht="17.25" customHeight="1" thickBot="1" x14ac:dyDescent="0.2">
      <c r="A41" s="88"/>
      <c r="B41" s="1452"/>
      <c r="C41" s="1477"/>
      <c r="D41" s="1478"/>
      <c r="E41" s="1480"/>
      <c r="F41" s="1482"/>
      <c r="G41" s="1484"/>
      <c r="H41" s="1485"/>
      <c r="I41" s="1466"/>
      <c r="J41" s="652"/>
      <c r="K41" s="534" t="str">
        <f>IF(J41="","",IF(J41&gt;=J40,"据置は償還の内数で!!",IF(H39=1,ROUNDDOWN((K39/(J40-J41)),-3),IF(OR(H39&lt;1,H39&gt;2),"〃","〃"))))</f>
        <v/>
      </c>
      <c r="L41" s="1468"/>
      <c r="M41" s="555">
        <f>TRUNC(IF($H$39=1,M39*$L$39,IF(AND($H$39=2,$I$39=1,$J$39+$J$41&lt;M5,$J$39+$J$40&gt;=M5),ABS(IPMT($L$39,M5-$J$39-$J$41,$J$40-$J$41,$K$39)),IF(AND($H$39=2,$I$39=2,$J$39+$J$41&lt;=M5,$J$39+$J$40&gt;M5),ABS(IPMT($L$39,M5-$J$39-$J$41+1,$J$40-$J$41,$K$39)),IF(AND($H$39=2,$I$39=1,$J$39&lt;M5,$J$39+$J$41&gt;=M5),ABS(IPMT($L$39,1,$J$40-$J$41,$K$39)),IF(AND($H$39=2,$I$39=2,$J$39&lt;=M5,$J$39+$J$41&gt;M5),ABS(IPMT($L$39,1,$J$40-$J$41,$K$39)),0))))))</f>
        <v>0</v>
      </c>
      <c r="N41" s="553">
        <f t="shared" ref="N41:AF41" si="37">TRUNC(IF($H$39=1,N39*$L$39,IF(AND($H$39=2,$I$39=1,$J$39+$J$41&lt;N5,$J$39+$J$40&gt;=N5),ABS(IPMT($L$39,N5-$J$39-$J$41,$J$40-$J$41,$K$39)),IF(AND($H$39=2,$I$39=2,$J$39+$J$41&lt;=N5,$J$39+$J$40&gt;N5),ABS(IPMT($L$39,N5-$J$39-$J$41+1,$J$40-$J$41,$K$39)),IF(AND($H$39=2,$I$39=1,$J$39&lt;N5,$J$39+$J$41&gt;=N5),ABS(IPMT($L$39,1,$J$40-$J$41,$K$39)),IF(AND($H$39=2,$I$39=2,$J$39&lt;=N5,$J$39+$J$41&gt;N5),ABS(IPMT($L$39,1,$J$40-$J$41,$K$39)),0))))))</f>
        <v>0</v>
      </c>
      <c r="O41" s="553">
        <f t="shared" si="37"/>
        <v>0</v>
      </c>
      <c r="P41" s="553">
        <f t="shared" si="37"/>
        <v>0</v>
      </c>
      <c r="Q41" s="553">
        <f t="shared" si="37"/>
        <v>0</v>
      </c>
      <c r="R41" s="553">
        <f t="shared" si="37"/>
        <v>0</v>
      </c>
      <c r="S41" s="553">
        <f t="shared" si="37"/>
        <v>0</v>
      </c>
      <c r="T41" s="553">
        <f t="shared" si="37"/>
        <v>0</v>
      </c>
      <c r="U41" s="553">
        <f t="shared" si="37"/>
        <v>0</v>
      </c>
      <c r="V41" s="554">
        <f t="shared" si="37"/>
        <v>0</v>
      </c>
      <c r="W41" s="555">
        <f t="shared" si="37"/>
        <v>0</v>
      </c>
      <c r="X41" s="553">
        <f t="shared" si="37"/>
        <v>0</v>
      </c>
      <c r="Y41" s="553">
        <f t="shared" si="37"/>
        <v>0</v>
      </c>
      <c r="Z41" s="553">
        <f t="shared" si="37"/>
        <v>0</v>
      </c>
      <c r="AA41" s="553">
        <f t="shared" si="37"/>
        <v>0</v>
      </c>
      <c r="AB41" s="553">
        <f t="shared" si="37"/>
        <v>0</v>
      </c>
      <c r="AC41" s="553">
        <f t="shared" si="37"/>
        <v>0</v>
      </c>
      <c r="AD41" s="553">
        <f t="shared" si="37"/>
        <v>0</v>
      </c>
      <c r="AE41" s="553">
        <f t="shared" si="37"/>
        <v>0</v>
      </c>
      <c r="AF41" s="554">
        <f t="shared" si="37"/>
        <v>0</v>
      </c>
      <c r="AG41" s="530">
        <f>SUM(M41:AF41)</f>
        <v>0</v>
      </c>
      <c r="AH41" s="524"/>
      <c r="AI41" s="524"/>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1:68" ht="17.25" customHeight="1" thickTop="1" x14ac:dyDescent="0.15">
      <c r="A42" s="88"/>
      <c r="B42" s="1452"/>
      <c r="C42" s="1469" t="s">
        <v>83</v>
      </c>
      <c r="D42" s="1470"/>
      <c r="E42" s="1423" t="s">
        <v>360</v>
      </c>
      <c r="F42" s="1423" t="s">
        <v>360</v>
      </c>
      <c r="G42" s="1423" t="s">
        <v>360</v>
      </c>
      <c r="H42" s="1426" t="s">
        <v>362</v>
      </c>
      <c r="I42" s="1429" t="s">
        <v>360</v>
      </c>
      <c r="J42" s="1423" t="s">
        <v>360</v>
      </c>
      <c r="K42" s="1432">
        <f>K36+K39</f>
        <v>0</v>
      </c>
      <c r="L42" s="1435" t="s">
        <v>362</v>
      </c>
      <c r="M42" s="570">
        <f t="shared" ref="M42:AF42" si="38">M36+M39</f>
        <v>0</v>
      </c>
      <c r="N42" s="571">
        <f t="shared" si="38"/>
        <v>0</v>
      </c>
      <c r="O42" s="571">
        <f t="shared" si="38"/>
        <v>0</v>
      </c>
      <c r="P42" s="571">
        <f t="shared" si="38"/>
        <v>0</v>
      </c>
      <c r="Q42" s="571">
        <f t="shared" si="38"/>
        <v>0</v>
      </c>
      <c r="R42" s="571">
        <f t="shared" si="38"/>
        <v>0</v>
      </c>
      <c r="S42" s="571">
        <f t="shared" si="38"/>
        <v>0</v>
      </c>
      <c r="T42" s="571">
        <f t="shared" si="38"/>
        <v>0</v>
      </c>
      <c r="U42" s="571">
        <f t="shared" si="38"/>
        <v>0</v>
      </c>
      <c r="V42" s="572">
        <f t="shared" si="38"/>
        <v>0</v>
      </c>
      <c r="W42" s="573">
        <f t="shared" si="38"/>
        <v>0</v>
      </c>
      <c r="X42" s="571">
        <f t="shared" si="38"/>
        <v>0</v>
      </c>
      <c r="Y42" s="571">
        <f t="shared" si="38"/>
        <v>0</v>
      </c>
      <c r="Z42" s="571">
        <f t="shared" si="38"/>
        <v>0</v>
      </c>
      <c r="AA42" s="571">
        <f t="shared" si="38"/>
        <v>0</v>
      </c>
      <c r="AB42" s="571">
        <f t="shared" si="38"/>
        <v>0</v>
      </c>
      <c r="AC42" s="571">
        <f t="shared" si="38"/>
        <v>0</v>
      </c>
      <c r="AD42" s="571">
        <f t="shared" si="38"/>
        <v>0</v>
      </c>
      <c r="AE42" s="571">
        <f t="shared" si="38"/>
        <v>0</v>
      </c>
      <c r="AF42" s="572">
        <f t="shared" si="38"/>
        <v>0</v>
      </c>
      <c r="AG42" s="530"/>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3" spans="1:68" ht="17.25" customHeight="1" x14ac:dyDescent="0.15">
      <c r="A43" s="88"/>
      <c r="B43" s="1452"/>
      <c r="C43" s="1471"/>
      <c r="D43" s="1471"/>
      <c r="E43" s="1424"/>
      <c r="F43" s="1424"/>
      <c r="G43" s="1424"/>
      <c r="H43" s="1427"/>
      <c r="I43" s="1430"/>
      <c r="J43" s="1424"/>
      <c r="K43" s="1433"/>
      <c r="L43" s="1436"/>
      <c r="M43" s="574">
        <f t="shared" ref="M43:AF43" si="39">ROUND(M37+M40,0)</f>
        <v>0</v>
      </c>
      <c r="N43" s="575">
        <f t="shared" si="39"/>
        <v>0</v>
      </c>
      <c r="O43" s="575">
        <f t="shared" si="39"/>
        <v>0</v>
      </c>
      <c r="P43" s="575">
        <f t="shared" si="39"/>
        <v>0</v>
      </c>
      <c r="Q43" s="575">
        <f t="shared" si="39"/>
        <v>0</v>
      </c>
      <c r="R43" s="575">
        <f t="shared" si="39"/>
        <v>0</v>
      </c>
      <c r="S43" s="575">
        <f t="shared" si="39"/>
        <v>0</v>
      </c>
      <c r="T43" s="575">
        <f t="shared" si="39"/>
        <v>0</v>
      </c>
      <c r="U43" s="575">
        <f t="shared" si="39"/>
        <v>0</v>
      </c>
      <c r="V43" s="576">
        <f t="shared" si="39"/>
        <v>0</v>
      </c>
      <c r="W43" s="577">
        <f t="shared" si="39"/>
        <v>0</v>
      </c>
      <c r="X43" s="575">
        <f t="shared" si="39"/>
        <v>0</v>
      </c>
      <c r="Y43" s="575">
        <f t="shared" si="39"/>
        <v>0</v>
      </c>
      <c r="Z43" s="575">
        <f t="shared" si="39"/>
        <v>0</v>
      </c>
      <c r="AA43" s="575">
        <f t="shared" si="39"/>
        <v>0</v>
      </c>
      <c r="AB43" s="575">
        <f t="shared" si="39"/>
        <v>0</v>
      </c>
      <c r="AC43" s="575">
        <f t="shared" si="39"/>
        <v>0</v>
      </c>
      <c r="AD43" s="575">
        <f t="shared" si="39"/>
        <v>0</v>
      </c>
      <c r="AE43" s="575">
        <f t="shared" si="39"/>
        <v>0</v>
      </c>
      <c r="AF43" s="576">
        <f t="shared" si="39"/>
        <v>0</v>
      </c>
      <c r="AG43" s="530">
        <f>SUM(M43:AF43)</f>
        <v>0</v>
      </c>
      <c r="AH43" s="578"/>
      <c r="AI43" s="578"/>
      <c r="AJ43" s="578"/>
      <c r="AK43" s="578"/>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1:68" ht="17.25" customHeight="1" thickBot="1" x14ac:dyDescent="0.2">
      <c r="A44" s="88"/>
      <c r="B44" s="1453"/>
      <c r="C44" s="1472"/>
      <c r="D44" s="1472"/>
      <c r="E44" s="1425"/>
      <c r="F44" s="1425"/>
      <c r="G44" s="1425"/>
      <c r="H44" s="1428"/>
      <c r="I44" s="1431"/>
      <c r="J44" s="1425"/>
      <c r="K44" s="1434"/>
      <c r="L44" s="1437"/>
      <c r="M44" s="540">
        <f t="shared" ref="M44:AF44" si="40">M38+M41</f>
        <v>0</v>
      </c>
      <c r="N44" s="579">
        <f t="shared" si="40"/>
        <v>0</v>
      </c>
      <c r="O44" s="579">
        <f t="shared" si="40"/>
        <v>0</v>
      </c>
      <c r="P44" s="579">
        <f t="shared" si="40"/>
        <v>0</v>
      </c>
      <c r="Q44" s="579">
        <f t="shared" si="40"/>
        <v>0</v>
      </c>
      <c r="R44" s="579">
        <f t="shared" si="40"/>
        <v>0</v>
      </c>
      <c r="S44" s="579">
        <f t="shared" si="40"/>
        <v>0</v>
      </c>
      <c r="T44" s="579">
        <f t="shared" si="40"/>
        <v>0</v>
      </c>
      <c r="U44" s="579">
        <f t="shared" si="40"/>
        <v>0</v>
      </c>
      <c r="V44" s="580">
        <f t="shared" si="40"/>
        <v>0</v>
      </c>
      <c r="W44" s="581">
        <f t="shared" si="40"/>
        <v>0</v>
      </c>
      <c r="X44" s="579">
        <f t="shared" si="40"/>
        <v>0</v>
      </c>
      <c r="Y44" s="579">
        <f t="shared" si="40"/>
        <v>0</v>
      </c>
      <c r="Z44" s="579">
        <f t="shared" si="40"/>
        <v>0</v>
      </c>
      <c r="AA44" s="579">
        <f t="shared" si="40"/>
        <v>0</v>
      </c>
      <c r="AB44" s="579">
        <f t="shared" si="40"/>
        <v>0</v>
      </c>
      <c r="AC44" s="579">
        <f t="shared" si="40"/>
        <v>0</v>
      </c>
      <c r="AD44" s="579">
        <f t="shared" si="40"/>
        <v>0</v>
      </c>
      <c r="AE44" s="579">
        <f t="shared" si="40"/>
        <v>0</v>
      </c>
      <c r="AF44" s="580">
        <f t="shared" si="40"/>
        <v>0</v>
      </c>
      <c r="AG44" s="530">
        <f>SUM(M44:AF44)</f>
        <v>0</v>
      </c>
      <c r="AH44" s="578"/>
      <c r="AI44" s="578"/>
      <c r="AJ44" s="578"/>
      <c r="AK44" s="578"/>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1:68" ht="17.25" customHeight="1" x14ac:dyDescent="0.15">
      <c r="A45" s="88"/>
      <c r="B45" s="1438" t="s">
        <v>84</v>
      </c>
      <c r="C45" s="1439"/>
      <c r="D45" s="1439"/>
      <c r="E45" s="1439" t="s">
        <v>360</v>
      </c>
      <c r="F45" s="1439" t="s">
        <v>360</v>
      </c>
      <c r="G45" s="1420" t="s">
        <v>360</v>
      </c>
      <c r="H45" s="1448" t="s">
        <v>362</v>
      </c>
      <c r="I45" s="1448" t="s">
        <v>360</v>
      </c>
      <c r="J45" s="1420" t="s">
        <v>360</v>
      </c>
      <c r="K45" s="1443">
        <f>K42+K33</f>
        <v>0</v>
      </c>
      <c r="L45" s="1446" t="s">
        <v>362</v>
      </c>
      <c r="M45" s="582">
        <f>M33+M42</f>
        <v>0</v>
      </c>
      <c r="N45" s="583">
        <f t="shared" ref="M45:AF47" si="41">N33+N42</f>
        <v>0</v>
      </c>
      <c r="O45" s="583">
        <f t="shared" si="41"/>
        <v>0</v>
      </c>
      <c r="P45" s="583">
        <f t="shared" si="41"/>
        <v>0</v>
      </c>
      <c r="Q45" s="583">
        <f t="shared" si="41"/>
        <v>0</v>
      </c>
      <c r="R45" s="583">
        <f t="shared" si="41"/>
        <v>0</v>
      </c>
      <c r="S45" s="583">
        <f t="shared" si="41"/>
        <v>0</v>
      </c>
      <c r="T45" s="583">
        <f t="shared" si="41"/>
        <v>0</v>
      </c>
      <c r="U45" s="583">
        <f t="shared" si="41"/>
        <v>0</v>
      </c>
      <c r="V45" s="584">
        <f t="shared" si="41"/>
        <v>0</v>
      </c>
      <c r="W45" s="585">
        <f t="shared" si="41"/>
        <v>0</v>
      </c>
      <c r="X45" s="583">
        <f t="shared" si="41"/>
        <v>0</v>
      </c>
      <c r="Y45" s="583">
        <f t="shared" si="41"/>
        <v>0</v>
      </c>
      <c r="Z45" s="583">
        <f t="shared" si="41"/>
        <v>0</v>
      </c>
      <c r="AA45" s="583">
        <f t="shared" si="41"/>
        <v>0</v>
      </c>
      <c r="AB45" s="583">
        <f t="shared" si="41"/>
        <v>0</v>
      </c>
      <c r="AC45" s="583">
        <f t="shared" si="41"/>
        <v>0</v>
      </c>
      <c r="AD45" s="583">
        <f t="shared" si="41"/>
        <v>0</v>
      </c>
      <c r="AE45" s="583">
        <f t="shared" si="41"/>
        <v>0</v>
      </c>
      <c r="AF45" s="586">
        <f t="shared" si="41"/>
        <v>0</v>
      </c>
      <c r="AG45" s="530"/>
      <c r="AH45" s="578"/>
      <c r="AI45" s="578"/>
      <c r="AJ45" s="578"/>
      <c r="AK45" s="578"/>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row>
    <row r="46" spans="1:68" ht="17.25" customHeight="1" x14ac:dyDescent="0.15">
      <c r="A46" s="88"/>
      <c r="B46" s="1440"/>
      <c r="C46" s="1421"/>
      <c r="D46" s="1421"/>
      <c r="E46" s="1421"/>
      <c r="F46" s="1421"/>
      <c r="G46" s="1421"/>
      <c r="H46" s="1449"/>
      <c r="I46" s="1449"/>
      <c r="J46" s="1421"/>
      <c r="K46" s="1444"/>
      <c r="L46" s="1447"/>
      <c r="M46" s="574">
        <f t="shared" si="41"/>
        <v>0</v>
      </c>
      <c r="N46" s="575">
        <f t="shared" si="41"/>
        <v>0</v>
      </c>
      <c r="O46" s="575">
        <f t="shared" si="41"/>
        <v>0</v>
      </c>
      <c r="P46" s="740">
        <f t="shared" si="41"/>
        <v>0</v>
      </c>
      <c r="Q46" s="740">
        <f t="shared" si="41"/>
        <v>0</v>
      </c>
      <c r="R46" s="575">
        <f t="shared" si="41"/>
        <v>0</v>
      </c>
      <c r="S46" s="575">
        <f t="shared" si="41"/>
        <v>0</v>
      </c>
      <c r="T46" s="575">
        <f t="shared" si="41"/>
        <v>0</v>
      </c>
      <c r="U46" s="575">
        <f t="shared" si="41"/>
        <v>0</v>
      </c>
      <c r="V46" s="576">
        <f t="shared" si="41"/>
        <v>0</v>
      </c>
      <c r="W46" s="577">
        <f t="shared" si="41"/>
        <v>0</v>
      </c>
      <c r="X46" s="575">
        <f t="shared" si="41"/>
        <v>0</v>
      </c>
      <c r="Y46" s="575">
        <f t="shared" si="41"/>
        <v>0</v>
      </c>
      <c r="Z46" s="575">
        <f t="shared" si="41"/>
        <v>0</v>
      </c>
      <c r="AA46" s="575">
        <f t="shared" si="41"/>
        <v>0</v>
      </c>
      <c r="AB46" s="575">
        <f t="shared" si="41"/>
        <v>0</v>
      </c>
      <c r="AC46" s="575">
        <f t="shared" si="41"/>
        <v>0</v>
      </c>
      <c r="AD46" s="575">
        <f t="shared" si="41"/>
        <v>0</v>
      </c>
      <c r="AE46" s="575">
        <f t="shared" si="41"/>
        <v>0</v>
      </c>
      <c r="AF46" s="587">
        <f t="shared" si="41"/>
        <v>0</v>
      </c>
      <c r="AG46" s="530">
        <f>SUM(M46:AF46)</f>
        <v>0</v>
      </c>
      <c r="AH46" s="578"/>
      <c r="AI46" s="578"/>
      <c r="AJ46" s="578"/>
      <c r="AK46" s="578"/>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row>
    <row r="47" spans="1:68" ht="17.25" customHeight="1" thickBot="1" x14ac:dyDescent="0.2">
      <c r="A47" s="88"/>
      <c r="B47" s="1440"/>
      <c r="C47" s="1421"/>
      <c r="D47" s="1421"/>
      <c r="E47" s="1421"/>
      <c r="F47" s="1421"/>
      <c r="G47" s="1421"/>
      <c r="H47" s="1449"/>
      <c r="I47" s="1449"/>
      <c r="J47" s="1421"/>
      <c r="K47" s="1444"/>
      <c r="L47" s="1365"/>
      <c r="M47" s="540">
        <f t="shared" si="41"/>
        <v>0</v>
      </c>
      <c r="N47" s="568">
        <f t="shared" si="41"/>
        <v>0</v>
      </c>
      <c r="O47" s="568">
        <f t="shared" si="41"/>
        <v>0</v>
      </c>
      <c r="P47" s="741">
        <f t="shared" si="41"/>
        <v>0</v>
      </c>
      <c r="Q47" s="741">
        <f t="shared" si="41"/>
        <v>0</v>
      </c>
      <c r="R47" s="568">
        <f t="shared" si="41"/>
        <v>0</v>
      </c>
      <c r="S47" s="568">
        <f t="shared" si="41"/>
        <v>0</v>
      </c>
      <c r="T47" s="568">
        <f t="shared" si="41"/>
        <v>0</v>
      </c>
      <c r="U47" s="568">
        <f t="shared" si="41"/>
        <v>0</v>
      </c>
      <c r="V47" s="544">
        <f t="shared" si="41"/>
        <v>0</v>
      </c>
      <c r="W47" s="569">
        <f t="shared" si="41"/>
        <v>0</v>
      </c>
      <c r="X47" s="568">
        <f t="shared" si="41"/>
        <v>0</v>
      </c>
      <c r="Y47" s="568">
        <f t="shared" si="41"/>
        <v>0</v>
      </c>
      <c r="Z47" s="568">
        <f t="shared" si="41"/>
        <v>0</v>
      </c>
      <c r="AA47" s="568">
        <f t="shared" si="41"/>
        <v>0</v>
      </c>
      <c r="AB47" s="568">
        <f t="shared" si="41"/>
        <v>0</v>
      </c>
      <c r="AC47" s="568">
        <f t="shared" si="41"/>
        <v>0</v>
      </c>
      <c r="AD47" s="568">
        <f t="shared" si="41"/>
        <v>0</v>
      </c>
      <c r="AE47" s="568">
        <f t="shared" si="41"/>
        <v>0</v>
      </c>
      <c r="AF47" s="588">
        <f t="shared" si="41"/>
        <v>0</v>
      </c>
      <c r="AG47" s="530">
        <f>SUM(M47:AF47)</f>
        <v>0</v>
      </c>
      <c r="AH47" s="578"/>
      <c r="AI47" s="578"/>
      <c r="AJ47" s="578"/>
      <c r="AK47" s="578"/>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row>
    <row r="48" spans="1:68" ht="20.25" customHeight="1" thickBot="1" x14ac:dyDescent="0.2">
      <c r="A48" s="88"/>
      <c r="B48" s="1441"/>
      <c r="C48" s="1442"/>
      <c r="D48" s="1442"/>
      <c r="E48" s="1422"/>
      <c r="F48" s="1422"/>
      <c r="G48" s="1422"/>
      <c r="H48" s="1450"/>
      <c r="I48" s="1450"/>
      <c r="J48" s="1422"/>
      <c r="K48" s="1445"/>
      <c r="L48" s="589" t="s">
        <v>380</v>
      </c>
      <c r="M48" s="590">
        <f t="shared" ref="M48:AF48" si="42">M46+M47</f>
        <v>0</v>
      </c>
      <c r="N48" s="591">
        <f t="shared" si="42"/>
        <v>0</v>
      </c>
      <c r="O48" s="591">
        <f t="shared" si="42"/>
        <v>0</v>
      </c>
      <c r="P48" s="742">
        <f t="shared" si="42"/>
        <v>0</v>
      </c>
      <c r="Q48" s="742">
        <f t="shared" si="42"/>
        <v>0</v>
      </c>
      <c r="R48" s="591">
        <f t="shared" si="42"/>
        <v>0</v>
      </c>
      <c r="S48" s="591">
        <f t="shared" si="42"/>
        <v>0</v>
      </c>
      <c r="T48" s="591">
        <f t="shared" si="42"/>
        <v>0</v>
      </c>
      <c r="U48" s="591">
        <f t="shared" si="42"/>
        <v>0</v>
      </c>
      <c r="V48" s="592">
        <f t="shared" si="42"/>
        <v>0</v>
      </c>
      <c r="W48" s="593">
        <f t="shared" si="42"/>
        <v>0</v>
      </c>
      <c r="X48" s="591">
        <f t="shared" si="42"/>
        <v>0</v>
      </c>
      <c r="Y48" s="591">
        <f t="shared" si="42"/>
        <v>0</v>
      </c>
      <c r="Z48" s="591">
        <f t="shared" si="42"/>
        <v>0</v>
      </c>
      <c r="AA48" s="591">
        <f t="shared" si="42"/>
        <v>0</v>
      </c>
      <c r="AB48" s="591">
        <f t="shared" si="42"/>
        <v>0</v>
      </c>
      <c r="AC48" s="591">
        <f t="shared" si="42"/>
        <v>0</v>
      </c>
      <c r="AD48" s="591">
        <f t="shared" si="42"/>
        <v>0</v>
      </c>
      <c r="AE48" s="591">
        <f t="shared" si="42"/>
        <v>0</v>
      </c>
      <c r="AF48" s="594">
        <f t="shared" si="42"/>
        <v>0</v>
      </c>
      <c r="AG48" s="530">
        <f>SUM(M48:AF48)</f>
        <v>0</v>
      </c>
      <c r="AH48" s="578"/>
      <c r="AI48" s="578"/>
      <c r="AJ48" s="578"/>
      <c r="AK48" s="578"/>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row>
    <row r="49" spans="9:68" ht="21" customHeight="1" x14ac:dyDescent="0.2">
      <c r="N49" s="955" t="s">
        <v>533</v>
      </c>
      <c r="X49" s="955" t="s">
        <v>532</v>
      </c>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row>
    <row r="50" spans="9:68" x14ac:dyDescent="0.15">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row>
    <row r="51" spans="9:68" x14ac:dyDescent="0.15">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row>
    <row r="52" spans="9:68" x14ac:dyDescent="0.15">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row>
    <row r="53" spans="9:68" x14ac:dyDescent="0.15">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row>
    <row r="54" spans="9:68" x14ac:dyDescent="0.15">
      <c r="I54">
        <v>1</v>
      </c>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row>
    <row r="55" spans="9:68" x14ac:dyDescent="0.15">
      <c r="I55">
        <v>2</v>
      </c>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row>
    <row r="56" spans="9:68" x14ac:dyDescent="0.15">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row>
    <row r="57" spans="9:68" x14ac:dyDescent="0.15">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row>
    <row r="58" spans="9:68" x14ac:dyDescent="0.15">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row>
    <row r="59" spans="9:68" x14ac:dyDescent="0.15">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9:68" x14ac:dyDescent="0.15">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row>
    <row r="61" spans="9:68" x14ac:dyDescent="0.15">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row>
    <row r="62" spans="9:68" x14ac:dyDescent="0.15">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row>
    <row r="63" spans="9:68" x14ac:dyDescent="0.15">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row>
    <row r="64" spans="9:68" x14ac:dyDescent="0.15">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row>
    <row r="65" spans="33:68" x14ac:dyDescent="0.15">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row>
    <row r="66" spans="33:68" x14ac:dyDescent="0.15">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row>
    <row r="67" spans="33:68" x14ac:dyDescent="0.15">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row>
    <row r="68" spans="33:68" x14ac:dyDescent="0.15">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row>
    <row r="69" spans="33:68" x14ac:dyDescent="0.15">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row>
    <row r="70" spans="33:68" x14ac:dyDescent="0.15">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row>
    <row r="71" spans="33:68" x14ac:dyDescent="0.15">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row>
    <row r="72" spans="33:68" x14ac:dyDescent="0.15">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row>
    <row r="73" spans="33:68" x14ac:dyDescent="0.15">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row>
    <row r="74" spans="33:68" x14ac:dyDescent="0.15">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row>
    <row r="75" spans="33:68" x14ac:dyDescent="0.15">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row>
    <row r="76" spans="33:68" x14ac:dyDescent="0.15">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row>
    <row r="77" spans="33:68" x14ac:dyDescent="0.15">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row>
    <row r="78" spans="33:68" x14ac:dyDescent="0.15">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row>
    <row r="79" spans="33:68" x14ac:dyDescent="0.15">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row>
    <row r="80" spans="33:68" x14ac:dyDescent="0.15">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row>
    <row r="81" spans="33:68" x14ac:dyDescent="0.15">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row>
    <row r="82" spans="33:68" x14ac:dyDescent="0.15">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row>
    <row r="83" spans="33:68" x14ac:dyDescent="0.15">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row>
    <row r="84" spans="33:68" x14ac:dyDescent="0.15">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row>
    <row r="85" spans="33:68" x14ac:dyDescent="0.15">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row>
    <row r="86" spans="33:68" x14ac:dyDescent="0.15">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row>
    <row r="87" spans="33:68" x14ac:dyDescent="0.15">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row>
    <row r="88" spans="33:68" x14ac:dyDescent="0.15">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row>
    <row r="89" spans="33:68" x14ac:dyDescent="0.15">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row>
    <row r="90" spans="33:68" x14ac:dyDescent="0.15">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33:68" x14ac:dyDescent="0.15">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row>
    <row r="92" spans="33:68" x14ac:dyDescent="0.15">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row>
    <row r="93" spans="33:68" x14ac:dyDescent="0.15">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row>
    <row r="94" spans="33:68" x14ac:dyDescent="0.15">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row>
    <row r="95" spans="33:68" x14ac:dyDescent="0.15">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row>
    <row r="96" spans="33:68" x14ac:dyDescent="0.15">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row>
    <row r="97" spans="33:68" x14ac:dyDescent="0.15">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row>
    <row r="98" spans="33:68" x14ac:dyDescent="0.15">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row>
    <row r="99" spans="33:68" x14ac:dyDescent="0.15">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row>
    <row r="100" spans="33:68" x14ac:dyDescent="0.15">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row>
    <row r="101" spans="33:68" x14ac:dyDescent="0.15">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row>
    <row r="102" spans="33:68" x14ac:dyDescent="0.15">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row>
    <row r="103" spans="33:68" x14ac:dyDescent="0.15">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row>
    <row r="104" spans="33:68" x14ac:dyDescent="0.15">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row>
    <row r="105" spans="33:68" x14ac:dyDescent="0.15">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row>
    <row r="106" spans="33:68" x14ac:dyDescent="0.15">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row>
    <row r="107" spans="33:68" x14ac:dyDescent="0.15">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row>
    <row r="108" spans="33:68" x14ac:dyDescent="0.15">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row>
    <row r="109" spans="33:68" x14ac:dyDescent="0.15">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row>
    <row r="110" spans="33:68" x14ac:dyDescent="0.15">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row>
    <row r="111" spans="33:68" x14ac:dyDescent="0.15">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row r="112" spans="33:68" x14ac:dyDescent="0.15">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row>
    <row r="113" spans="33:68" x14ac:dyDescent="0.15">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row>
    <row r="114" spans="33:68" x14ac:dyDescent="0.15">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row>
    <row r="115" spans="33:68" x14ac:dyDescent="0.15">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row>
    <row r="116" spans="33:68" x14ac:dyDescent="0.15">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row>
    <row r="117" spans="33:68" x14ac:dyDescent="0.15">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row>
    <row r="118" spans="33:68" x14ac:dyDescent="0.15">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row>
    <row r="119" spans="33:68" x14ac:dyDescent="0.15">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row>
    <row r="120" spans="33:68" x14ac:dyDescent="0.15">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row>
    <row r="121" spans="33:68" x14ac:dyDescent="0.15">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row>
    <row r="122" spans="33:68" x14ac:dyDescent="0.15">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row>
    <row r="123" spans="33:68" x14ac:dyDescent="0.15">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row>
    <row r="124" spans="33:68" x14ac:dyDescent="0.15">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row>
    <row r="125" spans="33:68" x14ac:dyDescent="0.15">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row>
    <row r="126" spans="33:68" x14ac:dyDescent="0.15">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row>
    <row r="127" spans="33:68" x14ac:dyDescent="0.15">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row>
    <row r="128" spans="33:68" x14ac:dyDescent="0.15">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row>
    <row r="129" spans="33:68" x14ac:dyDescent="0.15">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row>
    <row r="130" spans="33:68" x14ac:dyDescent="0.15">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row>
    <row r="131" spans="33:68" x14ac:dyDescent="0.15">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row>
    <row r="132" spans="33:68" x14ac:dyDescent="0.15">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row>
    <row r="133" spans="33:68" x14ac:dyDescent="0.15">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row>
    <row r="134" spans="33:68" x14ac:dyDescent="0.15">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row>
    <row r="135" spans="33:68" x14ac:dyDescent="0.15">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row>
    <row r="136" spans="33:68" x14ac:dyDescent="0.15">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row>
    <row r="137" spans="33:68" x14ac:dyDescent="0.15">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row>
    <row r="138" spans="33:68" x14ac:dyDescent="0.15">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row>
    <row r="139" spans="33:68" x14ac:dyDescent="0.15">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row>
    <row r="140" spans="33:68" x14ac:dyDescent="0.15">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33:68" x14ac:dyDescent="0.15">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33:68" x14ac:dyDescent="0.15">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33:68" x14ac:dyDescent="0.15">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33:68" x14ac:dyDescent="0.15">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33:68" x14ac:dyDescent="0.15">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33:68" x14ac:dyDescent="0.15">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33:68" x14ac:dyDescent="0.15">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33:68" x14ac:dyDescent="0.15">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33:68" x14ac:dyDescent="0.15">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33:68" x14ac:dyDescent="0.15">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33:68" x14ac:dyDescent="0.15">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33:68" x14ac:dyDescent="0.15">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33:68" x14ac:dyDescent="0.15">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33:68" x14ac:dyDescent="0.15">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33:68" x14ac:dyDescent="0.15">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33:68" x14ac:dyDescent="0.15">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33:68" x14ac:dyDescent="0.15">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33:68" x14ac:dyDescent="0.15">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33:68" x14ac:dyDescent="0.15">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33:68" x14ac:dyDescent="0.15">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33:68" x14ac:dyDescent="0.15">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33:68" x14ac:dyDescent="0.15">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33:68" x14ac:dyDescent="0.15">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33:68" x14ac:dyDescent="0.15">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33:68" x14ac:dyDescent="0.15">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33:68" x14ac:dyDescent="0.15">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33:68" x14ac:dyDescent="0.15">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33:68" x14ac:dyDescent="0.15">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33:68" x14ac:dyDescent="0.15">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33:68" x14ac:dyDescent="0.15">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33:68" x14ac:dyDescent="0.15">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33:68" x14ac:dyDescent="0.15">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33:68" x14ac:dyDescent="0.15">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33:68" x14ac:dyDescent="0.15">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33:68" x14ac:dyDescent="0.15">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33:68" x14ac:dyDescent="0.15">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33:68" x14ac:dyDescent="0.15">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33:68" x14ac:dyDescent="0.15">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33:68" x14ac:dyDescent="0.15">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33:68" x14ac:dyDescent="0.15">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33:68" x14ac:dyDescent="0.15">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33:68" x14ac:dyDescent="0.15">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33:68" x14ac:dyDescent="0.15">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33:68" x14ac:dyDescent="0.15">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33:68" x14ac:dyDescent="0.15">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33:68" x14ac:dyDescent="0.15">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33:68" x14ac:dyDescent="0.15">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33:68" x14ac:dyDescent="0.15">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33:68" x14ac:dyDescent="0.15">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33:68" x14ac:dyDescent="0.15">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33:68" x14ac:dyDescent="0.15">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33:68" x14ac:dyDescent="0.15">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33:68" x14ac:dyDescent="0.15">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33:68" x14ac:dyDescent="0.15">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33:68" x14ac:dyDescent="0.15">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33:68" x14ac:dyDescent="0.15">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33:68" x14ac:dyDescent="0.15">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33:68" x14ac:dyDescent="0.15">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33:68" x14ac:dyDescent="0.15">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33:68" x14ac:dyDescent="0.15">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33:68" x14ac:dyDescent="0.15">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33:68" x14ac:dyDescent="0.15">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33:68" x14ac:dyDescent="0.15">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33:68" x14ac:dyDescent="0.15">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33:68" x14ac:dyDescent="0.15">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33:68" x14ac:dyDescent="0.15">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33:68" x14ac:dyDescent="0.15">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33:68" x14ac:dyDescent="0.15">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33:68" x14ac:dyDescent="0.15">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33:68" x14ac:dyDescent="0.15">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33:68" x14ac:dyDescent="0.15">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33:68" x14ac:dyDescent="0.15">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33:68" x14ac:dyDescent="0.15">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33:68" x14ac:dyDescent="0.15">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33:68" x14ac:dyDescent="0.15">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33:68" x14ac:dyDescent="0.15">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33:68" x14ac:dyDescent="0.15">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33:68" x14ac:dyDescent="0.15">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33:68" x14ac:dyDescent="0.15">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33:68" x14ac:dyDescent="0.15">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33:68" x14ac:dyDescent="0.15">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33:68" x14ac:dyDescent="0.15">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33:68" x14ac:dyDescent="0.15">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33:68" x14ac:dyDescent="0.15">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33:68" x14ac:dyDescent="0.15">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33:68" x14ac:dyDescent="0.15">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33:68" x14ac:dyDescent="0.15">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33:68" x14ac:dyDescent="0.15">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33:68" x14ac:dyDescent="0.15">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33:68" x14ac:dyDescent="0.15">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33:68" x14ac:dyDescent="0.15">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33:68" x14ac:dyDescent="0.15">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33:68" x14ac:dyDescent="0.15">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33:68" x14ac:dyDescent="0.15">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33:68" x14ac:dyDescent="0.15">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33:68" x14ac:dyDescent="0.15">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33:68" x14ac:dyDescent="0.15">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33:68" x14ac:dyDescent="0.15">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33:68" x14ac:dyDescent="0.15">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33:68" x14ac:dyDescent="0.15">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33:68" x14ac:dyDescent="0.15">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33:68" x14ac:dyDescent="0.15">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33:68" x14ac:dyDescent="0.15">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33:68" x14ac:dyDescent="0.15">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33:68" x14ac:dyDescent="0.15">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33:68" x14ac:dyDescent="0.15">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33:68" x14ac:dyDescent="0.15">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33:68" x14ac:dyDescent="0.15">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33:68" x14ac:dyDescent="0.15">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33:68" x14ac:dyDescent="0.15">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33:68" x14ac:dyDescent="0.15">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33:68" x14ac:dyDescent="0.15">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33:68" x14ac:dyDescent="0.15">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33:68" x14ac:dyDescent="0.15">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33:68" x14ac:dyDescent="0.15">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33:68" x14ac:dyDescent="0.15">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33:68" x14ac:dyDescent="0.15">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33:68" x14ac:dyDescent="0.15">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33:68" x14ac:dyDescent="0.15">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33:68" x14ac:dyDescent="0.15">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33:68" x14ac:dyDescent="0.15">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33:68" x14ac:dyDescent="0.15">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33:68" x14ac:dyDescent="0.15">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33:68" x14ac:dyDescent="0.15">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33:68" x14ac:dyDescent="0.15">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33:68" x14ac:dyDescent="0.15">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33:68" x14ac:dyDescent="0.15">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33:68" x14ac:dyDescent="0.15">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33:68" x14ac:dyDescent="0.15">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33:68" x14ac:dyDescent="0.15">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33:68" x14ac:dyDescent="0.15">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33:68" x14ac:dyDescent="0.15">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33:68" x14ac:dyDescent="0.15">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33:68" x14ac:dyDescent="0.15">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33:68" x14ac:dyDescent="0.15">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33:68" x14ac:dyDescent="0.15">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33:68" x14ac:dyDescent="0.15">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33:68" x14ac:dyDescent="0.15">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33:68" x14ac:dyDescent="0.15">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33:68" x14ac:dyDescent="0.15">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33:68" x14ac:dyDescent="0.15">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33:68" x14ac:dyDescent="0.15">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33:68" x14ac:dyDescent="0.15">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33:68" x14ac:dyDescent="0.15">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33:68" x14ac:dyDescent="0.15">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33:68" x14ac:dyDescent="0.15">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33:68" x14ac:dyDescent="0.15">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33:68" x14ac:dyDescent="0.15">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33:68" x14ac:dyDescent="0.15">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33:68" x14ac:dyDescent="0.15">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33:68" x14ac:dyDescent="0.15">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33:68" x14ac:dyDescent="0.15">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33:68" x14ac:dyDescent="0.15">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33:68" x14ac:dyDescent="0.15">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33:68" x14ac:dyDescent="0.15">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33:68" x14ac:dyDescent="0.15">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33:68" x14ac:dyDescent="0.15">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33:68" x14ac:dyDescent="0.15">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33:68" x14ac:dyDescent="0.15">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33:68" x14ac:dyDescent="0.15">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33:68" x14ac:dyDescent="0.15">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33:68" x14ac:dyDescent="0.15">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33:68" x14ac:dyDescent="0.15">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33:68" x14ac:dyDescent="0.15">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33:68" x14ac:dyDescent="0.15">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33:68" x14ac:dyDescent="0.15">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33:68" x14ac:dyDescent="0.15">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33:68" x14ac:dyDescent="0.15">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33:68" x14ac:dyDescent="0.15">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33:68" x14ac:dyDescent="0.15">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33:68" x14ac:dyDescent="0.15">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33:68" x14ac:dyDescent="0.15">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33:68" x14ac:dyDescent="0.15">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33:68" x14ac:dyDescent="0.15">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33:68" x14ac:dyDescent="0.15">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33:68" x14ac:dyDescent="0.15">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33:68" x14ac:dyDescent="0.15">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33:68" x14ac:dyDescent="0.15">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33:68" x14ac:dyDescent="0.15">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33:68" x14ac:dyDescent="0.15">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33:68" x14ac:dyDescent="0.15">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33:68" x14ac:dyDescent="0.15">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33:68" x14ac:dyDescent="0.15">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33:68" x14ac:dyDescent="0.15">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33:68" x14ac:dyDescent="0.15">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33:68" x14ac:dyDescent="0.15">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33:68" x14ac:dyDescent="0.15">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33:68" x14ac:dyDescent="0.15">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33:68" x14ac:dyDescent="0.15">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33:68" x14ac:dyDescent="0.15">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33:68" x14ac:dyDescent="0.15">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33:68" x14ac:dyDescent="0.15">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33:68" x14ac:dyDescent="0.15">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33:68" x14ac:dyDescent="0.15">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33:68" x14ac:dyDescent="0.15">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33:68" x14ac:dyDescent="0.15">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33:68" x14ac:dyDescent="0.15">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33:68" x14ac:dyDescent="0.15">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33:68" x14ac:dyDescent="0.15">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33:68" x14ac:dyDescent="0.15">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33:68" x14ac:dyDescent="0.15">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33:68" x14ac:dyDescent="0.15">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33:68" x14ac:dyDescent="0.15">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33:68" x14ac:dyDescent="0.15">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33:68" x14ac:dyDescent="0.15">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33:68" x14ac:dyDescent="0.15">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33:68" x14ac:dyDescent="0.15">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33:68" x14ac:dyDescent="0.15">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33:68" x14ac:dyDescent="0.15">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33:68" x14ac:dyDescent="0.15">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33:68" x14ac:dyDescent="0.15">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33:68" x14ac:dyDescent="0.15">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33:68" x14ac:dyDescent="0.15">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33:68" x14ac:dyDescent="0.15">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33:68" x14ac:dyDescent="0.15">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33:68" x14ac:dyDescent="0.15">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33:68" x14ac:dyDescent="0.15">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33:68" x14ac:dyDescent="0.15">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33:68" x14ac:dyDescent="0.15">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33:68" x14ac:dyDescent="0.15">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33:68" x14ac:dyDescent="0.15">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33:68" x14ac:dyDescent="0.15">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33:68" x14ac:dyDescent="0.15">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33:68" x14ac:dyDescent="0.15">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33:68" x14ac:dyDescent="0.15">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33:68" x14ac:dyDescent="0.15">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33:68" x14ac:dyDescent="0.15">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33:68" x14ac:dyDescent="0.15">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33:68" x14ac:dyDescent="0.15">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33:68" x14ac:dyDescent="0.15">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33:68" x14ac:dyDescent="0.15">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33:68" x14ac:dyDescent="0.15">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33:68" x14ac:dyDescent="0.15">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33:68" x14ac:dyDescent="0.15">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33:68" x14ac:dyDescent="0.15">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33:68" x14ac:dyDescent="0.15">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33:68" x14ac:dyDescent="0.15">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33:68" x14ac:dyDescent="0.15">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33:68" x14ac:dyDescent="0.15">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33:68" x14ac:dyDescent="0.15">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33:68" x14ac:dyDescent="0.15">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33:68" x14ac:dyDescent="0.15">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33:68" x14ac:dyDescent="0.15">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33:68" x14ac:dyDescent="0.15">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33:68" x14ac:dyDescent="0.15">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33:68" x14ac:dyDescent="0.15">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33:68" x14ac:dyDescent="0.15">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33:68" x14ac:dyDescent="0.15">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33:68" x14ac:dyDescent="0.15">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33:68" x14ac:dyDescent="0.15">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33:68" x14ac:dyDescent="0.15">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33:68" x14ac:dyDescent="0.15">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33:68" x14ac:dyDescent="0.15">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33:68" x14ac:dyDescent="0.15">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33:68" x14ac:dyDescent="0.15">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33:68" x14ac:dyDescent="0.15">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33:68" x14ac:dyDescent="0.15">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33:68" x14ac:dyDescent="0.15">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33:68" x14ac:dyDescent="0.15">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33:68" x14ac:dyDescent="0.15">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33:68" x14ac:dyDescent="0.15">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33:68" x14ac:dyDescent="0.15">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33:68" x14ac:dyDescent="0.15">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33:68" x14ac:dyDescent="0.15">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33:68" x14ac:dyDescent="0.15">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33:68" x14ac:dyDescent="0.15">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33:68" x14ac:dyDescent="0.15">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33:68" x14ac:dyDescent="0.15">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33:68" x14ac:dyDescent="0.15">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33:68" x14ac:dyDescent="0.15">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33:68" x14ac:dyDescent="0.15">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33:68" x14ac:dyDescent="0.15">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33:68" x14ac:dyDescent="0.15">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33:68" x14ac:dyDescent="0.15">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33:68" x14ac:dyDescent="0.15">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33:68" x14ac:dyDescent="0.15">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33:68" x14ac:dyDescent="0.15">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33:68" x14ac:dyDescent="0.15">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33:68" x14ac:dyDescent="0.15">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33:68" x14ac:dyDescent="0.15">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33:68" x14ac:dyDescent="0.15">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33:68" x14ac:dyDescent="0.15">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33:68" x14ac:dyDescent="0.15">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33:68" x14ac:dyDescent="0.15">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33:68" x14ac:dyDescent="0.15">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33:68" x14ac:dyDescent="0.15">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33:68" x14ac:dyDescent="0.15">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33:68" x14ac:dyDescent="0.15">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33:68" x14ac:dyDescent="0.15">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33:68" x14ac:dyDescent="0.15">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33:68" x14ac:dyDescent="0.15">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33:68" x14ac:dyDescent="0.15">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33:68" x14ac:dyDescent="0.15">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33:68" x14ac:dyDescent="0.15">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33:68" x14ac:dyDescent="0.15">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33:68" x14ac:dyDescent="0.15">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33:68" x14ac:dyDescent="0.15">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33:68" x14ac:dyDescent="0.15">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33:68" x14ac:dyDescent="0.15">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33:68" x14ac:dyDescent="0.15">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33:68" x14ac:dyDescent="0.15">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33:68" x14ac:dyDescent="0.15">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33:68" x14ac:dyDescent="0.15">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33:68" x14ac:dyDescent="0.15">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33:68" x14ac:dyDescent="0.15">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33:68" x14ac:dyDescent="0.15">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33:68" x14ac:dyDescent="0.15">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33:68" x14ac:dyDescent="0.15">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33:68" x14ac:dyDescent="0.15">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33:68" x14ac:dyDescent="0.15">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33:68" x14ac:dyDescent="0.15">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33:68" x14ac:dyDescent="0.15">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33:68" x14ac:dyDescent="0.15">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33:68" x14ac:dyDescent="0.15">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33:68" x14ac:dyDescent="0.15">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33:68" x14ac:dyDescent="0.15">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33:68" x14ac:dyDescent="0.15">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33:68" x14ac:dyDescent="0.15">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33:68" x14ac:dyDescent="0.15">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33:68" x14ac:dyDescent="0.15">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33:68" x14ac:dyDescent="0.15">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33:68" x14ac:dyDescent="0.15">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33:68" x14ac:dyDescent="0.15">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33:68" x14ac:dyDescent="0.15">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33:68" x14ac:dyDescent="0.15">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33:68" x14ac:dyDescent="0.15">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33:68" x14ac:dyDescent="0.15">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33:68" x14ac:dyDescent="0.15">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33:68" x14ac:dyDescent="0.15">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33:68" x14ac:dyDescent="0.15">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33:68" x14ac:dyDescent="0.15">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33:68" x14ac:dyDescent="0.15">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33:68" x14ac:dyDescent="0.15">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row r="474" spans="33:68" x14ac:dyDescent="0.15">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row>
    <row r="475" spans="33:68" x14ac:dyDescent="0.15">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row>
    <row r="476" spans="33:68" x14ac:dyDescent="0.15">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row>
    <row r="477" spans="33:68" x14ac:dyDescent="0.15">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row>
    <row r="478" spans="33:68" x14ac:dyDescent="0.15">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row>
    <row r="479" spans="33:68" x14ac:dyDescent="0.15">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row>
    <row r="480" spans="33:68" x14ac:dyDescent="0.15">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row>
    <row r="481" spans="33:68" x14ac:dyDescent="0.15">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row>
    <row r="482" spans="33:68" x14ac:dyDescent="0.15">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row>
    <row r="483" spans="33:68" x14ac:dyDescent="0.15">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row>
    <row r="484" spans="33:68" x14ac:dyDescent="0.15">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row>
    <row r="485" spans="33:68" x14ac:dyDescent="0.15">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row>
    <row r="486" spans="33:68" x14ac:dyDescent="0.15">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row>
    <row r="487" spans="33:68" x14ac:dyDescent="0.15">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row>
    <row r="488" spans="33:68" x14ac:dyDescent="0.15">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row>
    <row r="489" spans="33:68" x14ac:dyDescent="0.15">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row>
    <row r="490" spans="33:68" x14ac:dyDescent="0.15">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row>
    <row r="491" spans="33:68" x14ac:dyDescent="0.15">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row>
    <row r="492" spans="33:68" x14ac:dyDescent="0.15">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row>
    <row r="493" spans="33:68" x14ac:dyDescent="0.15">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row>
    <row r="494" spans="33:68" x14ac:dyDescent="0.15">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row>
    <row r="495" spans="33:68" x14ac:dyDescent="0.15">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row>
    <row r="496" spans="33:68" x14ac:dyDescent="0.15">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row>
    <row r="497" spans="33:68" x14ac:dyDescent="0.15">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row>
    <row r="498" spans="33:68" x14ac:dyDescent="0.15">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row>
    <row r="499" spans="33:68" x14ac:dyDescent="0.15">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row>
    <row r="500" spans="33:68" x14ac:dyDescent="0.15">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row>
    <row r="501" spans="33:68" x14ac:dyDescent="0.15">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row>
    <row r="502" spans="33:68" x14ac:dyDescent="0.15">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row>
    <row r="503" spans="33:68" x14ac:dyDescent="0.15">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row>
    <row r="504" spans="33:68" x14ac:dyDescent="0.15">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row>
    <row r="505" spans="33:68" x14ac:dyDescent="0.15">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row>
    <row r="506" spans="33:68" x14ac:dyDescent="0.15">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row>
    <row r="507" spans="33:68" x14ac:dyDescent="0.15">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row>
    <row r="508" spans="33:68" x14ac:dyDescent="0.15">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row>
    <row r="509" spans="33:68" x14ac:dyDescent="0.15">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row>
    <row r="510" spans="33:68" x14ac:dyDescent="0.15">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row>
    <row r="511" spans="33:68" x14ac:dyDescent="0.15">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row>
    <row r="512" spans="33:68" x14ac:dyDescent="0.15">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row>
    <row r="513" spans="33:68" x14ac:dyDescent="0.15">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row>
    <row r="514" spans="33:68" x14ac:dyDescent="0.15">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row>
    <row r="515" spans="33:68" x14ac:dyDescent="0.15">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row>
    <row r="516" spans="33:68" x14ac:dyDescent="0.15">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row>
    <row r="517" spans="33:68" x14ac:dyDescent="0.15">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row>
    <row r="518" spans="33:68" x14ac:dyDescent="0.15">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row>
    <row r="519" spans="33:68" x14ac:dyDescent="0.15">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row>
    <row r="520" spans="33:68" x14ac:dyDescent="0.15">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row>
    <row r="521" spans="33:68" x14ac:dyDescent="0.15">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row>
    <row r="522" spans="33:68" x14ac:dyDescent="0.15">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row>
    <row r="523" spans="33:68" x14ac:dyDescent="0.15">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row>
    <row r="524" spans="33:68" x14ac:dyDescent="0.15">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row>
    <row r="525" spans="33:68" x14ac:dyDescent="0.15">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row>
    <row r="526" spans="33:68" x14ac:dyDescent="0.15">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row>
    <row r="527" spans="33:68" x14ac:dyDescent="0.15">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row>
    <row r="528" spans="33:68" x14ac:dyDescent="0.15">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row>
    <row r="529" spans="33:68" x14ac:dyDescent="0.15">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row>
    <row r="530" spans="33:68" x14ac:dyDescent="0.15">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row>
    <row r="531" spans="33:68" x14ac:dyDescent="0.15">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row>
    <row r="532" spans="33:68" x14ac:dyDescent="0.15">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row>
    <row r="533" spans="33:68" x14ac:dyDescent="0.15">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row>
    <row r="534" spans="33:68" x14ac:dyDescent="0.15">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row>
    <row r="535" spans="33:68" x14ac:dyDescent="0.15">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row>
    <row r="536" spans="33:68" x14ac:dyDescent="0.15">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row>
    <row r="537" spans="33:68" x14ac:dyDescent="0.15">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row>
    <row r="538" spans="33:68" x14ac:dyDescent="0.15">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row>
    <row r="539" spans="33:68" x14ac:dyDescent="0.15">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row>
    <row r="540" spans="33:68" x14ac:dyDescent="0.15">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row>
    <row r="541" spans="33:68" x14ac:dyDescent="0.15">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row>
    <row r="542" spans="33:68" x14ac:dyDescent="0.15">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row>
    <row r="543" spans="33:68" x14ac:dyDescent="0.15">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row>
    <row r="544" spans="33:68" x14ac:dyDescent="0.15">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row>
    <row r="545" spans="33:68" x14ac:dyDescent="0.15">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row>
    <row r="546" spans="33:68" x14ac:dyDescent="0.15">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row>
    <row r="547" spans="33:68" x14ac:dyDescent="0.15">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row>
    <row r="548" spans="33:68" x14ac:dyDescent="0.15">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row>
    <row r="549" spans="33:68" x14ac:dyDescent="0.15">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row>
    <row r="550" spans="33:68" x14ac:dyDescent="0.15">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row>
    <row r="551" spans="33:68" x14ac:dyDescent="0.15">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row>
    <row r="552" spans="33:68" x14ac:dyDescent="0.15">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row>
    <row r="553" spans="33:68" x14ac:dyDescent="0.15">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row>
    <row r="554" spans="33:68" x14ac:dyDescent="0.15">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row>
    <row r="555" spans="33:68" x14ac:dyDescent="0.15">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row>
    <row r="556" spans="33:68" x14ac:dyDescent="0.15">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row>
    <row r="557" spans="33:68" x14ac:dyDescent="0.15">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row>
    <row r="558" spans="33:68" x14ac:dyDescent="0.15">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row>
    <row r="559" spans="33:68" x14ac:dyDescent="0.15">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row>
    <row r="560" spans="33:68" x14ac:dyDescent="0.15">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row>
    <row r="561" spans="33:68" x14ac:dyDescent="0.15">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row>
    <row r="562" spans="33:68" x14ac:dyDescent="0.15">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row>
    <row r="563" spans="33:68" x14ac:dyDescent="0.15">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row>
    <row r="564" spans="33:68" x14ac:dyDescent="0.15">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row>
    <row r="565" spans="33:68" x14ac:dyDescent="0.15">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row>
    <row r="566" spans="33:68" x14ac:dyDescent="0.15">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row>
    <row r="567" spans="33:68" x14ac:dyDescent="0.15">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row>
    <row r="568" spans="33:68" x14ac:dyDescent="0.15">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row>
    <row r="569" spans="33:68" x14ac:dyDescent="0.15">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row>
    <row r="570" spans="33:68" x14ac:dyDescent="0.15">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row>
    <row r="571" spans="33:68" x14ac:dyDescent="0.15">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row>
    <row r="572" spans="33:68" x14ac:dyDescent="0.15">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row>
    <row r="573" spans="33:68" x14ac:dyDescent="0.15">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row>
    <row r="574" spans="33:68" x14ac:dyDescent="0.15">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row>
    <row r="575" spans="33:68" x14ac:dyDescent="0.15">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row>
    <row r="576" spans="33:68" x14ac:dyDescent="0.15">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row>
    <row r="577" spans="33:68" x14ac:dyDescent="0.15">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row>
    <row r="578" spans="33:68" x14ac:dyDescent="0.15">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row>
    <row r="579" spans="33:68" x14ac:dyDescent="0.15">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row>
    <row r="580" spans="33:68" x14ac:dyDescent="0.15">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row>
    <row r="581" spans="33:68" x14ac:dyDescent="0.15">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row>
    <row r="582" spans="33:68" x14ac:dyDescent="0.15">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row>
    <row r="583" spans="33:68" x14ac:dyDescent="0.15">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row>
    <row r="584" spans="33:68" x14ac:dyDescent="0.15">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row>
    <row r="585" spans="33:68" x14ac:dyDescent="0.15">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row>
    <row r="586" spans="33:68" x14ac:dyDescent="0.15">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row>
    <row r="587" spans="33:68" x14ac:dyDescent="0.15">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row>
    <row r="588" spans="33:68" x14ac:dyDescent="0.15">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row>
    <row r="589" spans="33:68" x14ac:dyDescent="0.15">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row>
    <row r="590" spans="33:68" x14ac:dyDescent="0.15">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row>
    <row r="591" spans="33:68" x14ac:dyDescent="0.15">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row>
    <row r="592" spans="33:68" x14ac:dyDescent="0.15">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row>
    <row r="593" spans="33:68" x14ac:dyDescent="0.15">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row>
    <row r="594" spans="33:68" x14ac:dyDescent="0.15">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row>
    <row r="595" spans="33:68" x14ac:dyDescent="0.15">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row>
    <row r="596" spans="33:68" x14ac:dyDescent="0.15">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row>
    <row r="597" spans="33:68" x14ac:dyDescent="0.15">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row>
    <row r="598" spans="33:68" x14ac:dyDescent="0.15">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row>
    <row r="599" spans="33:68" x14ac:dyDescent="0.15">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row>
    <row r="600" spans="33:68" x14ac:dyDescent="0.15">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row>
    <row r="601" spans="33:68" x14ac:dyDescent="0.15">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row>
    <row r="602" spans="33:68" x14ac:dyDescent="0.15">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row>
    <row r="603" spans="33:68" x14ac:dyDescent="0.15">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row>
  </sheetData>
  <mergeCells count="118">
    <mergeCell ref="H6:H8"/>
    <mergeCell ref="I6:I8"/>
    <mergeCell ref="B2:C2"/>
    <mergeCell ref="D2:F2"/>
    <mergeCell ref="K2:L2"/>
    <mergeCell ref="B3:D5"/>
    <mergeCell ref="E3:E5"/>
    <mergeCell ref="F3:F5"/>
    <mergeCell ref="G3:G5"/>
    <mergeCell ref="L3:L5"/>
    <mergeCell ref="I9:I11"/>
    <mergeCell ref="L9:L11"/>
    <mergeCell ref="M3:V3"/>
    <mergeCell ref="W3:AF3"/>
    <mergeCell ref="B6:B35"/>
    <mergeCell ref="C6:C20"/>
    <mergeCell ref="D6:D8"/>
    <mergeCell ref="E6:E8"/>
    <mergeCell ref="F6:F8"/>
    <mergeCell ref="G6:G8"/>
    <mergeCell ref="I15:I17"/>
    <mergeCell ref="L15:L17"/>
    <mergeCell ref="D12:D14"/>
    <mergeCell ref="E12:E14"/>
    <mergeCell ref="L6:L8"/>
    <mergeCell ref="D9:D11"/>
    <mergeCell ref="E9:E11"/>
    <mergeCell ref="F9:F11"/>
    <mergeCell ref="G9:G11"/>
    <mergeCell ref="H9:H11"/>
    <mergeCell ref="H12:H14"/>
    <mergeCell ref="I12:I14"/>
    <mergeCell ref="F12:F14"/>
    <mergeCell ref="G12:G14"/>
    <mergeCell ref="L12:L14"/>
    <mergeCell ref="D15:D17"/>
    <mergeCell ref="E15:E17"/>
    <mergeCell ref="F15:F17"/>
    <mergeCell ref="G15:G17"/>
    <mergeCell ref="H15:H17"/>
    <mergeCell ref="D24:D26"/>
    <mergeCell ref="D18:D20"/>
    <mergeCell ref="E18:E20"/>
    <mergeCell ref="F18:F20"/>
    <mergeCell ref="G18:G20"/>
    <mergeCell ref="H18:H20"/>
    <mergeCell ref="E24:E26"/>
    <mergeCell ref="G24:G26"/>
    <mergeCell ref="H24:H26"/>
    <mergeCell ref="I24:I26"/>
    <mergeCell ref="L24:L26"/>
    <mergeCell ref="L18:L20"/>
    <mergeCell ref="I21:I23"/>
    <mergeCell ref="L21:L23"/>
    <mergeCell ref="I18:I20"/>
    <mergeCell ref="C21:C32"/>
    <mergeCell ref="D21:D23"/>
    <mergeCell ref="E21:E23"/>
    <mergeCell ref="F21:F23"/>
    <mergeCell ref="G21:G23"/>
    <mergeCell ref="H21:H23"/>
    <mergeCell ref="F30:F32"/>
    <mergeCell ref="G30:G32"/>
    <mergeCell ref="H30:H32"/>
    <mergeCell ref="F24:F26"/>
    <mergeCell ref="L30:L32"/>
    <mergeCell ref="D27:D29"/>
    <mergeCell ref="E27:E29"/>
    <mergeCell ref="F27:F29"/>
    <mergeCell ref="G27:G29"/>
    <mergeCell ref="L27:L29"/>
    <mergeCell ref="D30:D32"/>
    <mergeCell ref="E30:E32"/>
    <mergeCell ref="H27:H29"/>
    <mergeCell ref="I27:I29"/>
    <mergeCell ref="I30:I32"/>
    <mergeCell ref="J33:J35"/>
    <mergeCell ref="K33:K35"/>
    <mergeCell ref="C33:D35"/>
    <mergeCell ref="E33:E35"/>
    <mergeCell ref="F33:F35"/>
    <mergeCell ref="G33:G35"/>
    <mergeCell ref="H33:H35"/>
    <mergeCell ref="I33:I35"/>
    <mergeCell ref="L33:L35"/>
    <mergeCell ref="E42:E44"/>
    <mergeCell ref="L36:L38"/>
    <mergeCell ref="C39:D41"/>
    <mergeCell ref="E39:E41"/>
    <mergeCell ref="F39:F41"/>
    <mergeCell ref="G39:G41"/>
    <mergeCell ref="H39:H41"/>
    <mergeCell ref="H36:H38"/>
    <mergeCell ref="I36:I38"/>
    <mergeCell ref="J45:J48"/>
    <mergeCell ref="F42:F44"/>
    <mergeCell ref="G42:G44"/>
    <mergeCell ref="H42:H44"/>
    <mergeCell ref="I42:I44"/>
    <mergeCell ref="J42:J44"/>
    <mergeCell ref="K42:K44"/>
    <mergeCell ref="L42:L44"/>
    <mergeCell ref="B45:D48"/>
    <mergeCell ref="E45:E48"/>
    <mergeCell ref="F45:F48"/>
    <mergeCell ref="G45:G48"/>
    <mergeCell ref="K45:K48"/>
    <mergeCell ref="L45:L47"/>
    <mergeCell ref="H45:H48"/>
    <mergeCell ref="I45:I48"/>
    <mergeCell ref="B36:B44"/>
    <mergeCell ref="C36:D38"/>
    <mergeCell ref="E36:E38"/>
    <mergeCell ref="F36:F38"/>
    <mergeCell ref="G36:G38"/>
    <mergeCell ref="I39:I41"/>
    <mergeCell ref="L39:L41"/>
    <mergeCell ref="C42:D44"/>
  </mergeCells>
  <phoneticPr fontId="2"/>
  <dataValidations count="1">
    <dataValidation type="list" allowBlank="1" showInputMessage="1" showErrorMessage="1" sqref="H36:I41 H6:I32" xr:uid="{00000000-0002-0000-0500-000000000000}">
      <formula1>$I$54:$I$55</formula1>
    </dataValidation>
  </dataValidations>
  <printOptions horizontalCentered="1" verticalCentered="1"/>
  <pageMargins left="0.19685039370078741" right="0.19685039370078741" top="0.59055118110236227" bottom="0.19685039370078741" header="0.51181102362204722" footer="0.51181102362204722"/>
  <pageSetup paperSize="9" scale="65" orientation="landscape" cellComments="asDisplayed" r:id="rId1"/>
  <headerFooter alignWithMargins="0"/>
  <ignoredErrors>
    <ignoredError sqref="K2" unlockedFormula="1"/>
    <ignoredError sqref="M34:T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view="pageBreakPreview" topLeftCell="B1" zoomScaleNormal="85" zoomScaleSheetLayoutView="100" workbookViewId="0">
      <selection activeCell="L5" sqref="L5:M5"/>
    </sheetView>
  </sheetViews>
  <sheetFormatPr defaultRowHeight="13.5" x14ac:dyDescent="0.15"/>
  <cols>
    <col min="1" max="1" width="5.125" customWidth="1"/>
    <col min="2" max="2" width="13.375" customWidth="1"/>
    <col min="3" max="14" width="11.625" customWidth="1"/>
    <col min="15" max="15" width="3.125" customWidth="1"/>
    <col min="16" max="16" width="3.25" customWidth="1"/>
  </cols>
  <sheetData>
    <row r="1" spans="1:16" ht="21" customHeight="1" x14ac:dyDescent="0.2">
      <c r="A1" s="89"/>
      <c r="B1" s="108" t="s">
        <v>122</v>
      </c>
      <c r="C1" s="89"/>
      <c r="D1" s="89"/>
      <c r="E1" s="89"/>
      <c r="F1" s="89"/>
      <c r="G1" s="89"/>
      <c r="H1" s="89"/>
      <c r="I1" s="89"/>
      <c r="J1" s="89"/>
      <c r="K1" s="89"/>
      <c r="L1" s="89"/>
      <c r="M1" s="89"/>
      <c r="N1" s="89"/>
      <c r="O1" s="89"/>
      <c r="P1" s="89"/>
    </row>
    <row r="2" spans="1:16" ht="21.75" customHeight="1" thickBot="1" x14ac:dyDescent="0.25">
      <c r="A2" s="89"/>
      <c r="B2" s="59"/>
      <c r="C2" s="101" t="s">
        <v>121</v>
      </c>
      <c r="D2" s="1552">
        <f>①表!G32</f>
        <v>0</v>
      </c>
      <c r="E2" s="1552"/>
      <c r="F2" s="59"/>
      <c r="G2" s="59"/>
      <c r="H2" s="59"/>
      <c r="I2" s="59"/>
      <c r="J2" s="59"/>
      <c r="K2" s="59"/>
      <c r="L2" s="90" t="s">
        <v>166</v>
      </c>
      <c r="M2" s="59"/>
      <c r="N2" s="923"/>
      <c r="O2" s="230"/>
      <c r="P2" s="89"/>
    </row>
    <row r="3" spans="1:16" s="87" customFormat="1" ht="27" customHeight="1" x14ac:dyDescent="0.15">
      <c r="A3" s="91"/>
      <c r="B3" s="93"/>
      <c r="C3" s="60" t="s">
        <v>300</v>
      </c>
      <c r="D3" s="61" t="s">
        <v>101</v>
      </c>
      <c r="E3" s="61" t="s">
        <v>3</v>
      </c>
      <c r="F3" s="61" t="s">
        <v>4</v>
      </c>
      <c r="G3" s="61" t="s">
        <v>5</v>
      </c>
      <c r="H3" s="61" t="s">
        <v>6</v>
      </c>
      <c r="I3" s="61" t="s">
        <v>7</v>
      </c>
      <c r="J3" s="61" t="s">
        <v>8</v>
      </c>
      <c r="K3" s="61" t="s">
        <v>9</v>
      </c>
      <c r="L3" s="61" t="s">
        <v>51</v>
      </c>
      <c r="M3" s="111" t="s">
        <v>52</v>
      </c>
      <c r="N3" s="112" t="s">
        <v>102</v>
      </c>
      <c r="O3" s="92"/>
      <c r="P3" s="92"/>
    </row>
    <row r="4" spans="1:16" s="87" customFormat="1" ht="27" customHeight="1" thickBot="1" x14ac:dyDescent="0.2">
      <c r="A4" s="91"/>
      <c r="B4" s="96" t="s">
        <v>24</v>
      </c>
      <c r="C4" s="1027">
        <f>⑧総括!E5</f>
        <v>3</v>
      </c>
      <c r="D4" s="1028">
        <f>C4+1</f>
        <v>4</v>
      </c>
      <c r="E4" s="1028">
        <f t="shared" ref="E4:M4" si="0">D4+1</f>
        <v>5</v>
      </c>
      <c r="F4" s="1028">
        <f t="shared" si="0"/>
        <v>6</v>
      </c>
      <c r="G4" s="1028">
        <f t="shared" si="0"/>
        <v>7</v>
      </c>
      <c r="H4" s="1028">
        <f t="shared" si="0"/>
        <v>8</v>
      </c>
      <c r="I4" s="1028">
        <f t="shared" si="0"/>
        <v>9</v>
      </c>
      <c r="J4" s="1028">
        <f t="shared" si="0"/>
        <v>10</v>
      </c>
      <c r="K4" s="1028">
        <f t="shared" si="0"/>
        <v>11</v>
      </c>
      <c r="L4" s="1028">
        <f t="shared" si="0"/>
        <v>12</v>
      </c>
      <c r="M4" s="1029">
        <f t="shared" si="0"/>
        <v>13</v>
      </c>
      <c r="N4" s="110" t="s">
        <v>548</v>
      </c>
      <c r="O4" s="92"/>
      <c r="P4" s="92"/>
    </row>
    <row r="5" spans="1:16" s="87" customFormat="1" ht="27" customHeight="1" x14ac:dyDescent="0.15">
      <c r="A5" s="91"/>
      <c r="B5" s="94" t="s">
        <v>25</v>
      </c>
      <c r="C5" s="1054"/>
      <c r="D5" s="1054"/>
      <c r="E5" s="1054"/>
      <c r="F5" s="1054"/>
      <c r="G5" s="1054"/>
      <c r="H5" s="1054"/>
      <c r="I5" s="1054"/>
      <c r="J5" s="1054"/>
      <c r="K5" s="1054"/>
      <c r="L5" s="1054"/>
      <c r="M5" s="1054"/>
      <c r="N5" s="291">
        <f>SUM(C5:M5)/11/12</f>
        <v>0</v>
      </c>
      <c r="O5" s="92"/>
      <c r="P5" s="92"/>
    </row>
    <row r="6" spans="1:16" s="87" customFormat="1" ht="27" customHeight="1" x14ac:dyDescent="0.15">
      <c r="A6" s="91"/>
      <c r="B6" s="95" t="s">
        <v>103</v>
      </c>
      <c r="C6" s="1054"/>
      <c r="D6" s="1054"/>
      <c r="E6" s="1054"/>
      <c r="F6" s="1054"/>
      <c r="G6" s="1054"/>
      <c r="H6" s="1054"/>
      <c r="I6" s="1054"/>
      <c r="J6" s="1054"/>
      <c r="K6" s="1054"/>
      <c r="L6" s="1054"/>
      <c r="M6" s="1054"/>
      <c r="N6" s="291">
        <f t="shared" ref="N6:N13" si="1">SUM(C6:M6)/11/12</f>
        <v>0</v>
      </c>
      <c r="O6" s="92"/>
      <c r="P6" s="92"/>
    </row>
    <row r="7" spans="1:16" s="87" customFormat="1" ht="27" customHeight="1" x14ac:dyDescent="0.15">
      <c r="A7" s="91"/>
      <c r="B7" s="95" t="s">
        <v>26</v>
      </c>
      <c r="C7" s="1054"/>
      <c r="D7" s="1054"/>
      <c r="E7" s="1054"/>
      <c r="F7" s="1054"/>
      <c r="G7" s="1054"/>
      <c r="H7" s="1054"/>
      <c r="I7" s="1054"/>
      <c r="J7" s="1054"/>
      <c r="K7" s="1054"/>
      <c r="L7" s="1054"/>
      <c r="M7" s="1054"/>
      <c r="N7" s="291">
        <f t="shared" si="1"/>
        <v>0</v>
      </c>
      <c r="O7" s="92"/>
      <c r="P7" s="92"/>
    </row>
    <row r="8" spans="1:16" s="87" customFormat="1" ht="27" customHeight="1" x14ac:dyDescent="0.15">
      <c r="A8" s="91"/>
      <c r="B8" s="95" t="s">
        <v>215</v>
      </c>
      <c r="C8" s="1053"/>
      <c r="D8" s="1052"/>
      <c r="E8" s="1052"/>
      <c r="F8" s="1052"/>
      <c r="G8" s="1052"/>
      <c r="H8" s="1052"/>
      <c r="I8" s="1052"/>
      <c r="J8" s="1052"/>
      <c r="K8" s="1052"/>
      <c r="L8" s="1052"/>
      <c r="M8" s="1052"/>
      <c r="N8" s="291">
        <f t="shared" si="1"/>
        <v>0</v>
      </c>
      <c r="O8" s="267"/>
      <c r="P8" s="206"/>
    </row>
    <row r="9" spans="1:16" s="87" customFormat="1" ht="27" customHeight="1" x14ac:dyDescent="0.15">
      <c r="A9" s="91"/>
      <c r="B9" s="95" t="s">
        <v>104</v>
      </c>
      <c r="C9" s="1054"/>
      <c r="D9" s="1054"/>
      <c r="E9" s="1054"/>
      <c r="F9" s="1054"/>
      <c r="G9" s="1054"/>
      <c r="H9" s="1054"/>
      <c r="I9" s="1054"/>
      <c r="J9" s="1054"/>
      <c r="K9" s="1054"/>
      <c r="L9" s="1054"/>
      <c r="M9" s="1054"/>
      <c r="N9" s="291">
        <f t="shared" si="1"/>
        <v>0</v>
      </c>
      <c r="O9" s="92"/>
      <c r="P9" s="92"/>
    </row>
    <row r="10" spans="1:16" s="87" customFormat="1" ht="27" customHeight="1" x14ac:dyDescent="0.15">
      <c r="A10" s="91"/>
      <c r="B10" s="95" t="s">
        <v>105</v>
      </c>
      <c r="C10" s="1054"/>
      <c r="D10" s="1054"/>
      <c r="E10" s="1054"/>
      <c r="F10" s="1054"/>
      <c r="G10" s="1054"/>
      <c r="H10" s="1054"/>
      <c r="I10" s="1054"/>
      <c r="J10" s="1054"/>
      <c r="K10" s="1054"/>
      <c r="L10" s="1054"/>
      <c r="M10" s="1054"/>
      <c r="N10" s="291">
        <f t="shared" si="1"/>
        <v>0</v>
      </c>
      <c r="O10" s="92"/>
      <c r="P10" s="92"/>
    </row>
    <row r="11" spans="1:16" s="87" customFormat="1" ht="27" customHeight="1" x14ac:dyDescent="0.15">
      <c r="A11" s="91"/>
      <c r="B11" s="95" t="s">
        <v>441</v>
      </c>
      <c r="C11" s="1054"/>
      <c r="D11" s="1054"/>
      <c r="E11" s="1054"/>
      <c r="F11" s="1054"/>
      <c r="G11" s="1054"/>
      <c r="H11" s="1054"/>
      <c r="I11" s="1054"/>
      <c r="J11" s="1054"/>
      <c r="K11" s="1054"/>
      <c r="L11" s="1054"/>
      <c r="M11" s="1054"/>
      <c r="N11" s="291">
        <f t="shared" si="1"/>
        <v>0</v>
      </c>
      <c r="O11" s="92"/>
      <c r="P11" s="92"/>
    </row>
    <row r="12" spans="1:16" s="87" customFormat="1" ht="27" customHeight="1" x14ac:dyDescent="0.15">
      <c r="A12" s="91"/>
      <c r="B12" s="95" t="s">
        <v>27</v>
      </c>
      <c r="C12" s="1054"/>
      <c r="D12" s="1054"/>
      <c r="E12" s="1054"/>
      <c r="F12" s="1054"/>
      <c r="G12" s="1054"/>
      <c r="H12" s="1054"/>
      <c r="I12" s="1054"/>
      <c r="J12" s="1054"/>
      <c r="K12" s="1054"/>
      <c r="L12" s="1054"/>
      <c r="M12" s="1054"/>
      <c r="N12" s="291">
        <f t="shared" si="1"/>
        <v>0</v>
      </c>
      <c r="O12" s="92"/>
      <c r="P12" s="92"/>
    </row>
    <row r="13" spans="1:16" s="87" customFormat="1" ht="27" customHeight="1" thickBot="1" x14ac:dyDescent="0.2">
      <c r="A13" s="91"/>
      <c r="B13" s="97" t="s">
        <v>28</v>
      </c>
      <c r="C13" s="1051"/>
      <c r="D13" s="1061"/>
      <c r="E13" s="1061"/>
      <c r="F13" s="1061"/>
      <c r="G13" s="1061"/>
      <c r="H13" s="1061"/>
      <c r="I13" s="1061"/>
      <c r="J13" s="1061"/>
      <c r="K13" s="1061"/>
      <c r="L13" s="1061"/>
      <c r="M13" s="1062"/>
      <c r="N13" s="1080">
        <f t="shared" si="1"/>
        <v>0</v>
      </c>
      <c r="O13" s="92"/>
      <c r="P13" s="92"/>
    </row>
    <row r="14" spans="1:16" s="87" customFormat="1" ht="27" customHeight="1" thickTop="1" thickBot="1" x14ac:dyDescent="0.2">
      <c r="A14" s="91"/>
      <c r="B14" s="226" t="s">
        <v>29</v>
      </c>
      <c r="C14" s="227">
        <f>SUM(C5:C13)</f>
        <v>0</v>
      </c>
      <c r="D14" s="228">
        <f t="shared" ref="D14:N14" si="2">SUM(D5:D13)</f>
        <v>0</v>
      </c>
      <c r="E14" s="228">
        <f t="shared" si="2"/>
        <v>0</v>
      </c>
      <c r="F14" s="228">
        <f t="shared" si="2"/>
        <v>0</v>
      </c>
      <c r="G14" s="228">
        <f t="shared" si="2"/>
        <v>0</v>
      </c>
      <c r="H14" s="228">
        <f t="shared" si="2"/>
        <v>0</v>
      </c>
      <c r="I14" s="228">
        <f t="shared" si="2"/>
        <v>0</v>
      </c>
      <c r="J14" s="228">
        <f t="shared" si="2"/>
        <v>0</v>
      </c>
      <c r="K14" s="228">
        <f t="shared" si="2"/>
        <v>0</v>
      </c>
      <c r="L14" s="228">
        <f>SUM(L5:L13)</f>
        <v>0</v>
      </c>
      <c r="M14" s="229">
        <f>SUM(M5:M13)</f>
        <v>0</v>
      </c>
      <c r="N14" s="268">
        <f t="shared" si="2"/>
        <v>0</v>
      </c>
      <c r="O14" s="92"/>
      <c r="P14" s="92"/>
    </row>
    <row r="15" spans="1:16" s="87" customFormat="1" ht="27" customHeight="1" x14ac:dyDescent="0.15">
      <c r="A15" s="91"/>
      <c r="B15" s="259" t="s">
        <v>210</v>
      </c>
      <c r="C15" s="288"/>
      <c r="D15" s="289"/>
      <c r="E15" s="289"/>
      <c r="F15" s="289"/>
      <c r="G15" s="289"/>
      <c r="H15" s="289"/>
      <c r="I15" s="289"/>
      <c r="J15" s="289"/>
      <c r="K15" s="289"/>
      <c r="L15" s="289"/>
      <c r="M15" s="289"/>
      <c r="N15" s="265"/>
      <c r="O15" s="92"/>
      <c r="P15" s="92"/>
    </row>
    <row r="16" spans="1:16" s="87" customFormat="1" ht="23.25" customHeight="1" thickBot="1" x14ac:dyDescent="0.2">
      <c r="A16" s="91"/>
      <c r="B16" s="264" t="s">
        <v>214</v>
      </c>
      <c r="C16" s="290"/>
      <c r="D16" s="290"/>
      <c r="E16" s="290"/>
      <c r="F16" s="290"/>
      <c r="G16" s="290"/>
      <c r="H16" s="290"/>
      <c r="I16" s="290"/>
      <c r="J16" s="290"/>
      <c r="K16" s="290"/>
      <c r="L16" s="290"/>
      <c r="M16" s="290"/>
      <c r="N16" s="266"/>
      <c r="O16" s="92"/>
      <c r="P16" s="92"/>
    </row>
    <row r="17" spans="1:16" s="87" customFormat="1" ht="23.25" customHeight="1" x14ac:dyDescent="0.15">
      <c r="A17" s="91"/>
      <c r="B17" s="802"/>
      <c r="C17" s="802"/>
      <c r="D17" s="802"/>
      <c r="E17" s="91"/>
      <c r="F17" s="91"/>
      <c r="G17" s="91"/>
      <c r="H17" s="91"/>
      <c r="I17" s="91"/>
      <c r="J17" s="91"/>
      <c r="K17" s="91"/>
      <c r="L17" s="91"/>
      <c r="M17" s="91"/>
      <c r="N17" s="91"/>
      <c r="O17" s="91"/>
      <c r="P17" s="91"/>
    </row>
    <row r="18" spans="1:16" s="87" customFormat="1" ht="27" customHeight="1" x14ac:dyDescent="0.15">
      <c r="A18" s="91"/>
      <c r="B18" s="109" t="s">
        <v>123</v>
      </c>
      <c r="C18" s="91"/>
      <c r="D18" s="91"/>
      <c r="E18" s="91"/>
      <c r="F18" s="91"/>
      <c r="G18" s="91"/>
      <c r="H18" s="91"/>
      <c r="I18" s="91"/>
      <c r="J18" s="91"/>
      <c r="K18" s="91"/>
      <c r="L18" s="91"/>
      <c r="M18" s="91"/>
      <c r="N18" s="91"/>
      <c r="O18" s="91"/>
      <c r="P18" s="91"/>
    </row>
    <row r="19" spans="1:16" s="87" customFormat="1" ht="13.7" customHeight="1" thickBot="1" x14ac:dyDescent="0.2">
      <c r="A19" s="91"/>
      <c r="B19" s="91"/>
      <c r="C19" s="91"/>
      <c r="D19" s="91"/>
      <c r="E19" s="91"/>
      <c r="F19" s="91"/>
      <c r="G19" s="91"/>
      <c r="H19" s="91"/>
      <c r="I19" s="91"/>
      <c r="J19" s="91"/>
      <c r="K19" s="91"/>
      <c r="L19" s="91"/>
      <c r="M19" s="91"/>
      <c r="N19" s="91"/>
      <c r="O19" s="91"/>
      <c r="P19" s="91"/>
    </row>
    <row r="20" spans="1:16" s="87" customFormat="1" ht="27" customHeight="1" thickBot="1" x14ac:dyDescent="0.2">
      <c r="A20" s="91"/>
      <c r="B20" s="98" t="s">
        <v>106</v>
      </c>
      <c r="C20" s="99" t="s">
        <v>107</v>
      </c>
      <c r="D20" s="99" t="s">
        <v>108</v>
      </c>
      <c r="E20" s="100" t="s">
        <v>109</v>
      </c>
      <c r="F20" s="91"/>
      <c r="G20" s="62"/>
      <c r="H20" s="91"/>
      <c r="I20" s="91"/>
      <c r="J20" s="91"/>
      <c r="K20" s="91"/>
      <c r="L20" s="91"/>
      <c r="M20" s="91"/>
      <c r="N20" s="91"/>
      <c r="O20" s="91"/>
      <c r="P20" s="91"/>
    </row>
    <row r="21" spans="1:16" s="87" customFormat="1" ht="26.25" customHeight="1" x14ac:dyDescent="0.15">
      <c r="A21" s="91"/>
      <c r="B21" s="610"/>
      <c r="C21" s="292"/>
      <c r="D21" s="293"/>
      <c r="E21" s="294"/>
      <c r="F21" s="803"/>
      <c r="G21" s="62"/>
      <c r="H21" s="91"/>
      <c r="I21" s="91"/>
      <c r="J21" s="91"/>
      <c r="K21" s="91"/>
      <c r="L21" s="91"/>
      <c r="M21" s="91"/>
      <c r="N21" s="91"/>
      <c r="O21" s="91"/>
      <c r="P21" s="91"/>
    </row>
    <row r="22" spans="1:16" s="87" customFormat="1" ht="26.25" customHeight="1" x14ac:dyDescent="0.15">
      <c r="A22" s="91"/>
      <c r="B22" s="611"/>
      <c r="C22" s="295"/>
      <c r="D22" s="296"/>
      <c r="E22" s="297"/>
      <c r="F22" s="91"/>
      <c r="G22" s="62"/>
      <c r="H22" s="91"/>
      <c r="I22" s="91"/>
      <c r="J22" s="91"/>
      <c r="K22" s="91"/>
      <c r="L22" s="91"/>
      <c r="M22" s="91"/>
      <c r="N22" s="91"/>
      <c r="O22" s="91"/>
      <c r="P22" s="91"/>
    </row>
    <row r="23" spans="1:16" s="87" customFormat="1" ht="26.25" customHeight="1" x14ac:dyDescent="0.15">
      <c r="A23" s="91"/>
      <c r="B23" s="611"/>
      <c r="C23" s="295"/>
      <c r="D23" s="296"/>
      <c r="E23" s="297"/>
      <c r="F23" s="91"/>
      <c r="G23" s="62"/>
      <c r="H23" s="91"/>
      <c r="I23" s="91"/>
      <c r="J23" s="91"/>
      <c r="K23" s="91"/>
      <c r="L23" s="91"/>
      <c r="M23" s="91"/>
      <c r="N23" s="91"/>
      <c r="O23" s="91"/>
      <c r="P23" s="91"/>
    </row>
    <row r="24" spans="1:16" s="87" customFormat="1" ht="26.25" customHeight="1" x14ac:dyDescent="0.15">
      <c r="A24" s="91"/>
      <c r="B24" s="611"/>
      <c r="C24" s="295"/>
      <c r="D24" s="296"/>
      <c r="E24" s="297"/>
      <c r="F24" s="91"/>
      <c r="G24" s="62"/>
      <c r="H24" s="91"/>
      <c r="I24" s="91"/>
      <c r="J24" s="91"/>
      <c r="K24" s="91"/>
      <c r="L24" s="91"/>
      <c r="M24" s="91"/>
      <c r="N24" s="91"/>
      <c r="O24" s="91"/>
      <c r="P24" s="91"/>
    </row>
    <row r="25" spans="1:16" s="87" customFormat="1" ht="26.25" customHeight="1" x14ac:dyDescent="0.15">
      <c r="A25" s="91"/>
      <c r="B25" s="612"/>
      <c r="C25" s="298"/>
      <c r="D25" s="299"/>
      <c r="E25" s="300"/>
      <c r="F25" s="91"/>
      <c r="G25" s="91"/>
      <c r="H25" s="91"/>
      <c r="I25" s="91"/>
      <c r="J25" s="91"/>
      <c r="K25" s="91"/>
      <c r="L25" s="91"/>
      <c r="M25" s="91"/>
      <c r="N25" s="91"/>
      <c r="O25" s="91"/>
      <c r="P25" s="91"/>
    </row>
    <row r="26" spans="1:16" ht="26.25" customHeight="1" x14ac:dyDescent="0.15">
      <c r="B26" s="1055"/>
      <c r="C26" s="1050"/>
      <c r="D26" s="299"/>
      <c r="E26" s="300"/>
    </row>
    <row r="27" spans="1:16" ht="26.25" customHeight="1" thickBot="1" x14ac:dyDescent="0.2">
      <c r="B27" s="613"/>
      <c r="C27" s="301"/>
      <c r="D27" s="302"/>
      <c r="E27" s="303"/>
    </row>
    <row r="28" spans="1:16" ht="25.5" customHeight="1" x14ac:dyDescent="0.2">
      <c r="H28" s="955" t="s">
        <v>534</v>
      </c>
    </row>
  </sheetData>
  <mergeCells count="1">
    <mergeCell ref="D2:E2"/>
  </mergeCells>
  <phoneticPr fontId="2"/>
  <printOptions horizontalCentered="1" verticalCentered="1"/>
  <pageMargins left="0.39370078740157483" right="0" top="0.59055118110236227" bottom="0.19685039370078741" header="0.51181102362204722" footer="0.51181102362204722"/>
  <pageSetup paperSize="9" scale="79"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2"/>
  <sheetViews>
    <sheetView showGridLines="0" view="pageBreakPreview" topLeftCell="A4" zoomScale="85" zoomScaleNormal="85" zoomScaleSheetLayoutView="85" workbookViewId="0">
      <selection activeCell="L5" sqref="L5:M5"/>
    </sheetView>
  </sheetViews>
  <sheetFormatPr defaultRowHeight="13.5" x14ac:dyDescent="0.15"/>
  <cols>
    <col min="1" max="1" width="1.125" customWidth="1"/>
    <col min="2" max="2" width="4.125" customWidth="1"/>
    <col min="3" max="3" width="23.625" customWidth="1"/>
    <col min="4" max="4" width="10.375" customWidth="1"/>
    <col min="5" max="15" width="9.5" customWidth="1"/>
    <col min="16" max="16" width="11.75" customWidth="1"/>
  </cols>
  <sheetData>
    <row r="1" spans="2:16" ht="21" customHeight="1" x14ac:dyDescent="0.2">
      <c r="E1" s="104" t="s">
        <v>396</v>
      </c>
      <c r="N1" s="164" t="s">
        <v>168</v>
      </c>
    </row>
    <row r="2" spans="2:16" ht="21" customHeight="1" x14ac:dyDescent="0.2">
      <c r="F2" s="115"/>
      <c r="L2" s="134"/>
      <c r="M2" s="153" t="s">
        <v>151</v>
      </c>
      <c r="N2" s="1079">
        <f>⑧総括!F5</f>
        <v>4</v>
      </c>
    </row>
    <row r="3" spans="2:16" ht="21" customHeight="1" x14ac:dyDescent="0.2">
      <c r="F3" s="115"/>
      <c r="M3" s="89" t="s">
        <v>152</v>
      </c>
      <c r="N3" s="1079">
        <f>⑧総括!I5</f>
        <v>7</v>
      </c>
    </row>
    <row r="4" spans="2:16" s="136" customFormat="1" ht="21" customHeight="1" thickBot="1" x14ac:dyDescent="0.2">
      <c r="B4" s="495" t="str">
        <f>②収支!B2</f>
        <v>【作物１】</v>
      </c>
      <c r="E4" s="73"/>
    </row>
    <row r="5" spans="2:16" s="136" customFormat="1" ht="21" customHeight="1" thickBot="1" x14ac:dyDescent="0.2">
      <c r="B5" s="1553"/>
      <c r="C5" s="1554"/>
      <c r="D5" s="139" t="s">
        <v>138</v>
      </c>
      <c r="E5" s="140" t="s">
        <v>124</v>
      </c>
      <c r="F5" s="140" t="s">
        <v>125</v>
      </c>
      <c r="G5" s="140" t="s">
        <v>126</v>
      </c>
      <c r="H5" s="140" t="s">
        <v>127</v>
      </c>
      <c r="I5" s="140" t="s">
        <v>128</v>
      </c>
      <c r="J5" s="140" t="s">
        <v>129</v>
      </c>
      <c r="K5" s="140" t="s">
        <v>130</v>
      </c>
      <c r="L5" s="140" t="s">
        <v>131</v>
      </c>
      <c r="M5" s="140" t="s">
        <v>132</v>
      </c>
      <c r="N5" s="140" t="s">
        <v>133</v>
      </c>
      <c r="O5" s="141" t="s">
        <v>134</v>
      </c>
      <c r="P5" s="142" t="s">
        <v>139</v>
      </c>
    </row>
    <row r="6" spans="2:16" s="136" customFormat="1" ht="21" customHeight="1" thickBot="1" x14ac:dyDescent="0.2">
      <c r="B6" s="1555">
        <f>③収益!B1:D1</f>
        <v>0</v>
      </c>
      <c r="C6" s="143" t="s">
        <v>140</v>
      </c>
      <c r="D6" s="304"/>
      <c r="E6" s="305"/>
      <c r="F6" s="305"/>
      <c r="G6" s="305"/>
      <c r="H6" s="305"/>
      <c r="I6" s="305"/>
      <c r="J6" s="305"/>
      <c r="K6" s="305"/>
      <c r="L6" s="305"/>
      <c r="M6" s="305"/>
      <c r="N6" s="305"/>
      <c r="O6" s="306"/>
      <c r="P6" s="232">
        <f>SUM(D6:O6)</f>
        <v>0</v>
      </c>
    </row>
    <row r="7" spans="2:16" s="136" customFormat="1" ht="21" customHeight="1" thickTop="1" x14ac:dyDescent="0.15">
      <c r="B7" s="1556"/>
      <c r="C7" s="144" t="s">
        <v>141</v>
      </c>
      <c r="D7" s="233">
        <f>②収支!F4</f>
        <v>0</v>
      </c>
      <c r="E7" s="234">
        <f>D7</f>
        <v>0</v>
      </c>
      <c r="F7" s="234">
        <f>E7</f>
        <v>0</v>
      </c>
      <c r="G7" s="234">
        <f t="shared" ref="G7:O7" si="0">F7</f>
        <v>0</v>
      </c>
      <c r="H7" s="234">
        <f t="shared" si="0"/>
        <v>0</v>
      </c>
      <c r="I7" s="234">
        <f t="shared" si="0"/>
        <v>0</v>
      </c>
      <c r="J7" s="234">
        <f t="shared" si="0"/>
        <v>0</v>
      </c>
      <c r="K7" s="234">
        <f t="shared" si="0"/>
        <v>0</v>
      </c>
      <c r="L7" s="234">
        <f t="shared" si="0"/>
        <v>0</v>
      </c>
      <c r="M7" s="234">
        <f t="shared" si="0"/>
        <v>0</v>
      </c>
      <c r="N7" s="234">
        <f t="shared" si="0"/>
        <v>0</v>
      </c>
      <c r="O7" s="235">
        <f t="shared" si="0"/>
        <v>0</v>
      </c>
      <c r="P7" s="236" t="s">
        <v>184</v>
      </c>
    </row>
    <row r="8" spans="2:16" s="136" customFormat="1" ht="21" customHeight="1" thickBot="1" x14ac:dyDescent="0.2">
      <c r="B8" s="1556"/>
      <c r="C8" s="145" t="s">
        <v>142</v>
      </c>
      <c r="D8" s="237">
        <f>ROUNDUP(D6*D7/10,2)</f>
        <v>0</v>
      </c>
      <c r="E8" s="237">
        <f>ROUNDUP(E6*E7/10,2)</f>
        <v>0</v>
      </c>
      <c r="F8" s="237">
        <f t="shared" ref="F8:O8" si="1">ROUNDUP(F6*F7/10,2)</f>
        <v>0</v>
      </c>
      <c r="G8" s="237">
        <f t="shared" si="1"/>
        <v>0</v>
      </c>
      <c r="H8" s="237">
        <f t="shared" si="1"/>
        <v>0</v>
      </c>
      <c r="I8" s="237">
        <f t="shared" si="1"/>
        <v>0</v>
      </c>
      <c r="J8" s="237">
        <f t="shared" si="1"/>
        <v>0</v>
      </c>
      <c r="K8" s="237">
        <f t="shared" si="1"/>
        <v>0</v>
      </c>
      <c r="L8" s="237">
        <f t="shared" si="1"/>
        <v>0</v>
      </c>
      <c r="M8" s="237">
        <f t="shared" si="1"/>
        <v>0</v>
      </c>
      <c r="N8" s="237">
        <f t="shared" si="1"/>
        <v>0</v>
      </c>
      <c r="O8" s="237">
        <f t="shared" si="1"/>
        <v>0</v>
      </c>
      <c r="P8" s="238">
        <f>SUM(D8:O8)</f>
        <v>0</v>
      </c>
    </row>
    <row r="9" spans="2:16" s="136" customFormat="1" ht="21" customHeight="1" thickTop="1" x14ac:dyDescent="0.15">
      <c r="B9" s="1556"/>
      <c r="C9" s="144" t="s">
        <v>143</v>
      </c>
      <c r="D9" s="233">
        <f>②収支!J4</f>
        <v>0</v>
      </c>
      <c r="E9" s="234">
        <f>D9</f>
        <v>0</v>
      </c>
      <c r="F9" s="234">
        <f t="shared" ref="F9:O9" si="2">E9</f>
        <v>0</v>
      </c>
      <c r="G9" s="234">
        <f t="shared" si="2"/>
        <v>0</v>
      </c>
      <c r="H9" s="234">
        <f t="shared" si="2"/>
        <v>0</v>
      </c>
      <c r="I9" s="234">
        <f t="shared" si="2"/>
        <v>0</v>
      </c>
      <c r="J9" s="234">
        <f t="shared" si="2"/>
        <v>0</v>
      </c>
      <c r="K9" s="234">
        <f t="shared" si="2"/>
        <v>0</v>
      </c>
      <c r="L9" s="234">
        <f t="shared" si="2"/>
        <v>0</v>
      </c>
      <c r="M9" s="234">
        <f t="shared" si="2"/>
        <v>0</v>
      </c>
      <c r="N9" s="234">
        <f t="shared" si="2"/>
        <v>0</v>
      </c>
      <c r="O9" s="235">
        <f t="shared" si="2"/>
        <v>0</v>
      </c>
      <c r="P9" s="236" t="s">
        <v>184</v>
      </c>
    </row>
    <row r="10" spans="2:16" s="136" customFormat="1" ht="21" customHeight="1" thickBot="1" x14ac:dyDescent="0.2">
      <c r="B10" s="1557"/>
      <c r="C10" s="146" t="s">
        <v>145</v>
      </c>
      <c r="D10" s="239">
        <f>ROUNDUP(D6*D9/10,2)</f>
        <v>0</v>
      </c>
      <c r="E10" s="239">
        <f>ROUNDUP(E6*E9/10,2)</f>
        <v>0</v>
      </c>
      <c r="F10" s="239">
        <f t="shared" ref="F10:O10" si="3">ROUNDUP(F6*F9/10,2)</f>
        <v>0</v>
      </c>
      <c r="G10" s="239">
        <f t="shared" si="3"/>
        <v>0</v>
      </c>
      <c r="H10" s="239">
        <f t="shared" si="3"/>
        <v>0</v>
      </c>
      <c r="I10" s="239">
        <f t="shared" si="3"/>
        <v>0</v>
      </c>
      <c r="J10" s="239">
        <f t="shared" si="3"/>
        <v>0</v>
      </c>
      <c r="K10" s="239">
        <f t="shared" si="3"/>
        <v>0</v>
      </c>
      <c r="L10" s="239">
        <f t="shared" si="3"/>
        <v>0</v>
      </c>
      <c r="M10" s="239">
        <f t="shared" si="3"/>
        <v>0</v>
      </c>
      <c r="N10" s="239">
        <f t="shared" si="3"/>
        <v>0</v>
      </c>
      <c r="O10" s="239">
        <f t="shared" si="3"/>
        <v>0</v>
      </c>
      <c r="P10" s="240">
        <f>SUM(D10:O10)</f>
        <v>0</v>
      </c>
    </row>
    <row r="11" spans="2:16" s="136" customFormat="1" ht="24" customHeight="1" x14ac:dyDescent="0.15">
      <c r="B11" s="505"/>
      <c r="C11" s="147"/>
      <c r="D11" s="506"/>
      <c r="E11" s="506"/>
      <c r="F11" s="506"/>
      <c r="G11" s="506"/>
      <c r="H11" s="506"/>
      <c r="I11" s="506"/>
      <c r="J11" s="506"/>
      <c r="K11" s="506"/>
      <c r="L11" s="506"/>
      <c r="M11" s="506"/>
      <c r="N11" s="506"/>
      <c r="O11" s="506"/>
      <c r="P11" s="506"/>
    </row>
    <row r="12" spans="2:16" s="136" customFormat="1" ht="21" customHeight="1" thickBot="1" x14ac:dyDescent="0.2">
      <c r="B12" s="495" t="str">
        <f>②収支!B29</f>
        <v>【作物２】</v>
      </c>
    </row>
    <row r="13" spans="2:16" s="136" customFormat="1" ht="21" customHeight="1" thickBot="1" x14ac:dyDescent="0.2">
      <c r="B13" s="1553"/>
      <c r="C13" s="1554"/>
      <c r="D13" s="139" t="s">
        <v>146</v>
      </c>
      <c r="E13" s="140" t="s">
        <v>124</v>
      </c>
      <c r="F13" s="140" t="s">
        <v>125</v>
      </c>
      <c r="G13" s="140" t="s">
        <v>126</v>
      </c>
      <c r="H13" s="140" t="s">
        <v>127</v>
      </c>
      <c r="I13" s="140" t="s">
        <v>128</v>
      </c>
      <c r="J13" s="140" t="s">
        <v>129</v>
      </c>
      <c r="K13" s="140" t="s">
        <v>130</v>
      </c>
      <c r="L13" s="140" t="s">
        <v>131</v>
      </c>
      <c r="M13" s="140" t="s">
        <v>132</v>
      </c>
      <c r="N13" s="140" t="s">
        <v>133</v>
      </c>
      <c r="O13" s="141" t="s">
        <v>134</v>
      </c>
      <c r="P13" s="142" t="s">
        <v>147</v>
      </c>
    </row>
    <row r="14" spans="2:16" s="136" customFormat="1" ht="21" customHeight="1" thickBot="1" x14ac:dyDescent="0.2">
      <c r="B14" s="1555">
        <f>③収益!B37:D37</f>
        <v>0</v>
      </c>
      <c r="C14" s="143" t="s">
        <v>140</v>
      </c>
      <c r="D14" s="304"/>
      <c r="E14" s="305"/>
      <c r="F14" s="305"/>
      <c r="G14" s="305"/>
      <c r="H14" s="305"/>
      <c r="I14" s="305"/>
      <c r="J14" s="305"/>
      <c r="K14" s="305"/>
      <c r="L14" s="305"/>
      <c r="M14" s="305"/>
      <c r="N14" s="305"/>
      <c r="O14" s="306"/>
      <c r="P14" s="241">
        <f>SUM(D14:O14)</f>
        <v>0</v>
      </c>
    </row>
    <row r="15" spans="2:16" s="136" customFormat="1" ht="21" customHeight="1" thickTop="1" x14ac:dyDescent="0.15">
      <c r="B15" s="1556"/>
      <c r="C15" s="144" t="s">
        <v>141</v>
      </c>
      <c r="D15" s="233">
        <f>②収支!F31</f>
        <v>0</v>
      </c>
      <c r="E15" s="234">
        <f>D15</f>
        <v>0</v>
      </c>
      <c r="F15" s="234">
        <f>E15</f>
        <v>0</v>
      </c>
      <c r="G15" s="234">
        <f t="shared" ref="G15:O15" si="4">F15</f>
        <v>0</v>
      </c>
      <c r="H15" s="234">
        <f t="shared" si="4"/>
        <v>0</v>
      </c>
      <c r="I15" s="234">
        <f t="shared" si="4"/>
        <v>0</v>
      </c>
      <c r="J15" s="234">
        <f t="shared" si="4"/>
        <v>0</v>
      </c>
      <c r="K15" s="234">
        <f t="shared" si="4"/>
        <v>0</v>
      </c>
      <c r="L15" s="234">
        <f t="shared" si="4"/>
        <v>0</v>
      </c>
      <c r="M15" s="234">
        <f t="shared" si="4"/>
        <v>0</v>
      </c>
      <c r="N15" s="234">
        <f t="shared" si="4"/>
        <v>0</v>
      </c>
      <c r="O15" s="235">
        <f t="shared" si="4"/>
        <v>0</v>
      </c>
      <c r="P15" s="242" t="s">
        <v>148</v>
      </c>
    </row>
    <row r="16" spans="2:16" s="136" customFormat="1" ht="21" customHeight="1" thickBot="1" x14ac:dyDescent="0.2">
      <c r="B16" s="1556"/>
      <c r="C16" s="145" t="s">
        <v>149</v>
      </c>
      <c r="D16" s="237">
        <f>ROUNDUP(D14*D15/10,2)</f>
        <v>0</v>
      </c>
      <c r="E16" s="237">
        <f t="shared" ref="E16:O16" si="5">ROUNDUP(E14*E15/10,2)</f>
        <v>0</v>
      </c>
      <c r="F16" s="237">
        <f t="shared" si="5"/>
        <v>0</v>
      </c>
      <c r="G16" s="237">
        <f t="shared" si="5"/>
        <v>0</v>
      </c>
      <c r="H16" s="237">
        <f t="shared" si="5"/>
        <v>0</v>
      </c>
      <c r="I16" s="237">
        <f t="shared" si="5"/>
        <v>0</v>
      </c>
      <c r="J16" s="237">
        <f t="shared" si="5"/>
        <v>0</v>
      </c>
      <c r="K16" s="237">
        <f t="shared" si="5"/>
        <v>0</v>
      </c>
      <c r="L16" s="237">
        <f t="shared" si="5"/>
        <v>0</v>
      </c>
      <c r="M16" s="237">
        <f t="shared" si="5"/>
        <v>0</v>
      </c>
      <c r="N16" s="237">
        <f t="shared" si="5"/>
        <v>0</v>
      </c>
      <c r="O16" s="237">
        <f t="shared" si="5"/>
        <v>0</v>
      </c>
      <c r="P16" s="243">
        <f>SUM(D16:O16)</f>
        <v>0</v>
      </c>
    </row>
    <row r="17" spans="2:16" s="136" customFormat="1" ht="21" customHeight="1" thickTop="1" x14ac:dyDescent="0.15">
      <c r="B17" s="1556"/>
      <c r="C17" s="144" t="s">
        <v>143</v>
      </c>
      <c r="D17" s="233">
        <f>②収支!J31</f>
        <v>0</v>
      </c>
      <c r="E17" s="234">
        <f>D17</f>
        <v>0</v>
      </c>
      <c r="F17" s="234">
        <f t="shared" ref="F17:O17" si="6">E17</f>
        <v>0</v>
      </c>
      <c r="G17" s="234">
        <f t="shared" si="6"/>
        <v>0</v>
      </c>
      <c r="H17" s="234">
        <f t="shared" si="6"/>
        <v>0</v>
      </c>
      <c r="I17" s="234">
        <f t="shared" si="6"/>
        <v>0</v>
      </c>
      <c r="J17" s="234">
        <f t="shared" si="6"/>
        <v>0</v>
      </c>
      <c r="K17" s="234">
        <f t="shared" si="6"/>
        <v>0</v>
      </c>
      <c r="L17" s="234">
        <f t="shared" si="6"/>
        <v>0</v>
      </c>
      <c r="M17" s="234">
        <f t="shared" si="6"/>
        <v>0</v>
      </c>
      <c r="N17" s="234">
        <f t="shared" si="6"/>
        <v>0</v>
      </c>
      <c r="O17" s="235">
        <f t="shared" si="6"/>
        <v>0</v>
      </c>
      <c r="P17" s="242" t="s">
        <v>144</v>
      </c>
    </row>
    <row r="18" spans="2:16" s="136" customFormat="1" ht="21" customHeight="1" thickBot="1" x14ac:dyDescent="0.2">
      <c r="B18" s="1557"/>
      <c r="C18" s="146" t="s">
        <v>145</v>
      </c>
      <c r="D18" s="239">
        <f>ROUND(D14*D17/10,2)</f>
        <v>0</v>
      </c>
      <c r="E18" s="239">
        <f t="shared" ref="E18:O18" si="7">ROUND(E14*E17/10,2)</f>
        <v>0</v>
      </c>
      <c r="F18" s="239">
        <f t="shared" si="7"/>
        <v>0</v>
      </c>
      <c r="G18" s="239">
        <f t="shared" si="7"/>
        <v>0</v>
      </c>
      <c r="H18" s="239">
        <f t="shared" si="7"/>
        <v>0</v>
      </c>
      <c r="I18" s="239">
        <f t="shared" si="7"/>
        <v>0</v>
      </c>
      <c r="J18" s="239">
        <f t="shared" si="7"/>
        <v>0</v>
      </c>
      <c r="K18" s="239">
        <f t="shared" si="7"/>
        <v>0</v>
      </c>
      <c r="L18" s="239">
        <f t="shared" si="7"/>
        <v>0</v>
      </c>
      <c r="M18" s="239">
        <f t="shared" si="7"/>
        <v>0</v>
      </c>
      <c r="N18" s="239">
        <f t="shared" si="7"/>
        <v>0</v>
      </c>
      <c r="O18" s="239">
        <f t="shared" si="7"/>
        <v>0</v>
      </c>
      <c r="P18" s="244">
        <f>SUM(D18:O18)</f>
        <v>0</v>
      </c>
    </row>
    <row r="19" spans="2:16" s="136" customFormat="1" ht="24" customHeight="1" x14ac:dyDescent="0.15">
      <c r="B19" s="505"/>
      <c r="C19" s="147"/>
      <c r="D19" s="506"/>
      <c r="E19" s="506"/>
      <c r="F19" s="506"/>
      <c r="G19" s="506"/>
      <c r="H19" s="506"/>
      <c r="I19" s="506"/>
      <c r="J19" s="506"/>
      <c r="K19" s="506"/>
      <c r="L19" s="506"/>
      <c r="M19" s="506"/>
      <c r="N19" s="506"/>
      <c r="O19" s="506"/>
      <c r="P19" s="595"/>
    </row>
    <row r="20" spans="2:16" s="136" customFormat="1" ht="21" customHeight="1" thickBot="1" x14ac:dyDescent="0.2">
      <c r="B20" s="495" t="str">
        <f>②収支!B56</f>
        <v>【作物３】</v>
      </c>
    </row>
    <row r="21" spans="2:16" s="136" customFormat="1" ht="21" customHeight="1" thickBot="1" x14ac:dyDescent="0.2">
      <c r="B21" s="1553"/>
      <c r="C21" s="1554"/>
      <c r="D21" s="139" t="s">
        <v>146</v>
      </c>
      <c r="E21" s="140" t="s">
        <v>124</v>
      </c>
      <c r="F21" s="140" t="s">
        <v>125</v>
      </c>
      <c r="G21" s="140" t="s">
        <v>126</v>
      </c>
      <c r="H21" s="140" t="s">
        <v>127</v>
      </c>
      <c r="I21" s="140" t="s">
        <v>128</v>
      </c>
      <c r="J21" s="140" t="s">
        <v>129</v>
      </c>
      <c r="K21" s="140" t="s">
        <v>130</v>
      </c>
      <c r="L21" s="140" t="s">
        <v>131</v>
      </c>
      <c r="M21" s="140" t="s">
        <v>132</v>
      </c>
      <c r="N21" s="140" t="s">
        <v>133</v>
      </c>
      <c r="O21" s="141" t="s">
        <v>134</v>
      </c>
      <c r="P21" s="142" t="s">
        <v>147</v>
      </c>
    </row>
    <row r="22" spans="2:16" s="136" customFormat="1" ht="21" customHeight="1" thickBot="1" x14ac:dyDescent="0.2">
      <c r="B22" s="1555">
        <f>③収益!B72:D72</f>
        <v>0</v>
      </c>
      <c r="C22" s="143" t="s">
        <v>140</v>
      </c>
      <c r="D22" s="304"/>
      <c r="E22" s="305"/>
      <c r="F22" s="305"/>
      <c r="G22" s="305"/>
      <c r="H22" s="305"/>
      <c r="I22" s="305"/>
      <c r="J22" s="305"/>
      <c r="K22" s="305"/>
      <c r="L22" s="305"/>
      <c r="M22" s="305"/>
      <c r="N22" s="305"/>
      <c r="O22" s="306"/>
      <c r="P22" s="232">
        <f>SUM(D22:O22)</f>
        <v>0</v>
      </c>
    </row>
    <row r="23" spans="2:16" s="136" customFormat="1" ht="21" customHeight="1" thickTop="1" x14ac:dyDescent="0.15">
      <c r="B23" s="1556"/>
      <c r="C23" s="144" t="s">
        <v>141</v>
      </c>
      <c r="D23" s="233">
        <f>②収支!F58</f>
        <v>0</v>
      </c>
      <c r="E23" s="234">
        <f>D23</f>
        <v>0</v>
      </c>
      <c r="F23" s="234">
        <f>E23</f>
        <v>0</v>
      </c>
      <c r="G23" s="234">
        <f t="shared" ref="G23:O23" si="8">F23</f>
        <v>0</v>
      </c>
      <c r="H23" s="234">
        <f t="shared" si="8"/>
        <v>0</v>
      </c>
      <c r="I23" s="234">
        <f t="shared" si="8"/>
        <v>0</v>
      </c>
      <c r="J23" s="234">
        <f t="shared" si="8"/>
        <v>0</v>
      </c>
      <c r="K23" s="234">
        <f t="shared" si="8"/>
        <v>0</v>
      </c>
      <c r="L23" s="234">
        <f t="shared" si="8"/>
        <v>0</v>
      </c>
      <c r="M23" s="234">
        <f t="shared" si="8"/>
        <v>0</v>
      </c>
      <c r="N23" s="234">
        <f t="shared" si="8"/>
        <v>0</v>
      </c>
      <c r="O23" s="235">
        <f t="shared" si="8"/>
        <v>0</v>
      </c>
      <c r="P23" s="236" t="s">
        <v>184</v>
      </c>
    </row>
    <row r="24" spans="2:16" s="136" customFormat="1" ht="21" customHeight="1" thickBot="1" x14ac:dyDescent="0.2">
      <c r="B24" s="1556"/>
      <c r="C24" s="145" t="s">
        <v>149</v>
      </c>
      <c r="D24" s="237">
        <f>ROUNDUP(D22*D23/10,2)</f>
        <v>0</v>
      </c>
      <c r="E24" s="237">
        <f t="shared" ref="E24:O24" si="9">ROUNDUP(E22*E23/10,2)</f>
        <v>0</v>
      </c>
      <c r="F24" s="237">
        <f t="shared" si="9"/>
        <v>0</v>
      </c>
      <c r="G24" s="237">
        <f t="shared" si="9"/>
        <v>0</v>
      </c>
      <c r="H24" s="237">
        <f t="shared" si="9"/>
        <v>0</v>
      </c>
      <c r="I24" s="237">
        <f t="shared" si="9"/>
        <v>0</v>
      </c>
      <c r="J24" s="237">
        <f t="shared" si="9"/>
        <v>0</v>
      </c>
      <c r="K24" s="237">
        <f t="shared" si="9"/>
        <v>0</v>
      </c>
      <c r="L24" s="237">
        <f t="shared" si="9"/>
        <v>0</v>
      </c>
      <c r="M24" s="237">
        <f t="shared" si="9"/>
        <v>0</v>
      </c>
      <c r="N24" s="237">
        <f t="shared" si="9"/>
        <v>0</v>
      </c>
      <c r="O24" s="237">
        <f t="shared" si="9"/>
        <v>0</v>
      </c>
      <c r="P24" s="238">
        <f>SUM(D24:O24)</f>
        <v>0</v>
      </c>
    </row>
    <row r="25" spans="2:16" s="136" customFormat="1" ht="21" customHeight="1" thickTop="1" x14ac:dyDescent="0.15">
      <c r="B25" s="1556"/>
      <c r="C25" s="144" t="s">
        <v>143</v>
      </c>
      <c r="D25" s="233">
        <f>②収支!J58</f>
        <v>0</v>
      </c>
      <c r="E25" s="234">
        <f>D25</f>
        <v>0</v>
      </c>
      <c r="F25" s="234">
        <f t="shared" ref="F25:O25" si="10">E25</f>
        <v>0</v>
      </c>
      <c r="G25" s="234">
        <f t="shared" si="10"/>
        <v>0</v>
      </c>
      <c r="H25" s="234">
        <f t="shared" si="10"/>
        <v>0</v>
      </c>
      <c r="I25" s="234">
        <f t="shared" si="10"/>
        <v>0</v>
      </c>
      <c r="J25" s="234">
        <f t="shared" si="10"/>
        <v>0</v>
      </c>
      <c r="K25" s="234">
        <f t="shared" si="10"/>
        <v>0</v>
      </c>
      <c r="L25" s="234">
        <f t="shared" si="10"/>
        <v>0</v>
      </c>
      <c r="M25" s="234">
        <f t="shared" si="10"/>
        <v>0</v>
      </c>
      <c r="N25" s="234">
        <f t="shared" si="10"/>
        <v>0</v>
      </c>
      <c r="O25" s="235">
        <f t="shared" si="10"/>
        <v>0</v>
      </c>
      <c r="P25" s="236" t="s">
        <v>184</v>
      </c>
    </row>
    <row r="26" spans="2:16" s="136" customFormat="1" ht="21" customHeight="1" thickBot="1" x14ac:dyDescent="0.2">
      <c r="B26" s="1557"/>
      <c r="C26" s="146" t="s">
        <v>145</v>
      </c>
      <c r="D26" s="239">
        <f>ROUNDUP(D22*D25/10,2)</f>
        <v>0</v>
      </c>
      <c r="E26" s="239">
        <f t="shared" ref="E26:O26" si="11">ROUNDUP(E22*E25/10,2)</f>
        <v>0</v>
      </c>
      <c r="F26" s="239">
        <f t="shared" si="11"/>
        <v>0</v>
      </c>
      <c r="G26" s="239">
        <f t="shared" si="11"/>
        <v>0</v>
      </c>
      <c r="H26" s="239">
        <f t="shared" si="11"/>
        <v>0</v>
      </c>
      <c r="I26" s="239">
        <f t="shared" si="11"/>
        <v>0</v>
      </c>
      <c r="J26" s="239">
        <f t="shared" si="11"/>
        <v>0</v>
      </c>
      <c r="K26" s="239">
        <f t="shared" si="11"/>
        <v>0</v>
      </c>
      <c r="L26" s="239">
        <f t="shared" si="11"/>
        <v>0</v>
      </c>
      <c r="M26" s="239">
        <f t="shared" si="11"/>
        <v>0</v>
      </c>
      <c r="N26" s="239">
        <f t="shared" si="11"/>
        <v>0</v>
      </c>
      <c r="O26" s="239">
        <f t="shared" si="11"/>
        <v>0</v>
      </c>
      <c r="P26" s="240">
        <f>SUM(D26:O26)</f>
        <v>0</v>
      </c>
    </row>
    <row r="27" spans="2:16" s="136" customFormat="1" ht="21" customHeight="1" x14ac:dyDescent="0.15">
      <c r="B27" s="505"/>
      <c r="C27" s="147"/>
      <c r="D27" s="506"/>
      <c r="E27" s="506"/>
      <c r="F27" s="506"/>
      <c r="G27" s="506"/>
      <c r="H27" s="506"/>
      <c r="I27" s="506"/>
      <c r="J27" s="506"/>
      <c r="K27" s="506"/>
      <c r="L27" s="506"/>
      <c r="M27" s="506"/>
      <c r="N27" s="506"/>
      <c r="O27" s="506"/>
      <c r="P27" s="506"/>
    </row>
    <row r="28" spans="2:16" s="136" customFormat="1" ht="21" customHeight="1" x14ac:dyDescent="0.15">
      <c r="B28" s="505"/>
      <c r="C28" s="147"/>
      <c r="D28" s="506"/>
      <c r="E28" s="506"/>
      <c r="F28" s="506"/>
      <c r="G28" s="506"/>
      <c r="H28" s="1569" t="s">
        <v>535</v>
      </c>
      <c r="I28" s="1570"/>
      <c r="J28" s="506"/>
      <c r="K28" s="506"/>
      <c r="L28" s="506"/>
      <c r="M28" s="506"/>
      <c r="N28" s="506"/>
      <c r="O28" s="506"/>
      <c r="P28" s="506"/>
    </row>
    <row r="29" spans="2:16" s="136" customFormat="1" ht="21" customHeight="1" x14ac:dyDescent="0.2">
      <c r="N29" s="164" t="s">
        <v>345</v>
      </c>
    </row>
    <row r="30" spans="2:16" s="136" customFormat="1" ht="21" customHeight="1" thickBot="1" x14ac:dyDescent="0.2">
      <c r="B30" s="495" t="str">
        <f>②収支!B83</f>
        <v>【作物４】</v>
      </c>
    </row>
    <row r="31" spans="2:16" s="136" customFormat="1" ht="21" customHeight="1" thickBot="1" x14ac:dyDescent="0.2">
      <c r="B31" s="1553"/>
      <c r="C31" s="1554"/>
      <c r="D31" s="139" t="s">
        <v>146</v>
      </c>
      <c r="E31" s="140" t="s">
        <v>124</v>
      </c>
      <c r="F31" s="140" t="s">
        <v>125</v>
      </c>
      <c r="G31" s="140" t="s">
        <v>126</v>
      </c>
      <c r="H31" s="140" t="s">
        <v>127</v>
      </c>
      <c r="I31" s="140" t="s">
        <v>128</v>
      </c>
      <c r="J31" s="140" t="s">
        <v>129</v>
      </c>
      <c r="K31" s="140" t="s">
        <v>130</v>
      </c>
      <c r="L31" s="140" t="s">
        <v>131</v>
      </c>
      <c r="M31" s="140" t="s">
        <v>132</v>
      </c>
      <c r="N31" s="140" t="s">
        <v>133</v>
      </c>
      <c r="O31" s="141" t="s">
        <v>134</v>
      </c>
      <c r="P31" s="142" t="s">
        <v>147</v>
      </c>
    </row>
    <row r="32" spans="2:16" s="136" customFormat="1" ht="21" customHeight="1" thickBot="1" x14ac:dyDescent="0.2">
      <c r="B32" s="1555">
        <f>'③-2収益(印刷なし)'!B1:D1</f>
        <v>0</v>
      </c>
      <c r="C32" s="143" t="s">
        <v>140</v>
      </c>
      <c r="D32" s="304"/>
      <c r="E32" s="305"/>
      <c r="F32" s="305"/>
      <c r="G32" s="305"/>
      <c r="H32" s="305"/>
      <c r="I32" s="305"/>
      <c r="J32" s="305"/>
      <c r="K32" s="305"/>
      <c r="L32" s="305"/>
      <c r="M32" s="305"/>
      <c r="N32" s="305"/>
      <c r="O32" s="306"/>
      <c r="P32" s="232">
        <f>SUM(D32:O32)</f>
        <v>0</v>
      </c>
    </row>
    <row r="33" spans="2:16" s="136" customFormat="1" ht="21" customHeight="1" thickTop="1" x14ac:dyDescent="0.15">
      <c r="B33" s="1556"/>
      <c r="C33" s="144" t="s">
        <v>141</v>
      </c>
      <c r="D33" s="233">
        <f>②収支!F85</f>
        <v>0</v>
      </c>
      <c r="E33" s="234">
        <f>D33</f>
        <v>0</v>
      </c>
      <c r="F33" s="234">
        <f>E33</f>
        <v>0</v>
      </c>
      <c r="G33" s="234">
        <f t="shared" ref="G33:O33" si="12">F33</f>
        <v>0</v>
      </c>
      <c r="H33" s="234">
        <f t="shared" si="12"/>
        <v>0</v>
      </c>
      <c r="I33" s="234">
        <f t="shared" si="12"/>
        <v>0</v>
      </c>
      <c r="J33" s="234">
        <f t="shared" si="12"/>
        <v>0</v>
      </c>
      <c r="K33" s="234">
        <f t="shared" si="12"/>
        <v>0</v>
      </c>
      <c r="L33" s="234">
        <f t="shared" si="12"/>
        <v>0</v>
      </c>
      <c r="M33" s="234">
        <f t="shared" si="12"/>
        <v>0</v>
      </c>
      <c r="N33" s="234">
        <f t="shared" si="12"/>
        <v>0</v>
      </c>
      <c r="O33" s="235">
        <f t="shared" si="12"/>
        <v>0</v>
      </c>
      <c r="P33" s="236" t="s">
        <v>184</v>
      </c>
    </row>
    <row r="34" spans="2:16" s="136" customFormat="1" ht="21" customHeight="1" thickBot="1" x14ac:dyDescent="0.2">
      <c r="B34" s="1556"/>
      <c r="C34" s="145" t="s">
        <v>149</v>
      </c>
      <c r="D34" s="237">
        <f>ROUNDUP(D32*D33/10,2)</f>
        <v>0</v>
      </c>
      <c r="E34" s="237">
        <f t="shared" ref="E34:O34" si="13">ROUNDUP(E32*E33/10,2)</f>
        <v>0</v>
      </c>
      <c r="F34" s="237">
        <f t="shared" si="13"/>
        <v>0</v>
      </c>
      <c r="G34" s="237">
        <f t="shared" si="13"/>
        <v>0</v>
      </c>
      <c r="H34" s="237">
        <f t="shared" si="13"/>
        <v>0</v>
      </c>
      <c r="I34" s="237">
        <f t="shared" si="13"/>
        <v>0</v>
      </c>
      <c r="J34" s="237">
        <f t="shared" si="13"/>
        <v>0</v>
      </c>
      <c r="K34" s="237">
        <f t="shared" si="13"/>
        <v>0</v>
      </c>
      <c r="L34" s="237">
        <f t="shared" si="13"/>
        <v>0</v>
      </c>
      <c r="M34" s="237">
        <f t="shared" si="13"/>
        <v>0</v>
      </c>
      <c r="N34" s="237">
        <f t="shared" si="13"/>
        <v>0</v>
      </c>
      <c r="O34" s="237">
        <f t="shared" si="13"/>
        <v>0</v>
      </c>
      <c r="P34" s="238">
        <f>SUM(D34:O34)</f>
        <v>0</v>
      </c>
    </row>
    <row r="35" spans="2:16" s="136" customFormat="1" ht="21" customHeight="1" thickTop="1" x14ac:dyDescent="0.15">
      <c r="B35" s="1556"/>
      <c r="C35" s="144" t="s">
        <v>143</v>
      </c>
      <c r="D35" s="233">
        <f>②収支!J85</f>
        <v>0</v>
      </c>
      <c r="E35" s="234">
        <f>D35</f>
        <v>0</v>
      </c>
      <c r="F35" s="234">
        <f t="shared" ref="F35:O35" si="14">E35</f>
        <v>0</v>
      </c>
      <c r="G35" s="234">
        <f t="shared" si="14"/>
        <v>0</v>
      </c>
      <c r="H35" s="234">
        <f t="shared" si="14"/>
        <v>0</v>
      </c>
      <c r="I35" s="234">
        <f t="shared" si="14"/>
        <v>0</v>
      </c>
      <c r="J35" s="234">
        <f t="shared" si="14"/>
        <v>0</v>
      </c>
      <c r="K35" s="234">
        <f t="shared" si="14"/>
        <v>0</v>
      </c>
      <c r="L35" s="234">
        <f t="shared" si="14"/>
        <v>0</v>
      </c>
      <c r="M35" s="234">
        <f t="shared" si="14"/>
        <v>0</v>
      </c>
      <c r="N35" s="234">
        <f t="shared" si="14"/>
        <v>0</v>
      </c>
      <c r="O35" s="235">
        <f t="shared" si="14"/>
        <v>0</v>
      </c>
      <c r="P35" s="236" t="s">
        <v>184</v>
      </c>
    </row>
    <row r="36" spans="2:16" s="136" customFormat="1" ht="21" customHeight="1" thickBot="1" x14ac:dyDescent="0.2">
      <c r="B36" s="1557"/>
      <c r="C36" s="146" t="s">
        <v>145</v>
      </c>
      <c r="D36" s="239">
        <f>ROUNDUP(D32*D35/10,2)</f>
        <v>0</v>
      </c>
      <c r="E36" s="239">
        <f t="shared" ref="E36:O36" si="15">ROUNDUP(E32*E35/10,2)</f>
        <v>0</v>
      </c>
      <c r="F36" s="239">
        <f t="shared" si="15"/>
        <v>0</v>
      </c>
      <c r="G36" s="239">
        <f t="shared" si="15"/>
        <v>0</v>
      </c>
      <c r="H36" s="239">
        <f t="shared" si="15"/>
        <v>0</v>
      </c>
      <c r="I36" s="239">
        <f t="shared" si="15"/>
        <v>0</v>
      </c>
      <c r="J36" s="239">
        <f t="shared" si="15"/>
        <v>0</v>
      </c>
      <c r="K36" s="239">
        <f t="shared" si="15"/>
        <v>0</v>
      </c>
      <c r="L36" s="239">
        <f t="shared" si="15"/>
        <v>0</v>
      </c>
      <c r="M36" s="239">
        <f t="shared" si="15"/>
        <v>0</v>
      </c>
      <c r="N36" s="239">
        <f t="shared" si="15"/>
        <v>0</v>
      </c>
      <c r="O36" s="239">
        <f t="shared" si="15"/>
        <v>0</v>
      </c>
      <c r="P36" s="240">
        <f>SUM(D36:O36)</f>
        <v>0</v>
      </c>
    </row>
    <row r="37" spans="2:16" s="136" customFormat="1" ht="21" customHeight="1" thickBot="1" x14ac:dyDescent="0.2">
      <c r="B37" s="495" t="str">
        <f>②収支!B110</f>
        <v>【作物５】</v>
      </c>
    </row>
    <row r="38" spans="2:16" s="136" customFormat="1" ht="21" customHeight="1" thickBot="1" x14ac:dyDescent="0.2">
      <c r="B38" s="1553"/>
      <c r="C38" s="1554"/>
      <c r="D38" s="139" t="s">
        <v>146</v>
      </c>
      <c r="E38" s="140" t="s">
        <v>124</v>
      </c>
      <c r="F38" s="140" t="s">
        <v>125</v>
      </c>
      <c r="G38" s="140" t="s">
        <v>126</v>
      </c>
      <c r="H38" s="140" t="s">
        <v>127</v>
      </c>
      <c r="I38" s="140" t="s">
        <v>128</v>
      </c>
      <c r="J38" s="140" t="s">
        <v>129</v>
      </c>
      <c r="K38" s="140" t="s">
        <v>130</v>
      </c>
      <c r="L38" s="140" t="s">
        <v>131</v>
      </c>
      <c r="M38" s="140" t="s">
        <v>132</v>
      </c>
      <c r="N38" s="140" t="s">
        <v>133</v>
      </c>
      <c r="O38" s="141" t="s">
        <v>134</v>
      </c>
      <c r="P38" s="142" t="s">
        <v>147</v>
      </c>
    </row>
    <row r="39" spans="2:16" s="136" customFormat="1" ht="21" customHeight="1" thickBot="1" x14ac:dyDescent="0.2">
      <c r="B39" s="1555">
        <f>'③-2収益(印刷なし)'!B36:D36</f>
        <v>0</v>
      </c>
      <c r="C39" s="143" t="s">
        <v>140</v>
      </c>
      <c r="D39" s="304"/>
      <c r="E39" s="305"/>
      <c r="F39" s="305"/>
      <c r="G39" s="305"/>
      <c r="H39" s="305"/>
      <c r="I39" s="305"/>
      <c r="J39" s="305"/>
      <c r="K39" s="305"/>
      <c r="L39" s="305"/>
      <c r="M39" s="305"/>
      <c r="N39" s="305"/>
      <c r="O39" s="306"/>
      <c r="P39" s="232">
        <f>SUM(D39:O39)</f>
        <v>0</v>
      </c>
    </row>
    <row r="40" spans="2:16" s="136" customFormat="1" ht="21" customHeight="1" thickTop="1" x14ac:dyDescent="0.15">
      <c r="B40" s="1556"/>
      <c r="C40" s="144" t="s">
        <v>141</v>
      </c>
      <c r="D40" s="233">
        <f>②収支!F112</f>
        <v>0</v>
      </c>
      <c r="E40" s="234">
        <f>D40</f>
        <v>0</v>
      </c>
      <c r="F40" s="234">
        <f>E40</f>
        <v>0</v>
      </c>
      <c r="G40" s="234">
        <f t="shared" ref="G40:O40" si="16">F40</f>
        <v>0</v>
      </c>
      <c r="H40" s="234">
        <f t="shared" si="16"/>
        <v>0</v>
      </c>
      <c r="I40" s="234">
        <f t="shared" si="16"/>
        <v>0</v>
      </c>
      <c r="J40" s="234">
        <f t="shared" si="16"/>
        <v>0</v>
      </c>
      <c r="K40" s="234">
        <f t="shared" si="16"/>
        <v>0</v>
      </c>
      <c r="L40" s="234">
        <f t="shared" si="16"/>
        <v>0</v>
      </c>
      <c r="M40" s="234">
        <f t="shared" si="16"/>
        <v>0</v>
      </c>
      <c r="N40" s="234">
        <f t="shared" si="16"/>
        <v>0</v>
      </c>
      <c r="O40" s="235">
        <f t="shared" si="16"/>
        <v>0</v>
      </c>
      <c r="P40" s="236" t="s">
        <v>184</v>
      </c>
    </row>
    <row r="41" spans="2:16" s="136" customFormat="1" ht="21" customHeight="1" thickBot="1" x14ac:dyDescent="0.2">
      <c r="B41" s="1556"/>
      <c r="C41" s="145" t="s">
        <v>149</v>
      </c>
      <c r="D41" s="237">
        <f t="shared" ref="D41:O41" si="17">ROUNDUP(D39*D40/10,2)</f>
        <v>0</v>
      </c>
      <c r="E41" s="237">
        <f t="shared" si="17"/>
        <v>0</v>
      </c>
      <c r="F41" s="237">
        <f t="shared" si="17"/>
        <v>0</v>
      </c>
      <c r="G41" s="237">
        <f t="shared" si="17"/>
        <v>0</v>
      </c>
      <c r="H41" s="237">
        <f t="shared" si="17"/>
        <v>0</v>
      </c>
      <c r="I41" s="237">
        <f t="shared" si="17"/>
        <v>0</v>
      </c>
      <c r="J41" s="237">
        <f t="shared" si="17"/>
        <v>0</v>
      </c>
      <c r="K41" s="237">
        <f t="shared" si="17"/>
        <v>0</v>
      </c>
      <c r="L41" s="237">
        <f t="shared" si="17"/>
        <v>0</v>
      </c>
      <c r="M41" s="237">
        <f t="shared" si="17"/>
        <v>0</v>
      </c>
      <c r="N41" s="237">
        <f t="shared" si="17"/>
        <v>0</v>
      </c>
      <c r="O41" s="237">
        <f t="shared" si="17"/>
        <v>0</v>
      </c>
      <c r="P41" s="238">
        <f>SUM(D41:O41)</f>
        <v>0</v>
      </c>
    </row>
    <row r="42" spans="2:16" s="136" customFormat="1" ht="21" customHeight="1" thickTop="1" x14ac:dyDescent="0.15">
      <c r="B42" s="1556"/>
      <c r="C42" s="144" t="s">
        <v>143</v>
      </c>
      <c r="D42" s="233">
        <f>②収支!J112</f>
        <v>0</v>
      </c>
      <c r="E42" s="234">
        <f>D42</f>
        <v>0</v>
      </c>
      <c r="F42" s="234">
        <f t="shared" ref="F42:O42" si="18">E42</f>
        <v>0</v>
      </c>
      <c r="G42" s="234">
        <f t="shared" si="18"/>
        <v>0</v>
      </c>
      <c r="H42" s="234">
        <f t="shared" si="18"/>
        <v>0</v>
      </c>
      <c r="I42" s="234">
        <f t="shared" si="18"/>
        <v>0</v>
      </c>
      <c r="J42" s="234">
        <f t="shared" si="18"/>
        <v>0</v>
      </c>
      <c r="K42" s="234">
        <f t="shared" si="18"/>
        <v>0</v>
      </c>
      <c r="L42" s="234">
        <f t="shared" si="18"/>
        <v>0</v>
      </c>
      <c r="M42" s="234">
        <f t="shared" si="18"/>
        <v>0</v>
      </c>
      <c r="N42" s="234">
        <f t="shared" si="18"/>
        <v>0</v>
      </c>
      <c r="O42" s="235">
        <f t="shared" si="18"/>
        <v>0</v>
      </c>
      <c r="P42" s="236" t="s">
        <v>184</v>
      </c>
    </row>
    <row r="43" spans="2:16" s="136" customFormat="1" ht="21" customHeight="1" thickBot="1" x14ac:dyDescent="0.2">
      <c r="B43" s="1557"/>
      <c r="C43" s="146" t="s">
        <v>145</v>
      </c>
      <c r="D43" s="239">
        <f t="shared" ref="D43:O43" si="19">ROUNDUP(D39*D42/10,2)</f>
        <v>0</v>
      </c>
      <c r="E43" s="239">
        <f t="shared" si="19"/>
        <v>0</v>
      </c>
      <c r="F43" s="239">
        <f t="shared" si="19"/>
        <v>0</v>
      </c>
      <c r="G43" s="239">
        <f t="shared" si="19"/>
        <v>0</v>
      </c>
      <c r="H43" s="239">
        <f t="shared" si="19"/>
        <v>0</v>
      </c>
      <c r="I43" s="239">
        <f t="shared" si="19"/>
        <v>0</v>
      </c>
      <c r="J43" s="239">
        <f t="shared" si="19"/>
        <v>0</v>
      </c>
      <c r="K43" s="239">
        <f t="shared" si="19"/>
        <v>0</v>
      </c>
      <c r="L43" s="239">
        <f t="shared" si="19"/>
        <v>0</v>
      </c>
      <c r="M43" s="239">
        <f t="shared" si="19"/>
        <v>0</v>
      </c>
      <c r="N43" s="239">
        <f t="shared" si="19"/>
        <v>0</v>
      </c>
      <c r="O43" s="239">
        <f t="shared" si="19"/>
        <v>0</v>
      </c>
      <c r="P43" s="240">
        <f>SUM(D43:O43)</f>
        <v>0</v>
      </c>
    </row>
    <row r="44" spans="2:16" s="136" customFormat="1" ht="21" customHeight="1" thickBot="1" x14ac:dyDescent="0.2">
      <c r="B44" s="495" t="str">
        <f>②収支!B137</f>
        <v>【作物６】</v>
      </c>
    </row>
    <row r="45" spans="2:16" s="136" customFormat="1" ht="21" customHeight="1" thickBot="1" x14ac:dyDescent="0.2">
      <c r="B45" s="1553"/>
      <c r="C45" s="1554"/>
      <c r="D45" s="139" t="s">
        <v>146</v>
      </c>
      <c r="E45" s="140" t="s">
        <v>124</v>
      </c>
      <c r="F45" s="140" t="s">
        <v>125</v>
      </c>
      <c r="G45" s="140" t="s">
        <v>126</v>
      </c>
      <c r="H45" s="140" t="s">
        <v>127</v>
      </c>
      <c r="I45" s="140" t="s">
        <v>128</v>
      </c>
      <c r="J45" s="140" t="s">
        <v>129</v>
      </c>
      <c r="K45" s="140" t="s">
        <v>130</v>
      </c>
      <c r="L45" s="140" t="s">
        <v>131</v>
      </c>
      <c r="M45" s="140" t="s">
        <v>132</v>
      </c>
      <c r="N45" s="140" t="s">
        <v>133</v>
      </c>
      <c r="O45" s="141" t="s">
        <v>134</v>
      </c>
      <c r="P45" s="142" t="s">
        <v>147</v>
      </c>
    </row>
    <row r="46" spans="2:16" s="136" customFormat="1" ht="21" customHeight="1" thickBot="1" x14ac:dyDescent="0.2">
      <c r="B46" s="1555">
        <f>'③-2収益(印刷なし)'!B71:D71</f>
        <v>0</v>
      </c>
      <c r="C46" s="143" t="s">
        <v>140</v>
      </c>
      <c r="D46" s="304"/>
      <c r="E46" s="305"/>
      <c r="F46" s="305"/>
      <c r="G46" s="305"/>
      <c r="H46" s="305"/>
      <c r="I46" s="305"/>
      <c r="J46" s="305"/>
      <c r="K46" s="305"/>
      <c r="L46" s="305"/>
      <c r="M46" s="305"/>
      <c r="N46" s="305"/>
      <c r="O46" s="306"/>
      <c r="P46" s="232">
        <f>SUM(D46:O46)</f>
        <v>0</v>
      </c>
    </row>
    <row r="47" spans="2:16" s="136" customFormat="1" ht="21" customHeight="1" thickTop="1" x14ac:dyDescent="0.15">
      <c r="B47" s="1556"/>
      <c r="C47" s="144" t="s">
        <v>141</v>
      </c>
      <c r="D47" s="233">
        <f>②収支!F139</f>
        <v>0</v>
      </c>
      <c r="E47" s="234">
        <f>D47</f>
        <v>0</v>
      </c>
      <c r="F47" s="234">
        <f>E47</f>
        <v>0</v>
      </c>
      <c r="G47" s="234">
        <f t="shared" ref="G47:O47" si="20">F47</f>
        <v>0</v>
      </c>
      <c r="H47" s="234">
        <f t="shared" si="20"/>
        <v>0</v>
      </c>
      <c r="I47" s="234">
        <f t="shared" si="20"/>
        <v>0</v>
      </c>
      <c r="J47" s="234">
        <f t="shared" si="20"/>
        <v>0</v>
      </c>
      <c r="K47" s="234">
        <f t="shared" si="20"/>
        <v>0</v>
      </c>
      <c r="L47" s="234">
        <f t="shared" si="20"/>
        <v>0</v>
      </c>
      <c r="M47" s="234">
        <f t="shared" si="20"/>
        <v>0</v>
      </c>
      <c r="N47" s="234">
        <f t="shared" si="20"/>
        <v>0</v>
      </c>
      <c r="O47" s="235">
        <f t="shared" si="20"/>
        <v>0</v>
      </c>
      <c r="P47" s="236" t="s">
        <v>184</v>
      </c>
    </row>
    <row r="48" spans="2:16" s="136" customFormat="1" ht="21" customHeight="1" thickBot="1" x14ac:dyDescent="0.2">
      <c r="B48" s="1556"/>
      <c r="C48" s="145" t="s">
        <v>149</v>
      </c>
      <c r="D48" s="237">
        <f t="shared" ref="D48:O48" si="21">ROUNDUP(D46*D47/10,2)</f>
        <v>0</v>
      </c>
      <c r="E48" s="237">
        <f t="shared" si="21"/>
        <v>0</v>
      </c>
      <c r="F48" s="237">
        <f t="shared" si="21"/>
        <v>0</v>
      </c>
      <c r="G48" s="237">
        <f t="shared" si="21"/>
        <v>0</v>
      </c>
      <c r="H48" s="237">
        <f t="shared" si="21"/>
        <v>0</v>
      </c>
      <c r="I48" s="237">
        <f t="shared" si="21"/>
        <v>0</v>
      </c>
      <c r="J48" s="237">
        <f t="shared" si="21"/>
        <v>0</v>
      </c>
      <c r="K48" s="237">
        <f t="shared" si="21"/>
        <v>0</v>
      </c>
      <c r="L48" s="237">
        <f t="shared" si="21"/>
        <v>0</v>
      </c>
      <c r="M48" s="237">
        <f t="shared" si="21"/>
        <v>0</v>
      </c>
      <c r="N48" s="237">
        <f t="shared" si="21"/>
        <v>0</v>
      </c>
      <c r="O48" s="237">
        <f t="shared" si="21"/>
        <v>0</v>
      </c>
      <c r="P48" s="238">
        <f>SUM(D48:O48)</f>
        <v>0</v>
      </c>
    </row>
    <row r="49" spans="2:16" s="136" customFormat="1" ht="21" customHeight="1" thickTop="1" x14ac:dyDescent="0.15">
      <c r="B49" s="1556"/>
      <c r="C49" s="144" t="s">
        <v>143</v>
      </c>
      <c r="D49" s="233">
        <f>②収支!J139</f>
        <v>0</v>
      </c>
      <c r="E49" s="234">
        <f>D49</f>
        <v>0</v>
      </c>
      <c r="F49" s="234">
        <f t="shared" ref="F49:O49" si="22">E49</f>
        <v>0</v>
      </c>
      <c r="G49" s="234">
        <f t="shared" si="22"/>
        <v>0</v>
      </c>
      <c r="H49" s="234">
        <f t="shared" si="22"/>
        <v>0</v>
      </c>
      <c r="I49" s="234">
        <f t="shared" si="22"/>
        <v>0</v>
      </c>
      <c r="J49" s="234">
        <f t="shared" si="22"/>
        <v>0</v>
      </c>
      <c r="K49" s="234">
        <f t="shared" si="22"/>
        <v>0</v>
      </c>
      <c r="L49" s="234">
        <f t="shared" si="22"/>
        <v>0</v>
      </c>
      <c r="M49" s="234">
        <f t="shared" si="22"/>
        <v>0</v>
      </c>
      <c r="N49" s="234">
        <f t="shared" si="22"/>
        <v>0</v>
      </c>
      <c r="O49" s="235">
        <f t="shared" si="22"/>
        <v>0</v>
      </c>
      <c r="P49" s="236" t="s">
        <v>184</v>
      </c>
    </row>
    <row r="50" spans="2:16" s="136" customFormat="1" ht="21" customHeight="1" thickBot="1" x14ac:dyDescent="0.2">
      <c r="B50" s="1557"/>
      <c r="C50" s="146" t="s">
        <v>145</v>
      </c>
      <c r="D50" s="239">
        <f t="shared" ref="D50:O50" si="23">ROUNDUP(D46*D49/10,2)</f>
        <v>0</v>
      </c>
      <c r="E50" s="239">
        <f t="shared" si="23"/>
        <v>0</v>
      </c>
      <c r="F50" s="239">
        <f t="shared" si="23"/>
        <v>0</v>
      </c>
      <c r="G50" s="239">
        <f t="shared" si="23"/>
        <v>0</v>
      </c>
      <c r="H50" s="239">
        <f t="shared" si="23"/>
        <v>0</v>
      </c>
      <c r="I50" s="239">
        <f t="shared" si="23"/>
        <v>0</v>
      </c>
      <c r="J50" s="239">
        <f t="shared" si="23"/>
        <v>0</v>
      </c>
      <c r="K50" s="239">
        <f t="shared" si="23"/>
        <v>0</v>
      </c>
      <c r="L50" s="239">
        <f t="shared" si="23"/>
        <v>0</v>
      </c>
      <c r="M50" s="239">
        <f t="shared" si="23"/>
        <v>0</v>
      </c>
      <c r="N50" s="239">
        <f t="shared" si="23"/>
        <v>0</v>
      </c>
      <c r="O50" s="239">
        <f t="shared" si="23"/>
        <v>0</v>
      </c>
      <c r="P50" s="240">
        <f>SUM(D50:O50)</f>
        <v>0</v>
      </c>
    </row>
    <row r="51" spans="2:16" s="136" customFormat="1" ht="21" customHeight="1" x14ac:dyDescent="0.15">
      <c r="B51" s="505"/>
      <c r="C51" s="147"/>
      <c r="D51" s="506"/>
      <c r="E51" s="506"/>
      <c r="F51" s="506"/>
      <c r="G51" s="506"/>
      <c r="H51" s="506"/>
      <c r="I51" s="506"/>
      <c r="J51" s="506"/>
      <c r="K51" s="506"/>
      <c r="L51" s="506"/>
      <c r="M51" s="506"/>
      <c r="N51" s="506"/>
      <c r="O51" s="506"/>
      <c r="P51" s="506"/>
    </row>
    <row r="52" spans="2:16" s="136" customFormat="1" ht="21" customHeight="1" thickBot="1" x14ac:dyDescent="0.2">
      <c r="B52" s="596" t="s">
        <v>363</v>
      </c>
      <c r="C52" s="147"/>
      <c r="D52" s="506"/>
      <c r="E52" s="506"/>
      <c r="F52" s="506"/>
      <c r="G52" s="506"/>
      <c r="H52" s="506"/>
      <c r="I52" s="506"/>
      <c r="J52" s="506"/>
      <c r="K52" s="506"/>
      <c r="L52" s="506"/>
      <c r="M52" s="506"/>
      <c r="N52" s="506"/>
      <c r="O52" s="506"/>
      <c r="P52" s="506"/>
    </row>
    <row r="53" spans="2:16" s="136" customFormat="1" ht="21" customHeight="1" x14ac:dyDescent="0.15">
      <c r="B53" s="1567" t="s">
        <v>366</v>
      </c>
      <c r="C53" s="1568"/>
      <c r="D53" s="601">
        <f>D8+D16+D24+D34+D41+D48</f>
        <v>0</v>
      </c>
      <c r="E53" s="602">
        <f t="shared" ref="E53:O53" si="24">E8+E16+E24+E34+E41+E48</f>
        <v>0</v>
      </c>
      <c r="F53" s="602">
        <f t="shared" si="24"/>
        <v>0</v>
      </c>
      <c r="G53" s="602">
        <f t="shared" si="24"/>
        <v>0</v>
      </c>
      <c r="H53" s="602">
        <f t="shared" si="24"/>
        <v>0</v>
      </c>
      <c r="I53" s="602">
        <f t="shared" si="24"/>
        <v>0</v>
      </c>
      <c r="J53" s="602">
        <f t="shared" si="24"/>
        <v>0</v>
      </c>
      <c r="K53" s="602">
        <f t="shared" si="24"/>
        <v>0</v>
      </c>
      <c r="L53" s="602">
        <f t="shared" si="24"/>
        <v>0</v>
      </c>
      <c r="M53" s="602">
        <f t="shared" si="24"/>
        <v>0</v>
      </c>
      <c r="N53" s="602">
        <f t="shared" si="24"/>
        <v>0</v>
      </c>
      <c r="O53" s="603">
        <f t="shared" si="24"/>
        <v>0</v>
      </c>
      <c r="P53" s="597" t="s">
        <v>364</v>
      </c>
    </row>
    <row r="54" spans="2:16" s="136" customFormat="1" ht="21" customHeight="1" thickBot="1" x14ac:dyDescent="0.2">
      <c r="B54" s="1575" t="s">
        <v>367</v>
      </c>
      <c r="C54" s="1576"/>
      <c r="D54" s="607">
        <f>$P$54-D53</f>
        <v>0</v>
      </c>
      <c r="E54" s="608">
        <f t="shared" ref="E54:O54" si="25">$P$54-E53</f>
        <v>0</v>
      </c>
      <c r="F54" s="608">
        <f t="shared" si="25"/>
        <v>0</v>
      </c>
      <c r="G54" s="608">
        <f t="shared" si="25"/>
        <v>0</v>
      </c>
      <c r="H54" s="608">
        <f t="shared" si="25"/>
        <v>0</v>
      </c>
      <c r="I54" s="608">
        <f t="shared" si="25"/>
        <v>0</v>
      </c>
      <c r="J54" s="608">
        <f t="shared" si="25"/>
        <v>0</v>
      </c>
      <c r="K54" s="608">
        <f t="shared" si="25"/>
        <v>0</v>
      </c>
      <c r="L54" s="608">
        <f t="shared" si="25"/>
        <v>0</v>
      </c>
      <c r="M54" s="608">
        <f t="shared" si="25"/>
        <v>0</v>
      </c>
      <c r="N54" s="608">
        <f t="shared" si="25"/>
        <v>0</v>
      </c>
      <c r="O54" s="609">
        <f t="shared" si="25"/>
        <v>0</v>
      </c>
      <c r="P54" s="598">
        <f>E84/12</f>
        <v>0</v>
      </c>
    </row>
    <row r="55" spans="2:16" s="136" customFormat="1" ht="21" customHeight="1" thickTop="1" x14ac:dyDescent="0.15">
      <c r="B55" s="1558" t="s">
        <v>368</v>
      </c>
      <c r="C55" s="1559"/>
      <c r="D55" s="604">
        <f>D10+D18+D26+D36+D43+D50</f>
        <v>0</v>
      </c>
      <c r="E55" s="605">
        <f t="shared" ref="E55:O55" si="26">E10+E18+E26+E36+E43+E50</f>
        <v>0</v>
      </c>
      <c r="F55" s="605">
        <f t="shared" si="26"/>
        <v>0</v>
      </c>
      <c r="G55" s="605">
        <f t="shared" si="26"/>
        <v>0</v>
      </c>
      <c r="H55" s="605">
        <f t="shared" si="26"/>
        <v>0</v>
      </c>
      <c r="I55" s="605">
        <f t="shared" si="26"/>
        <v>0</v>
      </c>
      <c r="J55" s="605">
        <f t="shared" si="26"/>
        <v>0</v>
      </c>
      <c r="K55" s="605">
        <f t="shared" si="26"/>
        <v>0</v>
      </c>
      <c r="L55" s="605">
        <f t="shared" si="26"/>
        <v>0</v>
      </c>
      <c r="M55" s="605">
        <f t="shared" si="26"/>
        <v>0</v>
      </c>
      <c r="N55" s="605">
        <f t="shared" si="26"/>
        <v>0</v>
      </c>
      <c r="O55" s="606">
        <f t="shared" si="26"/>
        <v>0</v>
      </c>
      <c r="P55" s="599" t="s">
        <v>365</v>
      </c>
    </row>
    <row r="56" spans="2:16" s="136" customFormat="1" ht="21" customHeight="1" thickBot="1" x14ac:dyDescent="0.2">
      <c r="B56" s="1565" t="s">
        <v>369</v>
      </c>
      <c r="C56" s="1566"/>
      <c r="D56" s="924">
        <f>$P$56-D55</f>
        <v>0</v>
      </c>
      <c r="E56" s="925">
        <f t="shared" ref="E56:O56" si="27">$P$56-E55</f>
        <v>0</v>
      </c>
      <c r="F56" s="925">
        <f t="shared" si="27"/>
        <v>0</v>
      </c>
      <c r="G56" s="925">
        <f t="shared" si="27"/>
        <v>0</v>
      </c>
      <c r="H56" s="925">
        <f t="shared" si="27"/>
        <v>0</v>
      </c>
      <c r="I56" s="925">
        <f t="shared" si="27"/>
        <v>0</v>
      </c>
      <c r="J56" s="925">
        <f t="shared" si="27"/>
        <v>0</v>
      </c>
      <c r="K56" s="925">
        <f t="shared" si="27"/>
        <v>0</v>
      </c>
      <c r="L56" s="925">
        <f t="shared" si="27"/>
        <v>0</v>
      </c>
      <c r="M56" s="925">
        <f t="shared" si="27"/>
        <v>0</v>
      </c>
      <c r="N56" s="925">
        <f t="shared" si="27"/>
        <v>0</v>
      </c>
      <c r="O56" s="926">
        <f t="shared" si="27"/>
        <v>0</v>
      </c>
      <c r="P56" s="600">
        <f>I84/12</f>
        <v>0</v>
      </c>
    </row>
    <row r="57" spans="2:16" s="136" customFormat="1" ht="21" customHeight="1" x14ac:dyDescent="0.15">
      <c r="B57" s="135"/>
      <c r="C57" s="147"/>
      <c r="D57" s="148"/>
      <c r="E57" s="148"/>
      <c r="F57" s="148"/>
      <c r="G57" s="148"/>
      <c r="H57" s="1569" t="s">
        <v>536</v>
      </c>
      <c r="I57" s="1570"/>
      <c r="J57" s="148"/>
      <c r="K57" s="148"/>
      <c r="L57" s="148"/>
      <c r="M57" s="148"/>
      <c r="N57" s="148"/>
      <c r="O57" s="148"/>
      <c r="P57" s="148"/>
    </row>
    <row r="58" spans="2:16" x14ac:dyDescent="0.15">
      <c r="B58" s="133"/>
      <c r="C58" s="131"/>
      <c r="D58" s="132"/>
      <c r="E58" s="132"/>
      <c r="F58" s="132"/>
      <c r="G58" s="132"/>
      <c r="H58" s="132"/>
      <c r="I58" s="132"/>
      <c r="J58" s="132"/>
      <c r="K58" s="132"/>
      <c r="L58" s="132"/>
      <c r="M58" s="132"/>
      <c r="N58" s="132"/>
      <c r="O58" s="132"/>
      <c r="P58" s="132"/>
    </row>
    <row r="59" spans="2:16" ht="21" customHeight="1" x14ac:dyDescent="0.2">
      <c r="B59" s="133"/>
      <c r="C59" s="131"/>
      <c r="D59" s="132"/>
      <c r="E59" s="104" t="s">
        <v>397</v>
      </c>
      <c r="F59" s="88"/>
      <c r="G59" s="88"/>
      <c r="H59" s="88"/>
      <c r="I59" s="88"/>
      <c r="J59" s="88"/>
      <c r="K59" s="88"/>
      <c r="L59" s="164"/>
      <c r="M59" s="132"/>
      <c r="N59" s="164" t="s">
        <v>344</v>
      </c>
      <c r="O59" s="132"/>
      <c r="P59" s="132"/>
    </row>
    <row r="60" spans="2:16" s="136" customFormat="1" ht="23.25" customHeight="1" x14ac:dyDescent="0.15">
      <c r="B60" s="135"/>
      <c r="C60" s="147"/>
      <c r="D60" s="148"/>
      <c r="E60" s="148"/>
      <c r="F60" s="148"/>
      <c r="G60" s="148"/>
      <c r="H60" s="148"/>
      <c r="I60" s="148"/>
      <c r="J60" s="148"/>
      <c r="K60" s="148"/>
      <c r="L60" s="148"/>
      <c r="M60" s="148"/>
      <c r="N60" s="148"/>
      <c r="O60" s="148"/>
      <c r="P60" s="148"/>
    </row>
    <row r="61" spans="2:16" s="136" customFormat="1" ht="18" customHeight="1" thickBot="1" x14ac:dyDescent="0.2">
      <c r="M61" s="136" t="s">
        <v>169</v>
      </c>
    </row>
    <row r="62" spans="2:16" s="136" customFormat="1" ht="18" customHeight="1" thickBot="1" x14ac:dyDescent="0.2">
      <c r="B62" s="1553"/>
      <c r="C62" s="1578"/>
      <c r="D62" s="138"/>
      <c r="E62" s="137" t="s">
        <v>116</v>
      </c>
      <c r="F62" s="149" t="s">
        <v>3</v>
      </c>
      <c r="G62" s="149" t="s">
        <v>4</v>
      </c>
      <c r="H62" s="149" t="s">
        <v>5</v>
      </c>
      <c r="I62" s="149" t="s">
        <v>6</v>
      </c>
      <c r="J62" s="149" t="s">
        <v>7</v>
      </c>
      <c r="K62" s="149" t="s">
        <v>8</v>
      </c>
      <c r="L62" s="149" t="s">
        <v>9</v>
      </c>
      <c r="M62" s="149" t="s">
        <v>51</v>
      </c>
      <c r="N62" s="138" t="s">
        <v>135</v>
      </c>
      <c r="O62" s="150"/>
      <c r="P62" s="150"/>
    </row>
    <row r="63" spans="2:16" s="136" customFormat="1" ht="18" customHeight="1" x14ac:dyDescent="0.15">
      <c r="B63" s="1562" t="s">
        <v>153</v>
      </c>
      <c r="C63" s="1579">
        <f>B6</f>
        <v>0</v>
      </c>
      <c r="D63" s="151" t="s">
        <v>137</v>
      </c>
      <c r="E63" s="245">
        <f>②収支!F4</f>
        <v>0</v>
      </c>
      <c r="F63" s="246">
        <f>②収支!G4</f>
        <v>0</v>
      </c>
      <c r="G63" s="246">
        <f>②収支!H4</f>
        <v>0</v>
      </c>
      <c r="H63" s="246">
        <f>②収支!I4</f>
        <v>0</v>
      </c>
      <c r="I63" s="246">
        <f>②収支!J4</f>
        <v>0</v>
      </c>
      <c r="J63" s="246">
        <f>②収支!K4</f>
        <v>0</v>
      </c>
      <c r="K63" s="246">
        <f>②収支!L4</f>
        <v>0</v>
      </c>
      <c r="L63" s="246">
        <f>②収支!M4</f>
        <v>0</v>
      </c>
      <c r="M63" s="246">
        <f>②収支!N4</f>
        <v>0</v>
      </c>
      <c r="N63" s="247">
        <f>②収支!O4</f>
        <v>0</v>
      </c>
      <c r="O63" s="150"/>
      <c r="P63" s="150"/>
    </row>
    <row r="64" spans="2:16" s="136" customFormat="1" ht="18" customHeight="1" thickBot="1" x14ac:dyDescent="0.2">
      <c r="B64" s="1563"/>
      <c r="C64" s="1574"/>
      <c r="D64" s="145" t="s">
        <v>136</v>
      </c>
      <c r="E64" s="248">
        <f>ROUNDUP($P$6*E63/10,2)</f>
        <v>0</v>
      </c>
      <c r="F64" s="249">
        <f t="shared" ref="F64:N64" si="28">ROUNDUP($P$6*F63/10,2)</f>
        <v>0</v>
      </c>
      <c r="G64" s="249">
        <f t="shared" si="28"/>
        <v>0</v>
      </c>
      <c r="H64" s="249">
        <f>ROUNDUP($P$6*H63/10,2)</f>
        <v>0</v>
      </c>
      <c r="I64" s="249">
        <f t="shared" si="28"/>
        <v>0</v>
      </c>
      <c r="J64" s="249">
        <f t="shared" si="28"/>
        <v>0</v>
      </c>
      <c r="K64" s="249">
        <f t="shared" si="28"/>
        <v>0</v>
      </c>
      <c r="L64" s="249">
        <f t="shared" si="28"/>
        <v>0</v>
      </c>
      <c r="M64" s="249">
        <f t="shared" si="28"/>
        <v>0</v>
      </c>
      <c r="N64" s="250">
        <f t="shared" si="28"/>
        <v>0</v>
      </c>
      <c r="O64" s="150"/>
      <c r="P64" s="150"/>
    </row>
    <row r="65" spans="2:16" s="136" customFormat="1" ht="18" customHeight="1" thickTop="1" x14ac:dyDescent="0.15">
      <c r="B65" s="1563"/>
      <c r="C65" s="1573">
        <f>B14</f>
        <v>0</v>
      </c>
      <c r="D65" s="152" t="s">
        <v>150</v>
      </c>
      <c r="E65" s="251">
        <f>②収支!F31</f>
        <v>0</v>
      </c>
      <c r="F65" s="252">
        <f>②収支!G31</f>
        <v>0</v>
      </c>
      <c r="G65" s="252">
        <f>②収支!H31</f>
        <v>0</v>
      </c>
      <c r="H65" s="252">
        <f>②収支!I31</f>
        <v>0</v>
      </c>
      <c r="I65" s="252">
        <f>②収支!J31</f>
        <v>0</v>
      </c>
      <c r="J65" s="252">
        <f>②収支!K31</f>
        <v>0</v>
      </c>
      <c r="K65" s="252">
        <f>②収支!L31</f>
        <v>0</v>
      </c>
      <c r="L65" s="252">
        <f>②収支!M31</f>
        <v>0</v>
      </c>
      <c r="M65" s="252">
        <f>②収支!N31</f>
        <v>0</v>
      </c>
      <c r="N65" s="253">
        <f>②収支!O31</f>
        <v>0</v>
      </c>
      <c r="O65" s="150"/>
      <c r="P65" s="150"/>
    </row>
    <row r="66" spans="2:16" s="136" customFormat="1" ht="18" customHeight="1" thickBot="1" x14ac:dyDescent="0.2">
      <c r="B66" s="1563"/>
      <c r="C66" s="1574"/>
      <c r="D66" s="145" t="s">
        <v>136</v>
      </c>
      <c r="E66" s="248">
        <f>ROUNDUP($P$14*E65/10,2)</f>
        <v>0</v>
      </c>
      <c r="F66" s="249">
        <f t="shared" ref="F66:N66" si="29">ROUNDUP($P$14*F65/10,2)</f>
        <v>0</v>
      </c>
      <c r="G66" s="249">
        <f t="shared" si="29"/>
        <v>0</v>
      </c>
      <c r="H66" s="249">
        <f>ROUNDUP($P$14*H65/10,2)</f>
        <v>0</v>
      </c>
      <c r="I66" s="249">
        <f t="shared" si="29"/>
        <v>0</v>
      </c>
      <c r="J66" s="249">
        <f t="shared" si="29"/>
        <v>0</v>
      </c>
      <c r="K66" s="249">
        <f t="shared" si="29"/>
        <v>0</v>
      </c>
      <c r="L66" s="249">
        <f t="shared" si="29"/>
        <v>0</v>
      </c>
      <c r="M66" s="249">
        <f t="shared" si="29"/>
        <v>0</v>
      </c>
      <c r="N66" s="250">
        <f t="shared" si="29"/>
        <v>0</v>
      </c>
      <c r="O66" s="150"/>
      <c r="P66" s="150"/>
    </row>
    <row r="67" spans="2:16" s="136" customFormat="1" ht="18" customHeight="1" thickTop="1" x14ac:dyDescent="0.15">
      <c r="B67" s="1563"/>
      <c r="C67" s="1573">
        <f>B22</f>
        <v>0</v>
      </c>
      <c r="D67" s="152" t="s">
        <v>150</v>
      </c>
      <c r="E67" s="251">
        <f>②収支!F58</f>
        <v>0</v>
      </c>
      <c r="F67" s="252">
        <f>②収支!G58</f>
        <v>0</v>
      </c>
      <c r="G67" s="252">
        <f>②収支!H58</f>
        <v>0</v>
      </c>
      <c r="H67" s="252">
        <f>②収支!I58</f>
        <v>0</v>
      </c>
      <c r="I67" s="252">
        <f>②収支!J58</f>
        <v>0</v>
      </c>
      <c r="J67" s="252">
        <f>②収支!K58</f>
        <v>0</v>
      </c>
      <c r="K67" s="252">
        <f>②収支!L58</f>
        <v>0</v>
      </c>
      <c r="L67" s="252">
        <f>②収支!M58</f>
        <v>0</v>
      </c>
      <c r="M67" s="252">
        <f>②収支!N58</f>
        <v>0</v>
      </c>
      <c r="N67" s="253">
        <f>②収支!O58</f>
        <v>0</v>
      </c>
      <c r="O67" s="150"/>
      <c r="P67" s="150"/>
    </row>
    <row r="68" spans="2:16" s="136" customFormat="1" ht="18" customHeight="1" thickBot="1" x14ac:dyDescent="0.2">
      <c r="B68" s="1563"/>
      <c r="C68" s="1574"/>
      <c r="D68" s="145" t="s">
        <v>136</v>
      </c>
      <c r="E68" s="248">
        <f>ROUNDUP($P$22*E67/10,2)</f>
        <v>0</v>
      </c>
      <c r="F68" s="249">
        <f t="shared" ref="F68:N68" si="30">ROUNDUP($P$22*F67/10,2)</f>
        <v>0</v>
      </c>
      <c r="G68" s="249">
        <f t="shared" si="30"/>
        <v>0</v>
      </c>
      <c r="H68" s="249">
        <f>ROUNDUP($P$22*H67/10,2)</f>
        <v>0</v>
      </c>
      <c r="I68" s="249">
        <f t="shared" si="30"/>
        <v>0</v>
      </c>
      <c r="J68" s="249">
        <f t="shared" si="30"/>
        <v>0</v>
      </c>
      <c r="K68" s="249">
        <f t="shared" si="30"/>
        <v>0</v>
      </c>
      <c r="L68" s="249">
        <f t="shared" si="30"/>
        <v>0</v>
      </c>
      <c r="M68" s="249">
        <f t="shared" si="30"/>
        <v>0</v>
      </c>
      <c r="N68" s="250">
        <f t="shared" si="30"/>
        <v>0</v>
      </c>
      <c r="O68" s="150"/>
      <c r="P68" s="150"/>
    </row>
    <row r="69" spans="2:16" s="136" customFormat="1" ht="18" customHeight="1" thickTop="1" x14ac:dyDescent="0.15">
      <c r="B69" s="1563"/>
      <c r="C69" s="1573">
        <f>B32</f>
        <v>0</v>
      </c>
      <c r="D69" s="152" t="s">
        <v>150</v>
      </c>
      <c r="E69" s="251">
        <f>②収支!F85</f>
        <v>0</v>
      </c>
      <c r="F69" s="252">
        <f>②収支!G85</f>
        <v>0</v>
      </c>
      <c r="G69" s="252">
        <f>②収支!H85</f>
        <v>0</v>
      </c>
      <c r="H69" s="252">
        <f>②収支!I85</f>
        <v>0</v>
      </c>
      <c r="I69" s="252">
        <f>②収支!J85</f>
        <v>0</v>
      </c>
      <c r="J69" s="252">
        <f>②収支!K85</f>
        <v>0</v>
      </c>
      <c r="K69" s="252">
        <f>②収支!L85</f>
        <v>0</v>
      </c>
      <c r="L69" s="252">
        <f>②収支!M85</f>
        <v>0</v>
      </c>
      <c r="M69" s="252">
        <f>②収支!N85</f>
        <v>0</v>
      </c>
      <c r="N69" s="253">
        <f>②収支!O85</f>
        <v>0</v>
      </c>
      <c r="O69" s="150"/>
      <c r="P69" s="150"/>
    </row>
    <row r="70" spans="2:16" s="136" customFormat="1" ht="18" customHeight="1" thickBot="1" x14ac:dyDescent="0.2">
      <c r="B70" s="1563"/>
      <c r="C70" s="1574"/>
      <c r="D70" s="145" t="s">
        <v>136</v>
      </c>
      <c r="E70" s="248">
        <f>ROUNDUP($P$32*E69/10,2)</f>
        <v>0</v>
      </c>
      <c r="F70" s="249">
        <f t="shared" ref="F70:N70" si="31">ROUNDUP($P$32*F69/10,2)</f>
        <v>0</v>
      </c>
      <c r="G70" s="249">
        <f t="shared" si="31"/>
        <v>0</v>
      </c>
      <c r="H70" s="249">
        <f>ROUNDUP($P$32*H69/10,2)</f>
        <v>0</v>
      </c>
      <c r="I70" s="249">
        <f t="shared" si="31"/>
        <v>0</v>
      </c>
      <c r="J70" s="249">
        <f t="shared" si="31"/>
        <v>0</v>
      </c>
      <c r="K70" s="249">
        <f t="shared" si="31"/>
        <v>0</v>
      </c>
      <c r="L70" s="249">
        <f t="shared" si="31"/>
        <v>0</v>
      </c>
      <c r="M70" s="249">
        <f t="shared" si="31"/>
        <v>0</v>
      </c>
      <c r="N70" s="250">
        <f t="shared" si="31"/>
        <v>0</v>
      </c>
      <c r="O70" s="150"/>
      <c r="P70" s="150"/>
    </row>
    <row r="71" spans="2:16" s="136" customFormat="1" ht="18" customHeight="1" thickTop="1" x14ac:dyDescent="0.15">
      <c r="B71" s="1563"/>
      <c r="C71" s="1571">
        <f>B39</f>
        <v>0</v>
      </c>
      <c r="D71" s="152" t="s">
        <v>150</v>
      </c>
      <c r="E71" s="410">
        <f>②収支!F112</f>
        <v>0</v>
      </c>
      <c r="F71" s="411">
        <f>②収支!G112</f>
        <v>0</v>
      </c>
      <c r="G71" s="411">
        <f>②収支!H112</f>
        <v>0</v>
      </c>
      <c r="H71" s="411">
        <f>②収支!I112</f>
        <v>0</v>
      </c>
      <c r="I71" s="411">
        <f>②収支!J112</f>
        <v>0</v>
      </c>
      <c r="J71" s="411">
        <f>②収支!K112</f>
        <v>0</v>
      </c>
      <c r="K71" s="411">
        <f>②収支!L112</f>
        <v>0</v>
      </c>
      <c r="L71" s="411">
        <f>②収支!M112</f>
        <v>0</v>
      </c>
      <c r="M71" s="411">
        <f>②収支!N112</f>
        <v>0</v>
      </c>
      <c r="N71" s="416">
        <f>②収支!O112</f>
        <v>0</v>
      </c>
      <c r="O71" s="150"/>
      <c r="P71" s="150"/>
    </row>
    <row r="72" spans="2:16" s="136" customFormat="1" ht="18" customHeight="1" thickBot="1" x14ac:dyDescent="0.2">
      <c r="B72" s="1563"/>
      <c r="C72" s="1577"/>
      <c r="D72" s="145" t="s">
        <v>136</v>
      </c>
      <c r="E72" s="248">
        <f>ROUNDUP($P$39*E71/10,2)</f>
        <v>0</v>
      </c>
      <c r="F72" s="249">
        <f>ROUNDUP($P$39*F71/10,2)</f>
        <v>0</v>
      </c>
      <c r="G72" s="249">
        <f t="shared" ref="G72:N72" si="32">ROUNDUP($P$36*G71/10,2)</f>
        <v>0</v>
      </c>
      <c r="H72" s="249">
        <f t="shared" si="32"/>
        <v>0</v>
      </c>
      <c r="I72" s="249">
        <f t="shared" si="32"/>
        <v>0</v>
      </c>
      <c r="J72" s="249">
        <f t="shared" si="32"/>
        <v>0</v>
      </c>
      <c r="K72" s="249">
        <f t="shared" si="32"/>
        <v>0</v>
      </c>
      <c r="L72" s="249">
        <f t="shared" si="32"/>
        <v>0</v>
      </c>
      <c r="M72" s="249">
        <f t="shared" si="32"/>
        <v>0</v>
      </c>
      <c r="N72" s="417">
        <f t="shared" si="32"/>
        <v>0</v>
      </c>
      <c r="O72" s="150"/>
      <c r="P72" s="150"/>
    </row>
    <row r="73" spans="2:16" s="136" customFormat="1" ht="18" customHeight="1" thickTop="1" x14ac:dyDescent="0.15">
      <c r="B73" s="1563"/>
      <c r="C73" s="1571">
        <f>B46</f>
        <v>0</v>
      </c>
      <c r="D73" s="152" t="s">
        <v>150</v>
      </c>
      <c r="E73" s="412">
        <f>②収支!F139</f>
        <v>0</v>
      </c>
      <c r="F73" s="413">
        <f>②収支!G139</f>
        <v>0</v>
      </c>
      <c r="G73" s="413">
        <f>②収支!H139</f>
        <v>0</v>
      </c>
      <c r="H73" s="413">
        <f>②収支!I139</f>
        <v>0</v>
      </c>
      <c r="I73" s="413">
        <f>②収支!J139</f>
        <v>0</v>
      </c>
      <c r="J73" s="413">
        <f>②収支!K139</f>
        <v>0</v>
      </c>
      <c r="K73" s="413">
        <f>②収支!L139</f>
        <v>0</v>
      </c>
      <c r="L73" s="413">
        <f>②収支!M139</f>
        <v>0</v>
      </c>
      <c r="M73" s="413">
        <f>②収支!N139</f>
        <v>0</v>
      </c>
      <c r="N73" s="418">
        <f>②収支!O139</f>
        <v>0</v>
      </c>
      <c r="O73" s="150"/>
      <c r="P73" s="150"/>
    </row>
    <row r="74" spans="2:16" s="136" customFormat="1" ht="18" customHeight="1" thickBot="1" x14ac:dyDescent="0.2">
      <c r="B74" s="1563"/>
      <c r="C74" s="1572"/>
      <c r="D74" s="146" t="s">
        <v>136</v>
      </c>
      <c r="E74" s="414">
        <f>ROUNDUP($P$46*E73/10,2)</f>
        <v>0</v>
      </c>
      <c r="F74" s="415">
        <f>ROUNDUP($P$46*F73/10,2)</f>
        <v>0</v>
      </c>
      <c r="G74" s="415">
        <f t="shared" ref="G74:N74" si="33">ROUNDUP($P$46*G73/10,2)</f>
        <v>0</v>
      </c>
      <c r="H74" s="415">
        <f>ROUNDUP($P$46*H73/10,2)</f>
        <v>0</v>
      </c>
      <c r="I74" s="415">
        <f t="shared" si="33"/>
        <v>0</v>
      </c>
      <c r="J74" s="415">
        <f t="shared" si="33"/>
        <v>0</v>
      </c>
      <c r="K74" s="415">
        <f t="shared" si="33"/>
        <v>0</v>
      </c>
      <c r="L74" s="415">
        <f t="shared" si="33"/>
        <v>0</v>
      </c>
      <c r="M74" s="415">
        <f t="shared" si="33"/>
        <v>0</v>
      </c>
      <c r="N74" s="419">
        <f t="shared" si="33"/>
        <v>0</v>
      </c>
      <c r="O74" s="150"/>
      <c r="P74" s="150"/>
    </row>
    <row r="75" spans="2:16" s="136" customFormat="1" ht="18" customHeight="1" x14ac:dyDescent="0.15">
      <c r="B75" s="1563"/>
      <c r="C75" s="1560" t="s">
        <v>170</v>
      </c>
      <c r="D75" s="144" t="s">
        <v>150</v>
      </c>
      <c r="E75" s="420">
        <f>E63+E65+E67+E69+E71+E73</f>
        <v>0</v>
      </c>
      <c r="F75" s="246">
        <f>F63+F65+F67+F69+F71+F73</f>
        <v>0</v>
      </c>
      <c r="G75" s="246">
        <f t="shared" ref="G75:N75" si="34">G63+G65+G67+G69+G71+G73</f>
        <v>0</v>
      </c>
      <c r="H75" s="246">
        <f>H63+H65+H67+H69+H71+H73</f>
        <v>0</v>
      </c>
      <c r="I75" s="246">
        <f t="shared" si="34"/>
        <v>0</v>
      </c>
      <c r="J75" s="246">
        <f t="shared" si="34"/>
        <v>0</v>
      </c>
      <c r="K75" s="246">
        <f t="shared" si="34"/>
        <v>0</v>
      </c>
      <c r="L75" s="246">
        <f t="shared" si="34"/>
        <v>0</v>
      </c>
      <c r="M75" s="246">
        <f t="shared" si="34"/>
        <v>0</v>
      </c>
      <c r="N75" s="247">
        <f t="shared" si="34"/>
        <v>0</v>
      </c>
      <c r="O75" s="150"/>
      <c r="P75" s="150"/>
    </row>
    <row r="76" spans="2:16" s="136" customFormat="1" ht="18" customHeight="1" thickBot="1" x14ac:dyDescent="0.2">
      <c r="B76" s="1564"/>
      <c r="C76" s="1561"/>
      <c r="D76" s="146" t="s">
        <v>136</v>
      </c>
      <c r="E76" s="254">
        <f>ROUNDUP(E64+E66+E68+E70+E72+E74,0)</f>
        <v>0</v>
      </c>
      <c r="F76" s="255">
        <f>ROUNDUP(F64+F66+F68+F70+F72+F74,0)</f>
        <v>0</v>
      </c>
      <c r="G76" s="255">
        <f t="shared" ref="G76:N76" si="35">ROUNDUP(G64+G66+G68+G70+G72+G74,0)</f>
        <v>0</v>
      </c>
      <c r="H76" s="255">
        <f>ROUNDUP(H64+H66+H68+H70+H72+H74,0)</f>
        <v>0</v>
      </c>
      <c r="I76" s="255">
        <f t="shared" si="35"/>
        <v>0</v>
      </c>
      <c r="J76" s="255">
        <f t="shared" si="35"/>
        <v>0</v>
      </c>
      <c r="K76" s="255">
        <f t="shared" si="35"/>
        <v>0</v>
      </c>
      <c r="L76" s="255">
        <f t="shared" si="35"/>
        <v>0</v>
      </c>
      <c r="M76" s="255">
        <f t="shared" si="35"/>
        <v>0</v>
      </c>
      <c r="N76" s="421">
        <f t="shared" si="35"/>
        <v>0</v>
      </c>
      <c r="O76" s="150"/>
      <c r="P76" s="150"/>
    </row>
    <row r="77" spans="2:16" s="136" customFormat="1" ht="18" customHeight="1" x14ac:dyDescent="0.15"/>
    <row r="78" spans="2:16" s="136" customFormat="1" ht="18" customHeight="1" thickBot="1" x14ac:dyDescent="0.2">
      <c r="D78" s="684"/>
      <c r="E78" s="684"/>
      <c r="F78" s="685"/>
      <c r="G78" s="686"/>
      <c r="L78" s="136" t="s">
        <v>388</v>
      </c>
      <c r="N78" s="307"/>
      <c r="O78" s="136" t="s">
        <v>390</v>
      </c>
    </row>
    <row r="79" spans="2:16" s="136" customFormat="1" ht="18" customHeight="1" thickBot="1" x14ac:dyDescent="0.2">
      <c r="B79" s="1553"/>
      <c r="C79" s="1586"/>
      <c r="D79" s="1587"/>
      <c r="E79" s="139" t="s">
        <v>116</v>
      </c>
      <c r="F79" s="140" t="s">
        <v>3</v>
      </c>
      <c r="G79" s="140" t="s">
        <v>4</v>
      </c>
      <c r="H79" s="140" t="s">
        <v>5</v>
      </c>
      <c r="I79" s="140" t="s">
        <v>6</v>
      </c>
      <c r="J79" s="140" t="s">
        <v>7</v>
      </c>
      <c r="K79" s="140" t="s">
        <v>8</v>
      </c>
      <c r="L79" s="140" t="s">
        <v>9</v>
      </c>
      <c r="M79" s="140" t="s">
        <v>51</v>
      </c>
      <c r="N79" s="804" t="s">
        <v>135</v>
      </c>
    </row>
    <row r="80" spans="2:16" s="136" customFormat="1" ht="18" customHeight="1" x14ac:dyDescent="0.15">
      <c r="B80" s="1591" t="s">
        <v>156</v>
      </c>
      <c r="C80" s="614" t="s">
        <v>428</v>
      </c>
      <c r="D80" s="1593" t="s">
        <v>154</v>
      </c>
      <c r="E80" s="738"/>
      <c r="F80" s="738"/>
      <c r="G80" s="738"/>
      <c r="H80" s="738"/>
      <c r="I80" s="738"/>
      <c r="J80" s="738"/>
      <c r="K80" s="738"/>
      <c r="L80" s="738"/>
      <c r="M80" s="738"/>
      <c r="N80" s="738"/>
      <c r="O80" s="1033"/>
    </row>
    <row r="81" spans="1:16" s="136" customFormat="1" ht="18" customHeight="1" x14ac:dyDescent="0.15">
      <c r="B81" s="1592"/>
      <c r="C81" s="615"/>
      <c r="D81" s="1594"/>
      <c r="E81" s="308"/>
      <c r="F81" s="308"/>
      <c r="G81" s="308"/>
      <c r="H81" s="308"/>
      <c r="I81" s="308"/>
      <c r="J81" s="308"/>
      <c r="K81" s="308"/>
      <c r="L81" s="308"/>
      <c r="M81" s="308"/>
      <c r="N81" s="1081"/>
    </row>
    <row r="82" spans="1:16" s="136" customFormat="1" ht="18" customHeight="1" x14ac:dyDescent="0.15">
      <c r="B82" s="1592"/>
      <c r="C82" s="615"/>
      <c r="D82" s="1594"/>
      <c r="E82" s="308"/>
      <c r="F82" s="308"/>
      <c r="G82" s="308"/>
      <c r="H82" s="308"/>
      <c r="I82" s="308"/>
      <c r="J82" s="308"/>
      <c r="K82" s="308"/>
      <c r="L82" s="308"/>
      <c r="M82" s="308"/>
      <c r="N82" s="1081"/>
    </row>
    <row r="83" spans="1:16" s="136" customFormat="1" ht="18" customHeight="1" x14ac:dyDescent="0.15">
      <c r="B83" s="1592"/>
      <c r="C83" s="106" t="s">
        <v>155</v>
      </c>
      <c r="D83" s="1595"/>
      <c r="E83" s="256">
        <f>SUM(E80:E82)</f>
        <v>0</v>
      </c>
      <c r="F83" s="257">
        <f t="shared" ref="F83:N83" si="36">SUM(F80:F82)</f>
        <v>0</v>
      </c>
      <c r="G83" s="257">
        <f t="shared" si="36"/>
        <v>0</v>
      </c>
      <c r="H83" s="257">
        <f t="shared" si="36"/>
        <v>0</v>
      </c>
      <c r="I83" s="257">
        <f t="shared" si="36"/>
        <v>0</v>
      </c>
      <c r="J83" s="257">
        <f t="shared" si="36"/>
        <v>0</v>
      </c>
      <c r="K83" s="257">
        <f t="shared" si="36"/>
        <v>0</v>
      </c>
      <c r="L83" s="257">
        <f t="shared" si="36"/>
        <v>0</v>
      </c>
      <c r="M83" s="257">
        <f t="shared" si="36"/>
        <v>0</v>
      </c>
      <c r="N83" s="258">
        <f t="shared" si="36"/>
        <v>0</v>
      </c>
    </row>
    <row r="84" spans="1:16" s="136" customFormat="1" ht="18" customHeight="1" x14ac:dyDescent="0.15">
      <c r="B84" s="1580" t="s">
        <v>308</v>
      </c>
      <c r="C84" s="1581"/>
      <c r="D84" s="1582"/>
      <c r="E84" s="256">
        <f>E83*8</f>
        <v>0</v>
      </c>
      <c r="F84" s="257">
        <f>F83*8</f>
        <v>0</v>
      </c>
      <c r="G84" s="257">
        <f t="shared" ref="G84:N84" si="37">G83*8</f>
        <v>0</v>
      </c>
      <c r="H84" s="257">
        <f>H83*8</f>
        <v>0</v>
      </c>
      <c r="I84" s="257">
        <f t="shared" si="37"/>
        <v>0</v>
      </c>
      <c r="J84" s="257">
        <f t="shared" si="37"/>
        <v>0</v>
      </c>
      <c r="K84" s="257">
        <f t="shared" si="37"/>
        <v>0</v>
      </c>
      <c r="L84" s="257">
        <f t="shared" si="37"/>
        <v>0</v>
      </c>
      <c r="M84" s="257">
        <f t="shared" si="37"/>
        <v>0</v>
      </c>
      <c r="N84" s="258">
        <f t="shared" si="37"/>
        <v>0</v>
      </c>
    </row>
    <row r="85" spans="1:16" s="136" customFormat="1" ht="18" customHeight="1" x14ac:dyDescent="0.15">
      <c r="B85" s="1588" t="s">
        <v>171</v>
      </c>
      <c r="C85" s="1589"/>
      <c r="D85" s="1590"/>
      <c r="E85" s="805">
        <f>E76-E84</f>
        <v>0</v>
      </c>
      <c r="F85" s="806">
        <f t="shared" ref="F85:N85" si="38">F76-F84</f>
        <v>0</v>
      </c>
      <c r="G85" s="806">
        <f t="shared" si="38"/>
        <v>0</v>
      </c>
      <c r="H85" s="806">
        <f t="shared" si="38"/>
        <v>0</v>
      </c>
      <c r="I85" s="806">
        <f t="shared" si="38"/>
        <v>0</v>
      </c>
      <c r="J85" s="806">
        <f t="shared" si="38"/>
        <v>0</v>
      </c>
      <c r="K85" s="806">
        <f t="shared" si="38"/>
        <v>0</v>
      </c>
      <c r="L85" s="806">
        <f t="shared" si="38"/>
        <v>0</v>
      </c>
      <c r="M85" s="806">
        <f t="shared" si="38"/>
        <v>0</v>
      </c>
      <c r="N85" s="807">
        <f t="shared" si="38"/>
        <v>0</v>
      </c>
    </row>
    <row r="86" spans="1:16" s="136" customFormat="1" ht="18.75" customHeight="1" thickBot="1" x14ac:dyDescent="0.2">
      <c r="B86" s="1583" t="s">
        <v>389</v>
      </c>
      <c r="C86" s="1584"/>
      <c r="D86" s="1585"/>
      <c r="E86" s="808">
        <f>IF(E85&lt;0,0,ROUNDDOWN(E85*$N$78,0))</f>
        <v>0</v>
      </c>
      <c r="F86" s="809">
        <f t="shared" ref="F86:N86" si="39">IF(F85&lt;0,0,ROUNDDOWN(F85*$N$78,0))</f>
        <v>0</v>
      </c>
      <c r="G86" s="809">
        <f t="shared" si="39"/>
        <v>0</v>
      </c>
      <c r="H86" s="809">
        <f t="shared" si="39"/>
        <v>0</v>
      </c>
      <c r="I86" s="809">
        <f t="shared" si="39"/>
        <v>0</v>
      </c>
      <c r="J86" s="809">
        <f t="shared" si="39"/>
        <v>0</v>
      </c>
      <c r="K86" s="809">
        <f t="shared" si="39"/>
        <v>0</v>
      </c>
      <c r="L86" s="809">
        <f t="shared" si="39"/>
        <v>0</v>
      </c>
      <c r="M86" s="809">
        <f t="shared" si="39"/>
        <v>0</v>
      </c>
      <c r="N86" s="810">
        <f t="shared" si="39"/>
        <v>0</v>
      </c>
    </row>
    <row r="87" spans="1:16" s="136" customFormat="1" ht="18.75" customHeight="1" x14ac:dyDescent="0.15">
      <c r="A87" s="150"/>
      <c r="C87" s="165"/>
      <c r="D87" s="165"/>
      <c r="E87" s="166"/>
      <c r="F87" s="166"/>
      <c r="G87" s="166"/>
      <c r="H87" s="166"/>
      <c r="I87" s="166"/>
      <c r="J87" s="166"/>
      <c r="K87" s="166"/>
      <c r="L87" s="166"/>
      <c r="M87" s="166"/>
      <c r="N87" s="166"/>
    </row>
    <row r="88" spans="1:16" s="136" customFormat="1" ht="18.75" customHeight="1" x14ac:dyDescent="0.15">
      <c r="B88" s="150"/>
      <c r="C88" s="165"/>
      <c r="D88" s="165"/>
      <c r="E88" s="166"/>
      <c r="F88" s="166"/>
      <c r="G88" s="166"/>
      <c r="H88" s="166"/>
      <c r="I88" s="166"/>
      <c r="J88" s="166"/>
      <c r="K88" s="166"/>
      <c r="L88" s="166"/>
      <c r="M88" s="166"/>
      <c r="N88" s="166"/>
    </row>
    <row r="89" spans="1:16" ht="18.75" customHeight="1" x14ac:dyDescent="0.15">
      <c r="B89" s="88"/>
      <c r="C89" s="88"/>
      <c r="D89" s="88"/>
      <c r="E89" s="88"/>
      <c r="F89" s="88"/>
      <c r="G89" s="88"/>
      <c r="H89" s="88"/>
      <c r="I89" s="88"/>
      <c r="J89" s="88"/>
      <c r="K89" s="88"/>
      <c r="L89" s="88"/>
      <c r="M89" s="88"/>
      <c r="N89" s="88"/>
      <c r="O89" s="88"/>
      <c r="P89" s="88"/>
    </row>
    <row r="90" spans="1:16" ht="18.75" customHeight="1" x14ac:dyDescent="0.15">
      <c r="B90" s="88"/>
      <c r="C90" s="88"/>
      <c r="D90" s="88"/>
      <c r="E90" s="88"/>
      <c r="F90" s="88"/>
      <c r="G90" s="88"/>
      <c r="H90" s="88"/>
      <c r="I90" s="88"/>
      <c r="J90" s="88"/>
      <c r="K90" s="88"/>
      <c r="L90" s="88"/>
      <c r="M90" s="88"/>
      <c r="N90" s="88"/>
      <c r="O90" s="88"/>
      <c r="P90" s="88"/>
    </row>
    <row r="91" spans="1:16" ht="18" customHeight="1" x14ac:dyDescent="0.15">
      <c r="B91" s="88"/>
      <c r="C91" s="88"/>
      <c r="D91" s="88"/>
      <c r="E91" s="88"/>
      <c r="F91" s="88"/>
      <c r="G91" s="88"/>
      <c r="H91" s="88"/>
      <c r="I91" s="88"/>
      <c r="J91" s="88"/>
      <c r="K91" s="88"/>
      <c r="L91" s="88"/>
      <c r="M91" s="88"/>
      <c r="N91" s="88"/>
      <c r="O91" s="88"/>
      <c r="P91" s="88"/>
    </row>
    <row r="92" spans="1:16" ht="17.25" x14ac:dyDescent="0.15">
      <c r="H92" s="1569" t="s">
        <v>440</v>
      </c>
      <c r="I92" s="1570"/>
    </row>
  </sheetData>
  <mergeCells count="34">
    <mergeCell ref="H92:I92"/>
    <mergeCell ref="B62:C62"/>
    <mergeCell ref="C63:C64"/>
    <mergeCell ref="B84:D84"/>
    <mergeCell ref="B86:D86"/>
    <mergeCell ref="C69:C70"/>
    <mergeCell ref="B79:D79"/>
    <mergeCell ref="B85:D85"/>
    <mergeCell ref="B80:B83"/>
    <mergeCell ref="D80:D83"/>
    <mergeCell ref="H28:I28"/>
    <mergeCell ref="C73:C74"/>
    <mergeCell ref="C67:C68"/>
    <mergeCell ref="C65:C66"/>
    <mergeCell ref="H57:I57"/>
    <mergeCell ref="B38:C38"/>
    <mergeCell ref="B39:B43"/>
    <mergeCell ref="B45:C45"/>
    <mergeCell ref="B46:B50"/>
    <mergeCell ref="B54:C54"/>
    <mergeCell ref="C71:C72"/>
    <mergeCell ref="B5:C5"/>
    <mergeCell ref="B6:B10"/>
    <mergeCell ref="B55:C55"/>
    <mergeCell ref="C75:C76"/>
    <mergeCell ref="B63:B76"/>
    <mergeCell ref="B31:C31"/>
    <mergeCell ref="B32:B36"/>
    <mergeCell ref="B56:C56"/>
    <mergeCell ref="B53:C53"/>
    <mergeCell ref="B13:C13"/>
    <mergeCell ref="B14:B18"/>
    <mergeCell ref="B21:C21"/>
    <mergeCell ref="B22:B26"/>
  </mergeCells>
  <phoneticPr fontId="2"/>
  <printOptions horizontalCentered="1" verticalCentered="1"/>
  <pageMargins left="0.19685039370078741" right="0.19685039370078741" top="0.59055118110236227" bottom="0.19685039370078741" header="0.51181102362204722" footer="0.51181102362204722"/>
  <pageSetup paperSize="9" scale="90" orientation="landscape" cellComments="asDisplayed" r:id="rId1"/>
  <headerFooter alignWithMargins="0"/>
  <rowBreaks count="2" manualBreakCount="2">
    <brk id="28" max="15" man="1"/>
    <brk id="57" max="15" man="1"/>
  </rowBreaks>
  <ignoredErrors>
    <ignoredError sqref="E23:O24 E34:O38 E16:O21 E8:O8 E48:O54 D48:D52 D54 E40:O41"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view="pageBreakPreview" zoomScale="60" zoomScaleNormal="85" workbookViewId="0">
      <selection activeCell="L5" sqref="L5:M5"/>
    </sheetView>
  </sheetViews>
  <sheetFormatPr defaultRowHeight="13.5" x14ac:dyDescent="0.15"/>
  <cols>
    <col min="1" max="1" width="2.25" customWidth="1"/>
    <col min="2" max="3" width="4.25" customWidth="1"/>
    <col min="4" max="4" width="18.125" customWidth="1"/>
    <col min="5" max="14" width="10.625" customWidth="1"/>
  </cols>
  <sheetData>
    <row r="1" spans="1:14" ht="7.5" customHeight="1" x14ac:dyDescent="0.15">
      <c r="A1" s="88"/>
      <c r="B1" s="88"/>
      <c r="C1" s="88"/>
      <c r="D1" s="88"/>
      <c r="E1" s="88"/>
      <c r="F1" s="88"/>
      <c r="G1" s="88"/>
      <c r="H1" s="88"/>
      <c r="I1" s="88"/>
      <c r="J1" s="88"/>
      <c r="K1" s="88"/>
      <c r="L1" s="88"/>
      <c r="M1" s="88"/>
      <c r="N1" s="88"/>
    </row>
    <row r="2" spans="1:14" ht="21.75" customHeight="1" x14ac:dyDescent="0.2">
      <c r="A2" s="88"/>
      <c r="B2" s="1599" t="s">
        <v>203</v>
      </c>
      <c r="C2" s="1599"/>
      <c r="D2" s="1599"/>
      <c r="E2" s="1599"/>
      <c r="F2" s="1599"/>
      <c r="G2" s="1599"/>
      <c r="H2" s="1599"/>
      <c r="I2" s="1599"/>
      <c r="J2" s="1599"/>
      <c r="K2" s="1599"/>
      <c r="L2" s="1599"/>
      <c r="M2" s="1599"/>
      <c r="N2" s="1599"/>
    </row>
    <row r="3" spans="1:14" ht="14.25" thickBot="1" x14ac:dyDescent="0.2">
      <c r="A3" s="88"/>
      <c r="B3" s="1598" t="s">
        <v>186</v>
      </c>
      <c r="C3" s="1598"/>
      <c r="D3" s="1598"/>
      <c r="E3" s="1598"/>
      <c r="F3" s="1598"/>
      <c r="G3" s="1598"/>
      <c r="H3" s="1598"/>
      <c r="I3" s="1598"/>
      <c r="J3" s="1598"/>
      <c r="K3" s="1598"/>
      <c r="L3" s="1598"/>
      <c r="M3" s="1598"/>
      <c r="N3" s="1598"/>
    </row>
    <row r="4" spans="1:14" ht="21" customHeight="1" thickBot="1" x14ac:dyDescent="0.2">
      <c r="A4" s="88"/>
      <c r="B4" s="1607" t="s">
        <v>187</v>
      </c>
      <c r="C4" s="1608"/>
      <c r="D4" s="1609"/>
      <c r="E4" s="1024">
        <f>⑧総括!F5</f>
        <v>4</v>
      </c>
      <c r="F4" s="1025">
        <f t="shared" ref="F4:N4" si="0">E4+1</f>
        <v>5</v>
      </c>
      <c r="G4" s="1025">
        <f t="shared" si="0"/>
        <v>6</v>
      </c>
      <c r="H4" s="1025">
        <f t="shared" si="0"/>
        <v>7</v>
      </c>
      <c r="I4" s="1025">
        <f t="shared" si="0"/>
        <v>8</v>
      </c>
      <c r="J4" s="1025">
        <f t="shared" si="0"/>
        <v>9</v>
      </c>
      <c r="K4" s="1025">
        <f t="shared" si="0"/>
        <v>10</v>
      </c>
      <c r="L4" s="1025">
        <f t="shared" si="0"/>
        <v>11</v>
      </c>
      <c r="M4" s="1025">
        <f t="shared" si="0"/>
        <v>12</v>
      </c>
      <c r="N4" s="1026">
        <f t="shared" si="0"/>
        <v>13</v>
      </c>
    </row>
    <row r="5" spans="1:14" s="87" customFormat="1" ht="21" customHeight="1" x14ac:dyDescent="0.15">
      <c r="A5" s="136"/>
      <c r="B5" s="1612" t="s">
        <v>188</v>
      </c>
      <c r="C5" s="1610" t="s">
        <v>189</v>
      </c>
      <c r="D5" s="1611"/>
      <c r="E5" s="811"/>
      <c r="F5" s="812">
        <f>E26</f>
        <v>0</v>
      </c>
      <c r="G5" s="812">
        <f t="shared" ref="G5:N5" si="1">F26</f>
        <v>0</v>
      </c>
      <c r="H5" s="812">
        <f t="shared" si="1"/>
        <v>0</v>
      </c>
      <c r="I5" s="812">
        <f t="shared" si="1"/>
        <v>0</v>
      </c>
      <c r="J5" s="812">
        <f t="shared" si="1"/>
        <v>0</v>
      </c>
      <c r="K5" s="812">
        <f t="shared" si="1"/>
        <v>0</v>
      </c>
      <c r="L5" s="812">
        <f t="shared" si="1"/>
        <v>0</v>
      </c>
      <c r="M5" s="812">
        <f t="shared" si="1"/>
        <v>0</v>
      </c>
      <c r="N5" s="813">
        <f t="shared" si="1"/>
        <v>0</v>
      </c>
    </row>
    <row r="6" spans="1:14" s="87" customFormat="1" ht="21" customHeight="1" x14ac:dyDescent="0.15">
      <c r="A6" s="136"/>
      <c r="B6" s="1613"/>
      <c r="C6" s="1596" t="s">
        <v>190</v>
      </c>
      <c r="D6" s="1597"/>
      <c r="E6" s="814">
        <f>ROUND((⑧総括!F6+⑧総括!F7+⑧総括!F8+⑧総括!F9+⑧総括!F10+⑧総括!F11-⑧総括!F31),-3)/1000</f>
        <v>0</v>
      </c>
      <c r="F6" s="815">
        <f>ROUND((⑧総括!G6+⑧総括!G7+⑧総括!G8+⑧総括!G9+⑧総括!G10+⑧総括!G11-⑧総括!G31),-3)/1000</f>
        <v>0</v>
      </c>
      <c r="G6" s="815">
        <f>ROUND((⑧総括!H6+⑧総括!H7+⑧総括!H8+⑧総括!H9+⑧総括!H10+⑧総括!H11-⑧総括!H31),-3)/1000</f>
        <v>0</v>
      </c>
      <c r="H6" s="815">
        <f>ROUND((⑧総括!I6+⑧総括!I7+⑧総括!I8+⑧総括!I9+⑧総括!I10+⑧総括!I11-⑧総括!I31),-3)/1000</f>
        <v>0</v>
      </c>
      <c r="I6" s="815">
        <f>ROUND((⑧総括!J6+⑧総括!J7+⑧総括!J8+⑧総括!J9+⑧総括!J10+⑧総括!J11-⑧総括!J31),-3)/1000</f>
        <v>0</v>
      </c>
      <c r="J6" s="815">
        <f>ROUND((⑧総括!K6+⑧総括!K7+⑧総括!K8+⑧総括!K9+⑧総括!K10+⑧総括!K11-⑧総括!K31),-3)/1000</f>
        <v>0</v>
      </c>
      <c r="K6" s="815">
        <f>ROUND((⑧総括!L6+⑧総括!L7+⑧総括!L8+⑧総括!L9+⑧総括!L10+⑧総括!L11-⑧総括!L31),-3)/1000</f>
        <v>0</v>
      </c>
      <c r="L6" s="815">
        <f>ROUND((⑧総括!M6+⑧総括!M7+⑧総括!M8+⑧総括!M9+⑧総括!M10+⑧総括!M11-⑧総括!M31),-3)/1000</f>
        <v>0</v>
      </c>
      <c r="M6" s="815">
        <f>ROUND((⑧総括!N6+⑧総括!N7+⑧総括!N8+⑧総括!N9+⑧総括!N10+⑧総括!N11-⑧総括!N31),-3)/1000</f>
        <v>0</v>
      </c>
      <c r="N6" s="816">
        <f>ROUND((⑧総括!O6+⑧総括!O7+⑧総括!O8+⑧総括!O9+⑧総括!O10+⑧総括!O11-⑧総括!O31),-3)/1000</f>
        <v>0</v>
      </c>
    </row>
    <row r="7" spans="1:14" s="87" customFormat="1" ht="21" customHeight="1" x14ac:dyDescent="0.15">
      <c r="A7" s="136"/>
      <c r="B7" s="1613"/>
      <c r="C7" s="1596" t="s">
        <v>191</v>
      </c>
      <c r="D7" s="1597"/>
      <c r="E7" s="814">
        <f>ROUND(⑧総括!F33,-3)/1000</f>
        <v>0</v>
      </c>
      <c r="F7" s="815">
        <f>ROUND(⑧総括!G33,-3)/1000</f>
        <v>0</v>
      </c>
      <c r="G7" s="815">
        <f>ROUND(⑧総括!H33,-3)/1000</f>
        <v>0</v>
      </c>
      <c r="H7" s="815">
        <f>ROUND(⑧総括!I33,-3)/1000</f>
        <v>0</v>
      </c>
      <c r="I7" s="815">
        <f>ROUND(⑧総括!J33,-3)/1000</f>
        <v>0</v>
      </c>
      <c r="J7" s="815">
        <f>ROUND(⑧総括!K33,-3)/1000</f>
        <v>0</v>
      </c>
      <c r="K7" s="815">
        <f>ROUND(⑧総括!L33,-3)/1000</f>
        <v>0</v>
      </c>
      <c r="L7" s="815">
        <f>ROUND(⑧総括!M33,-3)/1000</f>
        <v>0</v>
      </c>
      <c r="M7" s="815">
        <f>ROUND(⑧総括!N33,-3)/1000</f>
        <v>0</v>
      </c>
      <c r="N7" s="816">
        <f>ROUND(⑧総括!O33,-3)/1000</f>
        <v>0</v>
      </c>
    </row>
    <row r="8" spans="1:14" s="87" customFormat="1" ht="21" customHeight="1" x14ac:dyDescent="0.15">
      <c r="A8" s="136"/>
      <c r="B8" s="1613"/>
      <c r="C8" s="1596" t="s">
        <v>211</v>
      </c>
      <c r="D8" s="1597"/>
      <c r="E8" s="817"/>
      <c r="F8" s="818"/>
      <c r="G8" s="818"/>
      <c r="H8" s="818"/>
      <c r="I8" s="818"/>
      <c r="J8" s="818"/>
      <c r="K8" s="818"/>
      <c r="L8" s="818"/>
      <c r="M8" s="818"/>
      <c r="N8" s="819"/>
    </row>
    <row r="9" spans="1:14" s="87" customFormat="1" ht="21" customHeight="1" x14ac:dyDescent="0.15">
      <c r="A9" s="136"/>
      <c r="B9" s="1613"/>
      <c r="C9" s="1596" t="s">
        <v>192</v>
      </c>
      <c r="D9" s="1597"/>
      <c r="E9" s="814">
        <f>ROUND(⑧総括!F37,-3)/1000</f>
        <v>0</v>
      </c>
      <c r="F9" s="815">
        <f>ROUND(⑧総括!G37,-3)/1000</f>
        <v>0</v>
      </c>
      <c r="G9" s="815">
        <f>ROUND(⑧総括!H37,-3)/1000</f>
        <v>0</v>
      </c>
      <c r="H9" s="815">
        <f>ROUND(⑧総括!I37,-3)/1000</f>
        <v>0</v>
      </c>
      <c r="I9" s="815">
        <f>ROUND(⑧総括!J37,-3)/1000</f>
        <v>0</v>
      </c>
      <c r="J9" s="815">
        <f>ROUND(⑧総括!K37,-3)/1000</f>
        <v>0</v>
      </c>
      <c r="K9" s="815">
        <f>ROUND(⑧総括!L37,-3)/1000</f>
        <v>0</v>
      </c>
      <c r="L9" s="815">
        <f>ROUND(⑧総括!M37,-3)/1000</f>
        <v>0</v>
      </c>
      <c r="M9" s="815">
        <f>ROUND(⑧総括!N37,-3)/1000</f>
        <v>0</v>
      </c>
      <c r="N9" s="816">
        <f>ROUND(⑧総括!O37,-3)/1000</f>
        <v>0</v>
      </c>
    </row>
    <row r="10" spans="1:14" s="87" customFormat="1" ht="21" customHeight="1" x14ac:dyDescent="0.15">
      <c r="A10" s="136"/>
      <c r="B10" s="1613"/>
      <c r="C10" s="1596" t="s">
        <v>193</v>
      </c>
      <c r="D10" s="1597"/>
      <c r="E10" s="814">
        <f>SUM(E11:E12)</f>
        <v>0</v>
      </c>
      <c r="F10" s="815">
        <f t="shared" ref="F10:N10" si="2">SUM(F11:F12)</f>
        <v>0</v>
      </c>
      <c r="G10" s="815">
        <f t="shared" si="2"/>
        <v>0</v>
      </c>
      <c r="H10" s="815">
        <f t="shared" si="2"/>
        <v>0</v>
      </c>
      <c r="I10" s="815">
        <f t="shared" si="2"/>
        <v>0</v>
      </c>
      <c r="J10" s="815">
        <f t="shared" si="2"/>
        <v>0</v>
      </c>
      <c r="K10" s="815">
        <f t="shared" si="2"/>
        <v>0</v>
      </c>
      <c r="L10" s="815">
        <f t="shared" si="2"/>
        <v>0</v>
      </c>
      <c r="M10" s="815">
        <f t="shared" si="2"/>
        <v>0</v>
      </c>
      <c r="N10" s="816">
        <f t="shared" si="2"/>
        <v>0</v>
      </c>
    </row>
    <row r="11" spans="1:14" s="87" customFormat="1" ht="21" customHeight="1" x14ac:dyDescent="0.15">
      <c r="A11" s="136"/>
      <c r="B11" s="1613"/>
      <c r="C11" s="1615" t="s">
        <v>194</v>
      </c>
      <c r="D11" s="718" t="s">
        <v>212</v>
      </c>
      <c r="E11" s="820"/>
      <c r="F11" s="1045"/>
      <c r="G11" s="821"/>
      <c r="H11" s="821"/>
      <c r="I11" s="821"/>
      <c r="J11" s="821"/>
      <c r="K11" s="821"/>
      <c r="L11" s="821"/>
      <c r="M11" s="821"/>
      <c r="N11" s="822"/>
    </row>
    <row r="12" spans="1:14" s="87" customFormat="1" ht="21" customHeight="1" x14ac:dyDescent="0.15">
      <c r="A12" s="136"/>
      <c r="B12" s="1613"/>
      <c r="C12" s="1615"/>
      <c r="D12" s="719" t="s">
        <v>213</v>
      </c>
      <c r="E12" s="823"/>
      <c r="F12" s="824"/>
      <c r="G12" s="824"/>
      <c r="H12" s="824"/>
      <c r="I12" s="824"/>
      <c r="J12" s="824"/>
      <c r="K12" s="824"/>
      <c r="L12" s="824"/>
      <c r="M12" s="824"/>
      <c r="N12" s="825"/>
    </row>
    <row r="13" spans="1:14" s="87" customFormat="1" ht="21" customHeight="1" x14ac:dyDescent="0.15">
      <c r="A13" s="136"/>
      <c r="B13" s="1613"/>
      <c r="C13" s="1596" t="s">
        <v>195</v>
      </c>
      <c r="D13" s="1597"/>
      <c r="E13" s="817"/>
      <c r="F13" s="818"/>
      <c r="G13" s="818"/>
      <c r="H13" s="818"/>
      <c r="I13" s="818"/>
      <c r="J13" s="818"/>
      <c r="K13" s="818"/>
      <c r="L13" s="818"/>
      <c r="M13" s="818"/>
      <c r="N13" s="819"/>
    </row>
    <row r="14" spans="1:14" s="739" customFormat="1" ht="21" customHeight="1" thickBot="1" x14ac:dyDescent="0.2">
      <c r="A14" s="684"/>
      <c r="B14" s="1613"/>
      <c r="C14" s="1618" t="s">
        <v>196</v>
      </c>
      <c r="D14" s="1619"/>
      <c r="E14" s="826">
        <f>⑧総括!F12/1000</f>
        <v>0</v>
      </c>
      <c r="F14" s="827">
        <f>⑧総括!G12/1000</f>
        <v>0</v>
      </c>
      <c r="G14" s="827">
        <f>⑧総括!H12/1000</f>
        <v>0</v>
      </c>
      <c r="H14" s="827">
        <f>⑧総括!I12/1000</f>
        <v>0</v>
      </c>
      <c r="I14" s="827">
        <f>⑧総括!J12/1000</f>
        <v>0</v>
      </c>
      <c r="J14" s="827">
        <f>⑧総括!K12/1000</f>
        <v>0</v>
      </c>
      <c r="K14" s="827">
        <f>⑧総括!L12/1000</f>
        <v>0</v>
      </c>
      <c r="L14" s="827">
        <f>⑧総括!M12/1000</f>
        <v>0</v>
      </c>
      <c r="M14" s="827">
        <f>⑧総括!N12/1000</f>
        <v>0</v>
      </c>
      <c r="N14" s="828">
        <f>⑧総括!O12/1000</f>
        <v>0</v>
      </c>
    </row>
    <row r="15" spans="1:14" s="87" customFormat="1" ht="21" customHeight="1" thickTop="1" thickBot="1" x14ac:dyDescent="0.2">
      <c r="A15" s="136"/>
      <c r="B15" s="1614"/>
      <c r="C15" s="1600" t="s">
        <v>197</v>
      </c>
      <c r="D15" s="1601"/>
      <c r="E15" s="829">
        <f>SUM(E5:E10)+SUM(E13:E14)</f>
        <v>0</v>
      </c>
      <c r="F15" s="830">
        <f t="shared" ref="F15:N15" si="3">SUM(F5:F10)+SUM(F13:F14)</f>
        <v>0</v>
      </c>
      <c r="G15" s="830">
        <f t="shared" si="3"/>
        <v>0</v>
      </c>
      <c r="H15" s="830">
        <f t="shared" si="3"/>
        <v>0</v>
      </c>
      <c r="I15" s="830">
        <f t="shared" si="3"/>
        <v>0</v>
      </c>
      <c r="J15" s="830">
        <f t="shared" si="3"/>
        <v>0</v>
      </c>
      <c r="K15" s="830">
        <f t="shared" si="3"/>
        <v>0</v>
      </c>
      <c r="L15" s="830">
        <f t="shared" si="3"/>
        <v>0</v>
      </c>
      <c r="M15" s="830">
        <f t="shared" si="3"/>
        <v>0</v>
      </c>
      <c r="N15" s="831">
        <f t="shared" si="3"/>
        <v>0</v>
      </c>
    </row>
    <row r="16" spans="1:14" s="87" customFormat="1" ht="21" customHeight="1" x14ac:dyDescent="0.15">
      <c r="A16" s="136"/>
      <c r="B16" s="1612" t="s">
        <v>198</v>
      </c>
      <c r="C16" s="1620" t="s">
        <v>387</v>
      </c>
      <c r="D16" s="1621"/>
      <c r="E16" s="832"/>
      <c r="F16" s="833"/>
      <c r="G16" s="833"/>
      <c r="H16" s="833"/>
      <c r="I16" s="833"/>
      <c r="J16" s="833">
        <f>④償却!AA42/1000</f>
        <v>0</v>
      </c>
      <c r="K16" s="833"/>
      <c r="L16" s="833"/>
      <c r="M16" s="833"/>
      <c r="N16" s="834"/>
    </row>
    <row r="17" spans="1:14" s="87" customFormat="1" ht="21" customHeight="1" x14ac:dyDescent="0.15">
      <c r="A17" s="136"/>
      <c r="B17" s="1613"/>
      <c r="C17" s="1596" t="s">
        <v>199</v>
      </c>
      <c r="D17" s="1597"/>
      <c r="E17" s="817"/>
      <c r="F17" s="818"/>
      <c r="G17" s="818"/>
      <c r="H17" s="818"/>
      <c r="I17" s="818"/>
      <c r="J17" s="818"/>
      <c r="K17" s="818"/>
      <c r="L17" s="818"/>
      <c r="M17" s="818"/>
      <c r="N17" s="819"/>
    </row>
    <row r="18" spans="1:14" s="87" customFormat="1" ht="21" customHeight="1" x14ac:dyDescent="0.15">
      <c r="A18" s="136"/>
      <c r="B18" s="1613"/>
      <c r="C18" s="1596" t="s">
        <v>200</v>
      </c>
      <c r="D18" s="1597"/>
      <c r="E18" s="814">
        <f>ROUND(⑧総括!F35,-3)/1000</f>
        <v>0</v>
      </c>
      <c r="F18" s="815">
        <f>ROUND(⑧総括!G35,-3)/1000</f>
        <v>0</v>
      </c>
      <c r="G18" s="815">
        <f>ROUND(⑧総括!H35,-3)/1000</f>
        <v>0</v>
      </c>
      <c r="H18" s="815">
        <f>ROUND(⑧総括!I35,-3)/1000</f>
        <v>0</v>
      </c>
      <c r="I18" s="815">
        <f>ROUND(⑧総括!J35,-3)/1000</f>
        <v>0</v>
      </c>
      <c r="J18" s="815">
        <f>ROUND(⑧総括!K35,-3)/1000</f>
        <v>0</v>
      </c>
      <c r="K18" s="815">
        <f>ROUND(⑧総括!L35,-3)/1000</f>
        <v>0</v>
      </c>
      <c r="L18" s="815">
        <f>ROUND(⑧総括!M35,-3)/1000</f>
        <v>0</v>
      </c>
      <c r="M18" s="815">
        <f>ROUND(⑧総括!N35,-3)/1000</f>
        <v>0</v>
      </c>
      <c r="N18" s="816">
        <f>ROUND(⑧総括!O35,-3)/1000</f>
        <v>0</v>
      </c>
    </row>
    <row r="19" spans="1:14" s="87" customFormat="1" ht="21" customHeight="1" x14ac:dyDescent="0.15">
      <c r="A19" s="136"/>
      <c r="B19" s="1613"/>
      <c r="C19" s="1602" t="s">
        <v>201</v>
      </c>
      <c r="D19" s="1603"/>
      <c r="E19" s="817"/>
      <c r="F19" s="818"/>
      <c r="G19" s="818"/>
      <c r="H19" s="818"/>
      <c r="I19" s="818"/>
      <c r="J19" s="818"/>
      <c r="K19" s="818"/>
      <c r="L19" s="818"/>
      <c r="M19" s="818"/>
      <c r="N19" s="819"/>
    </row>
    <row r="20" spans="1:14" s="87" customFormat="1" ht="21" customHeight="1" x14ac:dyDescent="0.15">
      <c r="A20" s="136"/>
      <c r="B20" s="1613"/>
      <c r="C20" s="1596" t="s">
        <v>204</v>
      </c>
      <c r="D20" s="1597"/>
      <c r="E20" s="814">
        <f>SUM(E21:E22)</f>
        <v>0</v>
      </c>
      <c r="F20" s="815">
        <f t="shared" ref="F20:N20" si="4">SUM(F21:F22)</f>
        <v>0</v>
      </c>
      <c r="G20" s="815">
        <f t="shared" si="4"/>
        <v>0</v>
      </c>
      <c r="H20" s="815">
        <f t="shared" si="4"/>
        <v>0</v>
      </c>
      <c r="I20" s="815">
        <f t="shared" si="4"/>
        <v>0</v>
      </c>
      <c r="J20" s="815">
        <f t="shared" si="4"/>
        <v>0</v>
      </c>
      <c r="K20" s="815">
        <f t="shared" si="4"/>
        <v>0</v>
      </c>
      <c r="L20" s="815">
        <f t="shared" si="4"/>
        <v>0</v>
      </c>
      <c r="M20" s="815">
        <f t="shared" si="4"/>
        <v>0</v>
      </c>
      <c r="N20" s="816">
        <f t="shared" si="4"/>
        <v>0</v>
      </c>
    </row>
    <row r="21" spans="1:14" s="87" customFormat="1" ht="21" customHeight="1" x14ac:dyDescent="0.15">
      <c r="A21" s="136"/>
      <c r="B21" s="1613"/>
      <c r="C21" s="1615" t="s">
        <v>194</v>
      </c>
      <c r="D21" s="202" t="s">
        <v>212</v>
      </c>
      <c r="E21" s="835">
        <f>ROUND(⑤償還!N34,-3)/1000</f>
        <v>0</v>
      </c>
      <c r="F21" s="836">
        <f>ROUND(⑤償還!O34,-3)/1000</f>
        <v>0</v>
      </c>
      <c r="G21" s="836">
        <f>ROUND(⑤償還!P34,-3)/1000</f>
        <v>0</v>
      </c>
      <c r="H21" s="836">
        <f>ROUND(⑤償還!Q34,-3)/1000</f>
        <v>0</v>
      </c>
      <c r="I21" s="836">
        <f>ROUND(⑤償還!R34,-3)/1000</f>
        <v>0</v>
      </c>
      <c r="J21" s="836">
        <f>ROUND(⑤償還!S34,-3)/1000</f>
        <v>0</v>
      </c>
      <c r="K21" s="836">
        <f>ROUND(⑤償還!T34,-3)/1000</f>
        <v>0</v>
      </c>
      <c r="L21" s="836">
        <f>ROUND(⑤償還!U34,-3)/1000</f>
        <v>0</v>
      </c>
      <c r="M21" s="836">
        <f>ROUND(⑤償還!V34,-3)/1000</f>
        <v>0</v>
      </c>
      <c r="N21" s="837">
        <f>ROUND(⑤償還!W34,-3)/1000</f>
        <v>0</v>
      </c>
    </row>
    <row r="22" spans="1:14" s="87" customFormat="1" ht="21" customHeight="1" x14ac:dyDescent="0.15">
      <c r="A22" s="136"/>
      <c r="B22" s="1613"/>
      <c r="C22" s="1615"/>
      <c r="D22" s="201" t="s">
        <v>213</v>
      </c>
      <c r="E22" s="838">
        <f>ROUND(⑤償還!N43,-3)/1000</f>
        <v>0</v>
      </c>
      <c r="F22" s="839">
        <f>ROUND(⑤償還!O43,-3)/1000</f>
        <v>0</v>
      </c>
      <c r="G22" s="839">
        <f>ROUND(⑤償還!P43,-3)/1000</f>
        <v>0</v>
      </c>
      <c r="H22" s="839">
        <f>ROUND(⑤償還!Q43,-3)/1000</f>
        <v>0</v>
      </c>
      <c r="I22" s="839">
        <f>ROUND(⑤償還!R43,-3)/1000</f>
        <v>0</v>
      </c>
      <c r="J22" s="839">
        <f>ROUND(⑤償還!S43,-3)/1000</f>
        <v>0</v>
      </c>
      <c r="K22" s="839">
        <f>ROUND(⑤償還!T43,-3)/1000</f>
        <v>0</v>
      </c>
      <c r="L22" s="839">
        <f>ROUND(⑤償還!U43,-3)/1000</f>
        <v>0</v>
      </c>
      <c r="M22" s="839">
        <f>ROUND(⑤償還!V43,-3)/1000</f>
        <v>0</v>
      </c>
      <c r="N22" s="840">
        <f>ROUND(⑤償還!W43,-3)/1000</f>
        <v>0</v>
      </c>
    </row>
    <row r="23" spans="1:14" s="87" customFormat="1" ht="21" customHeight="1" x14ac:dyDescent="0.15">
      <c r="A23" s="136"/>
      <c r="B23" s="1613"/>
      <c r="C23" s="1596" t="s">
        <v>202</v>
      </c>
      <c r="D23" s="1597"/>
      <c r="E23" s="814">
        <f>ROUND(⑧総括!F36,-3)/1000</f>
        <v>0</v>
      </c>
      <c r="F23" s="815">
        <f>ROUND(⑧総括!G36,-3)/1000</f>
        <v>0</v>
      </c>
      <c r="G23" s="815">
        <f>ROUND(⑧総括!H36,-3)/1000</f>
        <v>0</v>
      </c>
      <c r="H23" s="815">
        <f>ROUND(⑧総括!I36,-3)/1000</f>
        <v>0</v>
      </c>
      <c r="I23" s="815">
        <f>ROUND(⑧総括!J36,-3)/1000</f>
        <v>0</v>
      </c>
      <c r="J23" s="815">
        <f>ROUND(⑧総括!K36,-3)/1000</f>
        <v>0</v>
      </c>
      <c r="K23" s="815">
        <f>ROUND(⑧総括!L36,-3)/1000</f>
        <v>0</v>
      </c>
      <c r="L23" s="815">
        <f>ROUND(⑧総括!M36,-3)/1000</f>
        <v>0</v>
      </c>
      <c r="M23" s="815">
        <f>ROUND(⑧総括!N36,-3)/1000</f>
        <v>0</v>
      </c>
      <c r="N23" s="816">
        <f>ROUND(⑧総括!O36,-3)/1000</f>
        <v>0</v>
      </c>
    </row>
    <row r="24" spans="1:14" s="87" customFormat="1" ht="21" customHeight="1" thickBot="1" x14ac:dyDescent="0.2">
      <c r="A24" s="136"/>
      <c r="B24" s="1613"/>
      <c r="C24" s="1616" t="s">
        <v>383</v>
      </c>
      <c r="D24" s="1617"/>
      <c r="E24" s="841"/>
      <c r="F24" s="842"/>
      <c r="G24" s="842"/>
      <c r="H24" s="842"/>
      <c r="I24" s="842"/>
      <c r="J24" s="842"/>
      <c r="K24" s="842"/>
      <c r="L24" s="842"/>
      <c r="M24" s="842"/>
      <c r="N24" s="843"/>
    </row>
    <row r="25" spans="1:14" s="87" customFormat="1" ht="21" customHeight="1" thickTop="1" thickBot="1" x14ac:dyDescent="0.2">
      <c r="A25" s="136"/>
      <c r="B25" s="1614"/>
      <c r="C25" s="1600" t="s">
        <v>29</v>
      </c>
      <c r="D25" s="1601"/>
      <c r="E25" s="829">
        <f>SUM(E16:E20)+SUM(E23:E24)</f>
        <v>0</v>
      </c>
      <c r="F25" s="830">
        <f t="shared" ref="F25:N25" si="5">SUM(F16:F20)+SUM(F23:F24)</f>
        <v>0</v>
      </c>
      <c r="G25" s="830">
        <f t="shared" si="5"/>
        <v>0</v>
      </c>
      <c r="H25" s="830">
        <f t="shared" si="5"/>
        <v>0</v>
      </c>
      <c r="I25" s="830">
        <f t="shared" si="5"/>
        <v>0</v>
      </c>
      <c r="J25" s="830">
        <f t="shared" si="5"/>
        <v>0</v>
      </c>
      <c r="K25" s="830">
        <f t="shared" si="5"/>
        <v>0</v>
      </c>
      <c r="L25" s="830">
        <f t="shared" si="5"/>
        <v>0</v>
      </c>
      <c r="M25" s="830">
        <f t="shared" si="5"/>
        <v>0</v>
      </c>
      <c r="N25" s="831">
        <f t="shared" si="5"/>
        <v>0</v>
      </c>
    </row>
    <row r="26" spans="1:14" s="87" customFormat="1" ht="21" customHeight="1" thickBot="1" x14ac:dyDescent="0.2">
      <c r="A26" s="136"/>
      <c r="B26" s="1604" t="s">
        <v>185</v>
      </c>
      <c r="C26" s="1605"/>
      <c r="D26" s="1606"/>
      <c r="E26" s="829">
        <f>E15-E25</f>
        <v>0</v>
      </c>
      <c r="F26" s="830">
        <f t="shared" ref="F26:N26" si="6">F15-F25</f>
        <v>0</v>
      </c>
      <c r="G26" s="830">
        <f t="shared" si="6"/>
        <v>0</v>
      </c>
      <c r="H26" s="830">
        <f t="shared" si="6"/>
        <v>0</v>
      </c>
      <c r="I26" s="830">
        <f t="shared" si="6"/>
        <v>0</v>
      </c>
      <c r="J26" s="830">
        <f t="shared" si="6"/>
        <v>0</v>
      </c>
      <c r="K26" s="830">
        <f t="shared" si="6"/>
        <v>0</v>
      </c>
      <c r="L26" s="830">
        <f t="shared" si="6"/>
        <v>0</v>
      </c>
      <c r="M26" s="830">
        <f t="shared" si="6"/>
        <v>0</v>
      </c>
      <c r="N26" s="831">
        <f t="shared" si="6"/>
        <v>0</v>
      </c>
    </row>
    <row r="27" spans="1:14" ht="21.75" customHeight="1" x14ac:dyDescent="0.2">
      <c r="A27" s="88"/>
      <c r="B27" s="88"/>
      <c r="C27" s="88"/>
      <c r="D27" s="88"/>
      <c r="E27" s="88"/>
      <c r="F27" s="88"/>
      <c r="G27" s="88"/>
      <c r="H27" s="955" t="s">
        <v>537</v>
      </c>
      <c r="I27" s="88"/>
      <c r="J27" s="88"/>
      <c r="K27" s="88"/>
      <c r="L27" s="88"/>
      <c r="M27" s="88"/>
      <c r="N27" s="88"/>
    </row>
    <row r="28" spans="1:14" x14ac:dyDescent="0.15">
      <c r="A28" s="88"/>
      <c r="B28" s="88"/>
      <c r="C28" s="88"/>
      <c r="D28" s="88"/>
      <c r="E28" s="88"/>
      <c r="F28" s="88"/>
      <c r="G28" s="88"/>
      <c r="H28" s="88"/>
      <c r="I28" s="88"/>
      <c r="J28" s="88"/>
      <c r="K28" s="88"/>
      <c r="L28" s="88"/>
      <c r="M28" s="88"/>
      <c r="N28" s="88"/>
    </row>
  </sheetData>
  <mergeCells count="25">
    <mergeCell ref="C25:D25"/>
    <mergeCell ref="C19:D19"/>
    <mergeCell ref="B26:D26"/>
    <mergeCell ref="B4:D4"/>
    <mergeCell ref="C5:D5"/>
    <mergeCell ref="B5:B15"/>
    <mergeCell ref="B16:B25"/>
    <mergeCell ref="C21:C22"/>
    <mergeCell ref="C20:D20"/>
    <mergeCell ref="C23:D23"/>
    <mergeCell ref="C24:D24"/>
    <mergeCell ref="C14:D14"/>
    <mergeCell ref="C15:D15"/>
    <mergeCell ref="C11:C12"/>
    <mergeCell ref="C16:D16"/>
    <mergeCell ref="C17:D17"/>
    <mergeCell ref="C18:D18"/>
    <mergeCell ref="B3:N3"/>
    <mergeCell ref="B2:N2"/>
    <mergeCell ref="C10:D10"/>
    <mergeCell ref="C13:D13"/>
    <mergeCell ref="C6:D6"/>
    <mergeCell ref="C7:D7"/>
    <mergeCell ref="C8:D8"/>
    <mergeCell ref="C9:D9"/>
  </mergeCells>
  <phoneticPr fontId="2"/>
  <printOptions horizontalCentered="1" verticalCentered="1"/>
  <pageMargins left="0.19685039370078741" right="0.39370078740157483" top="0.59055118110236227" bottom="0.19685039370078741" header="0.51181102362204722" footer="0.51181102362204722"/>
  <pageSetup paperSize="9"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①表</vt:lpstr>
      <vt:lpstr>⑧総括</vt:lpstr>
      <vt:lpstr>②収支</vt:lpstr>
      <vt:lpstr>③収益</vt:lpstr>
      <vt:lpstr>④償却</vt:lpstr>
      <vt:lpstr>⑤償還</vt:lpstr>
      <vt:lpstr>⑥家計</vt:lpstr>
      <vt:lpstr>⑦労働</vt:lpstr>
      <vt:lpstr>⑨運用</vt:lpstr>
      <vt:lpstr>作付表</vt:lpstr>
      <vt:lpstr>③-2収益(印刷なし)</vt:lpstr>
      <vt:lpstr>tax</vt:lpstr>
      <vt:lpstr>Sheet1</vt:lpstr>
      <vt:lpstr>①表!Print_Area</vt:lpstr>
      <vt:lpstr>②収支!Print_Area</vt:lpstr>
      <vt:lpstr>③収益!Print_Area</vt:lpstr>
      <vt:lpstr>④償却!Print_Area</vt:lpstr>
      <vt:lpstr>⑤償還!Print_Area</vt:lpstr>
      <vt:lpstr>⑥家計!Print_Area</vt:lpstr>
      <vt:lpstr>⑦労働!Print_Area</vt:lpstr>
      <vt:lpstr>⑧総括!Print_Area</vt:lpstr>
      <vt:lpstr>⑤償還!Print_Titles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豊見城市LGアカウント0795</dc:creator>
  <cp:lastModifiedBy>豊見城市LGアカウント0795</cp:lastModifiedBy>
  <cp:lastPrinted>2022-06-14T01:14:16Z</cp:lastPrinted>
  <dcterms:created xsi:type="dcterms:W3CDTF">2022-06-14T02:18:28Z</dcterms:created>
  <dcterms:modified xsi:type="dcterms:W3CDTF">2022-07-13T07:29:36Z</dcterms:modified>
</cp:coreProperties>
</file>