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autoCompressPictures="0"/>
  <mc:AlternateContent xmlns:mc="http://schemas.openxmlformats.org/markup-compatibility/2006">
    <mc:Choice Requires="x15">
      <x15ac:absPath xmlns:x15ac="http://schemas.microsoft.com/office/spreadsheetml/2010/11/ac" url="C:\Users\tomilg1140\Desktop\"/>
    </mc:Choice>
  </mc:AlternateContent>
  <xr:revisionPtr revIDLastSave="0" documentId="13_ncr:1_{A8AB67DF-E7DA-432F-8FDB-44AF6FAA1B54}" xr6:coauthVersionLast="45" xr6:coauthVersionMax="45" xr10:uidLastSave="{00000000-0000-0000-0000-000000000000}"/>
  <workbookProtection workbookAlgorithmName="SHA-512" workbookHashValue="HlX2DhK4X8TWpxRQuqVk3T28Q7ps6mmvmwp+tPqQycJoaqNq4w8uv99fwUpDokt6ut2yoGdpGnj8h/X1y2GXXA==" workbookSaltValue="vq9K+Q1Idc5cBjI8aVRzTw==" workbookSpinCount="100000" lockStructure="1"/>
  <bookViews>
    <workbookView showSheetTabs="0" xWindow="-120" yWindow="-120" windowWidth="20730" windowHeight="11760" tabRatio="847" xr2:uid="{00000000-000D-0000-FFFF-FFFF00000000}"/>
  </bookViews>
  <sheets>
    <sheet name="注意事項" sheetId="1" r:id="rId1"/>
    <sheet name="申告者情報" sheetId="2" r:id="rId2"/>
    <sheet name="収入情報" sheetId="37" r:id="rId3"/>
    <sheet name="控除情報" sheetId="38" r:id="rId4"/>
    <sheet name="申告書印刷確認画面" sheetId="51" r:id="rId5"/>
    <sheet name="計算シート" sheetId="43" state="hidden" r:id="rId6"/>
    <sheet name="申告書" sheetId="44" r:id="rId7"/>
    <sheet name="営業等_売上" sheetId="8" r:id="rId8"/>
    <sheet name="営業等_原価" sheetId="9" r:id="rId9"/>
    <sheet name="営業等_経費" sheetId="11" r:id="rId10"/>
    <sheet name="一般_所得者情報" sheetId="48" r:id="rId11"/>
    <sheet name="収支内訳_一般" sheetId="45" r:id="rId12"/>
    <sheet name="印刷_収支内訳_一般" sheetId="52" r:id="rId13"/>
    <sheet name="農業_売上" sheetId="13" r:id="rId14"/>
    <sheet name="農業_経費" sheetId="15" r:id="rId15"/>
    <sheet name="農業_所得者情報" sheetId="49" r:id="rId16"/>
    <sheet name="収支内訳_農業" sheetId="46" r:id="rId17"/>
    <sheet name="印刷_収支内訳_農業" sheetId="53" r:id="rId18"/>
    <sheet name="不動産_売上" sheetId="17" r:id="rId19"/>
    <sheet name="不動産_経費" sheetId="18" r:id="rId20"/>
    <sheet name="不動産_所得者情報" sheetId="50" r:id="rId21"/>
    <sheet name="収支内訳_不動産" sheetId="47" r:id="rId22"/>
    <sheet name="印刷_収支内訳_不動産" sheetId="54" r:id="rId23"/>
    <sheet name="給与_源泉有" sheetId="6" r:id="rId24"/>
    <sheet name="給与_源泉無" sheetId="4" r:id="rId25"/>
    <sheet name="公的年金等" sheetId="7" r:id="rId26"/>
    <sheet name="年金以外雑所得" sheetId="22" r:id="rId27"/>
    <sheet name="譲渡一時所得" sheetId="23" r:id="rId28"/>
    <sheet name="配当所得" sheetId="21" r:id="rId29"/>
    <sheet name="利子所得" sheetId="20" r:id="rId30"/>
    <sheet name="社保小規模" sheetId="25" r:id="rId31"/>
    <sheet name="生命保険地震保険" sheetId="24" r:id="rId32"/>
    <sheet name="配偶者扶養障害者" sheetId="33" r:id="rId33"/>
    <sheet name="寡婦ひとり親控除" sheetId="31" r:id="rId34"/>
    <sheet name="勤労学生控除" sheetId="32" r:id="rId35"/>
    <sheet name="雑損控除" sheetId="35" r:id="rId36"/>
    <sheet name="医療費控除" sheetId="26" r:id="rId37"/>
    <sheet name="医療費明細" sheetId="29" r:id="rId38"/>
    <sheet name="医療費明細_記載例" sheetId="56" r:id="rId39"/>
    <sheet name="印刷_医療費明細" sheetId="55" r:id="rId40"/>
    <sheet name="寄附金控除" sheetId="36" r:id="rId41"/>
    <sheet name="所得金額調整控除" sheetId="42" r:id="rId42"/>
    <sheet name="リスト" sheetId="16" state="hidden" r:id="rId43"/>
  </sheets>
  <definedNames>
    <definedName name="_xlnm.Print_Area" localSheetId="37">医療費明細!$A$1:$U$137</definedName>
    <definedName name="_xlnm.Print_Area" localSheetId="38">医療費明細_記載例!$A$1:$U$137</definedName>
    <definedName name="_xlnm.Print_Area" localSheetId="39">印刷_医療費明細!$A$1:$U$137</definedName>
    <definedName name="_xlnm.Print_Area" localSheetId="12">印刷_収支内訳_一般!$A$1:$AT$98</definedName>
    <definedName name="_xlnm.Print_Area" localSheetId="17">印刷_収支内訳_農業!$A$1:$AT$96</definedName>
    <definedName name="_xlnm.Print_Area" localSheetId="22">印刷_収支内訳_不動産!$A$1:$AT$102</definedName>
    <definedName name="_xlnm.Print_Area" localSheetId="11">収支内訳_一般!$A$1:$AT$98</definedName>
    <definedName name="_xlnm.Print_Area" localSheetId="16">収支内訳_農業!$A$1:$AT$96</definedName>
    <definedName name="_xlnm.Print_Area" localSheetId="21">収支内訳_不動産!$A$1:$AT$102</definedName>
    <definedName name="_xlnm.Print_Area" localSheetId="6">申告書!$A$1:$BF$405</definedName>
    <definedName name="その他雑所得の種目">リスト!$S$4:$S$7</definedName>
    <definedName name="チェックボックス">リスト!$AU$4:$AU$5</definedName>
    <definedName name="ひとり親">リスト!$Y$4</definedName>
    <definedName name="寡婦">リスト!$W$4:$W$7</definedName>
    <definedName name="寡婦ひとり親区分">リスト!$U$4:$U$5</definedName>
    <definedName name="居住区分">リスト!$AE$4:$AE$5</definedName>
    <definedName name="業務雑所得の種目">リスト!$Q$4:$Q$10</definedName>
    <definedName name="月">リスト!$F$4:$F$15</definedName>
    <definedName name="控除の区分">リスト!$AG$4:$AG$5</definedName>
    <definedName name="昭和">リスト!$C$4:$C$67</definedName>
    <definedName name="障害者控除名前">リスト!$AM$4:$AM$12</definedName>
    <definedName name="人的控除対象者">配偶者扶養障害者!$E$8,配偶者扶養障害者!$E$18,配偶者扶養障害者!$E$24,配偶者扶養障害者!$E$30,配偶者扶養障害者!$E$36,配偶者扶養障害者!$L$18,配偶者扶養障害者!$L$24,配偶者扶養障害者!$L$30</definedName>
    <definedName name="専従者続柄">リスト!$AO$4:$AO$14</definedName>
    <definedName name="専従従事月数">リスト!$AQ$4:$AQ$9</definedName>
    <definedName name="貸家貸地">リスト!$K$4:$K$17</definedName>
    <definedName name="大正">リスト!$B$4:$B$18</definedName>
    <definedName name="徴収区分">リスト!$AS$4:$AS$5</definedName>
    <definedName name="特別障害">リスト!$AI$4:$AI$8</definedName>
    <definedName name="日">リスト!$G$4:$G$34</definedName>
    <definedName name="年少扶養親族続柄">リスト!$AC$4:$AC$8</definedName>
    <definedName name="配当の種類">リスト!$O$4:$O$7</definedName>
    <definedName name="扶養親族続柄">リスト!$AA$4:$AA$13</definedName>
    <definedName name="普通障害">リスト!$AK$4:$AK$12</definedName>
    <definedName name="平成">リスト!$D$4:$D$34</definedName>
    <definedName name="明治">リスト!$A$4:$A$8</definedName>
    <definedName name="用途">リスト!$M$4:$M$6</definedName>
    <definedName name="令和">リスト!$E$4:$E$53</definedName>
    <definedName name="連絡先">リスト!$I$4:$I$6</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2" i="56" l="1"/>
  <c r="D69" i="56"/>
  <c r="S50" i="56"/>
  <c r="Q53" i="56" s="1"/>
  <c r="D58" i="56" s="1"/>
  <c r="N50" i="56"/>
  <c r="K53" i="56" s="1"/>
  <c r="D57" i="56" s="1"/>
  <c r="D60" i="56" l="1"/>
  <c r="AE2" i="54"/>
  <c r="R5" i="53" l="1"/>
  <c r="K250" i="44" l="1"/>
  <c r="O6" i="29" l="1"/>
  <c r="O72" i="29" s="1"/>
  <c r="N1" i="54"/>
  <c r="L1" i="54"/>
  <c r="I1" i="54"/>
  <c r="R72" i="53"/>
  <c r="N1" i="53"/>
  <c r="L1" i="53"/>
  <c r="I1" i="53"/>
  <c r="N1" i="52"/>
  <c r="L1" i="52"/>
  <c r="I1" i="52"/>
  <c r="N151" i="43" l="1"/>
  <c r="C6" i="29"/>
  <c r="C8" i="50"/>
  <c r="C7" i="50"/>
  <c r="C5" i="50"/>
  <c r="C7" i="49"/>
  <c r="C5" i="49"/>
  <c r="C6" i="49"/>
  <c r="C10" i="48"/>
  <c r="C9" i="48"/>
  <c r="C5" i="48"/>
  <c r="R199" i="44"/>
  <c r="N24" i="44" l="1"/>
  <c r="N22" i="44"/>
  <c r="N13" i="44"/>
  <c r="N27" i="44" l="1"/>
  <c r="H33" i="43" l="1"/>
  <c r="Y88" i="44" l="1"/>
  <c r="X18" i="54" l="1"/>
  <c r="X19" i="54"/>
  <c r="X20" i="54"/>
  <c r="X21" i="54"/>
  <c r="X22" i="54"/>
  <c r="X23" i="54"/>
  <c r="X24" i="54"/>
  <c r="X25" i="54"/>
  <c r="X26" i="54"/>
  <c r="X27" i="54"/>
  <c r="X28" i="54"/>
  <c r="X29" i="54"/>
  <c r="X30" i="54"/>
  <c r="X31" i="54"/>
  <c r="X33" i="47"/>
  <c r="X33" i="54" s="1"/>
  <c r="X31" i="47"/>
  <c r="X29" i="47"/>
  <c r="X27" i="47"/>
  <c r="X26" i="47"/>
  <c r="X25" i="47"/>
  <c r="X23" i="47"/>
  <c r="X22" i="47"/>
  <c r="X21" i="47"/>
  <c r="X20" i="47"/>
  <c r="X19" i="47"/>
  <c r="X18" i="47"/>
  <c r="X17" i="47"/>
  <c r="X17" i="54" s="1"/>
  <c r="X16" i="47"/>
  <c r="X16" i="54" s="1"/>
  <c r="X15" i="47"/>
  <c r="X15" i="54" s="1"/>
  <c r="X14" i="47"/>
  <c r="X14" i="54" s="1"/>
  <c r="AX295" i="44"/>
  <c r="AN295" i="44"/>
  <c r="AD295" i="44"/>
  <c r="Z81" i="45" l="1"/>
  <c r="AC81" i="45"/>
  <c r="G29" i="51" l="1"/>
  <c r="A27" i="43" l="1"/>
  <c r="AU198" i="44" l="1"/>
  <c r="V70" i="44"/>
  <c r="J70" i="44"/>
  <c r="V63" i="44"/>
  <c r="A29" i="43"/>
  <c r="A28" i="43" l="1"/>
  <c r="L164" i="43"/>
  <c r="G164" i="43" s="1"/>
  <c r="AH198" i="44" l="1"/>
  <c r="AQ26" i="46" l="1"/>
  <c r="AQ27" i="45"/>
  <c r="O6" i="55"/>
  <c r="N9" i="55"/>
  <c r="A5" i="55"/>
  <c r="D3" i="55"/>
  <c r="E3" i="55"/>
  <c r="B6" i="55"/>
  <c r="C6" i="55"/>
  <c r="N6" i="55"/>
  <c r="B8" i="55"/>
  <c r="B9" i="55"/>
  <c r="I9" i="55"/>
  <c r="J9" i="55"/>
  <c r="M9" i="55"/>
  <c r="R9" i="55"/>
  <c r="S9" i="55"/>
  <c r="B11" i="55"/>
  <c r="L12" i="55"/>
  <c r="M12" i="55"/>
  <c r="Q12" i="55"/>
  <c r="R12" i="55"/>
  <c r="T12" i="55"/>
  <c r="U12" i="55"/>
  <c r="I13" i="55"/>
  <c r="M13" i="55"/>
  <c r="R13" i="55"/>
  <c r="I14" i="55"/>
  <c r="B15" i="55"/>
  <c r="F15" i="55"/>
  <c r="B16" i="55"/>
  <c r="D16" i="55"/>
  <c r="F16" i="55"/>
  <c r="M16" i="55"/>
  <c r="R16" i="55"/>
  <c r="B17" i="55"/>
  <c r="D17" i="55"/>
  <c r="F17" i="55"/>
  <c r="G17" i="55"/>
  <c r="J17" i="55"/>
  <c r="K17" i="55"/>
  <c r="M17" i="55"/>
  <c r="Q17" i="55"/>
  <c r="R17" i="55"/>
  <c r="T17" i="55"/>
  <c r="F18" i="55"/>
  <c r="G18" i="55"/>
  <c r="J18" i="55"/>
  <c r="K18" i="55"/>
  <c r="B19" i="55"/>
  <c r="D19" i="55"/>
  <c r="F19" i="55"/>
  <c r="G19" i="55"/>
  <c r="J19" i="55"/>
  <c r="K19" i="55"/>
  <c r="M19" i="55"/>
  <c r="R19" i="55"/>
  <c r="F20" i="55"/>
  <c r="G20" i="55"/>
  <c r="J20" i="55"/>
  <c r="K20" i="55"/>
  <c r="B21" i="55"/>
  <c r="D21" i="55"/>
  <c r="F21" i="55"/>
  <c r="G21" i="55"/>
  <c r="J21" i="55"/>
  <c r="K21" i="55"/>
  <c r="M21" i="55"/>
  <c r="R21" i="55"/>
  <c r="F22" i="55"/>
  <c r="G22" i="55"/>
  <c r="J22" i="55"/>
  <c r="K22" i="55"/>
  <c r="B23" i="55"/>
  <c r="D23" i="55"/>
  <c r="F23" i="55"/>
  <c r="G23" i="55"/>
  <c r="J23" i="55"/>
  <c r="K23" i="55"/>
  <c r="M23" i="55"/>
  <c r="R23" i="55"/>
  <c r="F24" i="55"/>
  <c r="G24" i="55"/>
  <c r="J24" i="55"/>
  <c r="K24" i="55"/>
  <c r="B25" i="55"/>
  <c r="D25" i="55"/>
  <c r="F25" i="55"/>
  <c r="G25" i="55"/>
  <c r="J25" i="55"/>
  <c r="K25" i="55"/>
  <c r="M25" i="55"/>
  <c r="R25" i="55"/>
  <c r="F26" i="55"/>
  <c r="G26" i="55"/>
  <c r="J26" i="55"/>
  <c r="K26" i="55"/>
  <c r="B27" i="55"/>
  <c r="D27" i="55"/>
  <c r="F27" i="55"/>
  <c r="G27" i="55"/>
  <c r="J27" i="55"/>
  <c r="K27" i="55"/>
  <c r="M27" i="55"/>
  <c r="R27" i="55"/>
  <c r="F28" i="55"/>
  <c r="G28" i="55"/>
  <c r="J28" i="55"/>
  <c r="K28" i="55"/>
  <c r="B29" i="55"/>
  <c r="D29" i="55"/>
  <c r="F29" i="55"/>
  <c r="G29" i="55"/>
  <c r="J29" i="55"/>
  <c r="K29" i="55"/>
  <c r="M29" i="55"/>
  <c r="R29" i="55"/>
  <c r="F30" i="55"/>
  <c r="G30" i="55"/>
  <c r="J30" i="55"/>
  <c r="K30" i="55"/>
  <c r="B31" i="55"/>
  <c r="D31" i="55"/>
  <c r="F31" i="55"/>
  <c r="G31" i="55"/>
  <c r="J31" i="55"/>
  <c r="K31" i="55"/>
  <c r="M31" i="55"/>
  <c r="R31" i="55"/>
  <c r="F32" i="55"/>
  <c r="G32" i="55"/>
  <c r="J32" i="55"/>
  <c r="K32" i="55"/>
  <c r="B33" i="55"/>
  <c r="D33" i="55"/>
  <c r="F33" i="55"/>
  <c r="G33" i="55"/>
  <c r="J33" i="55"/>
  <c r="K33" i="55"/>
  <c r="M33" i="55"/>
  <c r="R33" i="55"/>
  <c r="F34" i="55"/>
  <c r="G34" i="55"/>
  <c r="J34" i="55"/>
  <c r="K34" i="55"/>
  <c r="B35" i="55"/>
  <c r="D35" i="55"/>
  <c r="F35" i="55"/>
  <c r="G35" i="55"/>
  <c r="J35" i="55"/>
  <c r="K35" i="55"/>
  <c r="M35" i="55"/>
  <c r="R35" i="55"/>
  <c r="F36" i="55"/>
  <c r="G36" i="55"/>
  <c r="J36" i="55"/>
  <c r="K36" i="55"/>
  <c r="B37" i="55"/>
  <c r="D37" i="55"/>
  <c r="F37" i="55"/>
  <c r="G37" i="55"/>
  <c r="J37" i="55"/>
  <c r="K37" i="55"/>
  <c r="M37" i="55"/>
  <c r="R37" i="55"/>
  <c r="F38" i="55"/>
  <c r="G38" i="55"/>
  <c r="J38" i="55"/>
  <c r="K38" i="55"/>
  <c r="B39" i="55"/>
  <c r="D39" i="55"/>
  <c r="F39" i="55"/>
  <c r="G39" i="55"/>
  <c r="J39" i="55"/>
  <c r="K39" i="55"/>
  <c r="M39" i="55"/>
  <c r="R39" i="55"/>
  <c r="F40" i="55"/>
  <c r="G40" i="55"/>
  <c r="J40" i="55"/>
  <c r="K40" i="55"/>
  <c r="B41" i="55"/>
  <c r="D41" i="55"/>
  <c r="F41" i="55"/>
  <c r="G41" i="55"/>
  <c r="J41" i="55"/>
  <c r="K41" i="55"/>
  <c r="M41" i="55"/>
  <c r="R41" i="55"/>
  <c r="F42" i="55"/>
  <c r="G42" i="55"/>
  <c r="J42" i="55"/>
  <c r="K42" i="55"/>
  <c r="B43" i="55"/>
  <c r="D43" i="55"/>
  <c r="F43" i="55"/>
  <c r="G43" i="55"/>
  <c r="J43" i="55"/>
  <c r="K43" i="55"/>
  <c r="M43" i="55"/>
  <c r="R43" i="55"/>
  <c r="F44" i="55"/>
  <c r="G44" i="55"/>
  <c r="J44" i="55"/>
  <c r="K44" i="55"/>
  <c r="B45" i="55"/>
  <c r="D45" i="55"/>
  <c r="F45" i="55"/>
  <c r="G45" i="55"/>
  <c r="J45" i="55"/>
  <c r="K45" i="55"/>
  <c r="M45" i="55"/>
  <c r="R45" i="55"/>
  <c r="F46" i="55"/>
  <c r="G46" i="55"/>
  <c r="J46" i="55"/>
  <c r="K46" i="55"/>
  <c r="B47" i="55"/>
  <c r="D47" i="55"/>
  <c r="F47" i="55"/>
  <c r="G47" i="55"/>
  <c r="J47" i="55"/>
  <c r="K47" i="55"/>
  <c r="M47" i="55"/>
  <c r="R47" i="55"/>
  <c r="F48" i="55"/>
  <c r="G48" i="55"/>
  <c r="J48" i="55"/>
  <c r="K48" i="55"/>
  <c r="B50" i="55"/>
  <c r="M50" i="55"/>
  <c r="R50" i="55"/>
  <c r="B52" i="55"/>
  <c r="J52" i="55"/>
  <c r="K52" i="55"/>
  <c r="O52" i="55"/>
  <c r="P52" i="55"/>
  <c r="Q52" i="55"/>
  <c r="T52" i="55"/>
  <c r="B55" i="55"/>
  <c r="B56" i="55"/>
  <c r="D56" i="55"/>
  <c r="F56" i="55"/>
  <c r="G56" i="55"/>
  <c r="B58" i="55"/>
  <c r="G58" i="55"/>
  <c r="B59" i="55"/>
  <c r="D59" i="55"/>
  <c r="G59" i="55"/>
  <c r="B61" i="55"/>
  <c r="G61" i="55"/>
  <c r="B62" i="55"/>
  <c r="D62" i="55"/>
  <c r="G62" i="55"/>
  <c r="B64" i="55"/>
  <c r="G64" i="55"/>
  <c r="B65" i="55"/>
  <c r="D65" i="55"/>
  <c r="G65" i="55"/>
  <c r="D69" i="55"/>
  <c r="E69" i="55"/>
  <c r="B71" i="55"/>
  <c r="N72" i="55"/>
  <c r="B73" i="55"/>
  <c r="F73" i="55"/>
  <c r="B74" i="55"/>
  <c r="D74" i="55"/>
  <c r="F74" i="55"/>
  <c r="M74" i="55"/>
  <c r="R74" i="55"/>
  <c r="B75" i="55"/>
  <c r="D75" i="55"/>
  <c r="F75" i="55"/>
  <c r="G75" i="55"/>
  <c r="J75" i="55"/>
  <c r="K75" i="55"/>
  <c r="M75" i="55"/>
  <c r="Q75" i="55"/>
  <c r="R75" i="55"/>
  <c r="T75" i="55"/>
  <c r="F76" i="55"/>
  <c r="G76" i="55"/>
  <c r="J76" i="55"/>
  <c r="K76" i="55"/>
  <c r="B77" i="55"/>
  <c r="D77" i="55"/>
  <c r="F77" i="55"/>
  <c r="G77" i="55"/>
  <c r="J77" i="55"/>
  <c r="K77" i="55"/>
  <c r="M77" i="55"/>
  <c r="R77" i="55"/>
  <c r="F78" i="55"/>
  <c r="G78" i="55"/>
  <c r="J78" i="55"/>
  <c r="K78" i="55"/>
  <c r="B79" i="55"/>
  <c r="D79" i="55"/>
  <c r="F79" i="55"/>
  <c r="G79" i="55"/>
  <c r="J79" i="55"/>
  <c r="K79" i="55"/>
  <c r="M79" i="55"/>
  <c r="R79" i="55"/>
  <c r="F80" i="55"/>
  <c r="G80" i="55"/>
  <c r="J80" i="55"/>
  <c r="K80" i="55"/>
  <c r="B81" i="55"/>
  <c r="D81" i="55"/>
  <c r="F81" i="55"/>
  <c r="G81" i="55"/>
  <c r="J81" i="55"/>
  <c r="K81" i="55"/>
  <c r="M81" i="55"/>
  <c r="R81" i="55"/>
  <c r="F82" i="55"/>
  <c r="G82" i="55"/>
  <c r="J82" i="55"/>
  <c r="K82" i="55"/>
  <c r="B83" i="55"/>
  <c r="D83" i="55"/>
  <c r="F83" i="55"/>
  <c r="G83" i="55"/>
  <c r="J83" i="55"/>
  <c r="K83" i="55"/>
  <c r="M83" i="55"/>
  <c r="R83" i="55"/>
  <c r="F84" i="55"/>
  <c r="G84" i="55"/>
  <c r="J84" i="55"/>
  <c r="K84" i="55"/>
  <c r="B85" i="55"/>
  <c r="D85" i="55"/>
  <c r="F85" i="55"/>
  <c r="G85" i="55"/>
  <c r="J85" i="55"/>
  <c r="K85" i="55"/>
  <c r="M85" i="55"/>
  <c r="R85" i="55"/>
  <c r="F86" i="55"/>
  <c r="G86" i="55"/>
  <c r="J86" i="55"/>
  <c r="K86" i="55"/>
  <c r="B87" i="55"/>
  <c r="D87" i="55"/>
  <c r="F87" i="55"/>
  <c r="G87" i="55"/>
  <c r="J87" i="55"/>
  <c r="K87" i="55"/>
  <c r="M87" i="55"/>
  <c r="R87" i="55"/>
  <c r="F88" i="55"/>
  <c r="G88" i="55"/>
  <c r="J88" i="55"/>
  <c r="K88" i="55"/>
  <c r="B89" i="55"/>
  <c r="D89" i="55"/>
  <c r="F89" i="55"/>
  <c r="G89" i="55"/>
  <c r="J89" i="55"/>
  <c r="K89" i="55"/>
  <c r="M89" i="55"/>
  <c r="R89" i="55"/>
  <c r="F90" i="55"/>
  <c r="G90" i="55"/>
  <c r="J90" i="55"/>
  <c r="K90" i="55"/>
  <c r="B91" i="55"/>
  <c r="D91" i="55"/>
  <c r="F91" i="55"/>
  <c r="G91" i="55"/>
  <c r="J91" i="55"/>
  <c r="K91" i="55"/>
  <c r="M91" i="55"/>
  <c r="R91" i="55"/>
  <c r="F92" i="55"/>
  <c r="G92" i="55"/>
  <c r="J92" i="55"/>
  <c r="K92" i="55"/>
  <c r="B93" i="55"/>
  <c r="D93" i="55"/>
  <c r="F93" i="55"/>
  <c r="G93" i="55"/>
  <c r="J93" i="55"/>
  <c r="K93" i="55"/>
  <c r="M93" i="55"/>
  <c r="R93" i="55"/>
  <c r="F94" i="55"/>
  <c r="G94" i="55"/>
  <c r="J94" i="55"/>
  <c r="K94" i="55"/>
  <c r="B95" i="55"/>
  <c r="D95" i="55"/>
  <c r="F95" i="55"/>
  <c r="G95" i="55"/>
  <c r="J95" i="55"/>
  <c r="K95" i="55"/>
  <c r="M95" i="55"/>
  <c r="R95" i="55"/>
  <c r="F96" i="55"/>
  <c r="G96" i="55"/>
  <c r="J96" i="55"/>
  <c r="K96" i="55"/>
  <c r="B97" i="55"/>
  <c r="D97" i="55"/>
  <c r="F97" i="55"/>
  <c r="G97" i="55"/>
  <c r="J97" i="55"/>
  <c r="K97" i="55"/>
  <c r="M97" i="55"/>
  <c r="R97" i="55"/>
  <c r="F98" i="55"/>
  <c r="G98" i="55"/>
  <c r="J98" i="55"/>
  <c r="K98" i="55"/>
  <c r="B99" i="55"/>
  <c r="D99" i="55"/>
  <c r="F99" i="55"/>
  <c r="G99" i="55"/>
  <c r="J99" i="55"/>
  <c r="K99" i="55"/>
  <c r="M99" i="55"/>
  <c r="R99" i="55"/>
  <c r="F100" i="55"/>
  <c r="G100" i="55"/>
  <c r="J100" i="55"/>
  <c r="K100" i="55"/>
  <c r="B101" i="55"/>
  <c r="D101" i="55"/>
  <c r="F101" i="55"/>
  <c r="G101" i="55"/>
  <c r="J101" i="55"/>
  <c r="K101" i="55"/>
  <c r="M101" i="55"/>
  <c r="R101" i="55"/>
  <c r="F102" i="55"/>
  <c r="G102" i="55"/>
  <c r="J102" i="55"/>
  <c r="K102" i="55"/>
  <c r="B103" i="55"/>
  <c r="D103" i="55"/>
  <c r="F103" i="55"/>
  <c r="G103" i="55"/>
  <c r="J103" i="55"/>
  <c r="K103" i="55"/>
  <c r="M103" i="55"/>
  <c r="R103" i="55"/>
  <c r="F104" i="55"/>
  <c r="G104" i="55"/>
  <c r="J104" i="55"/>
  <c r="K104" i="55"/>
  <c r="B105" i="55"/>
  <c r="D105" i="55"/>
  <c r="F105" i="55"/>
  <c r="G105" i="55"/>
  <c r="J105" i="55"/>
  <c r="K105" i="55"/>
  <c r="M105" i="55"/>
  <c r="R105" i="55"/>
  <c r="F106" i="55"/>
  <c r="G106" i="55"/>
  <c r="J106" i="55"/>
  <c r="K106" i="55"/>
  <c r="B107" i="55"/>
  <c r="D107" i="55"/>
  <c r="F107" i="55"/>
  <c r="G107" i="55"/>
  <c r="J107" i="55"/>
  <c r="K107" i="55"/>
  <c r="M107" i="55"/>
  <c r="R107" i="55"/>
  <c r="F108" i="55"/>
  <c r="G108" i="55"/>
  <c r="J108" i="55"/>
  <c r="K108" i="55"/>
  <c r="B109" i="55"/>
  <c r="D109" i="55"/>
  <c r="F109" i="55"/>
  <c r="G109" i="55"/>
  <c r="J109" i="55"/>
  <c r="K109" i="55"/>
  <c r="M109" i="55"/>
  <c r="R109" i="55"/>
  <c r="F110" i="55"/>
  <c r="G110" i="55"/>
  <c r="J110" i="55"/>
  <c r="K110" i="55"/>
  <c r="B111" i="55"/>
  <c r="D111" i="55"/>
  <c r="F111" i="55"/>
  <c r="G111" i="55"/>
  <c r="J111" i="55"/>
  <c r="K111" i="55"/>
  <c r="M111" i="55"/>
  <c r="R111" i="55"/>
  <c r="F112" i="55"/>
  <c r="G112" i="55"/>
  <c r="J112" i="55"/>
  <c r="K112" i="55"/>
  <c r="B113" i="55"/>
  <c r="D113" i="55"/>
  <c r="F113" i="55"/>
  <c r="G113" i="55"/>
  <c r="J113" i="55"/>
  <c r="K113" i="55"/>
  <c r="M113" i="55"/>
  <c r="R113" i="55"/>
  <c r="F114" i="55"/>
  <c r="G114" i="55"/>
  <c r="J114" i="55"/>
  <c r="K114" i="55"/>
  <c r="B115" i="55"/>
  <c r="D115" i="55"/>
  <c r="F115" i="55"/>
  <c r="G115" i="55"/>
  <c r="J115" i="55"/>
  <c r="K115" i="55"/>
  <c r="M115" i="55"/>
  <c r="R115" i="55"/>
  <c r="F116" i="55"/>
  <c r="G116" i="55"/>
  <c r="J116" i="55"/>
  <c r="K116" i="55"/>
  <c r="B117" i="55"/>
  <c r="D117" i="55"/>
  <c r="F117" i="55"/>
  <c r="G117" i="55"/>
  <c r="J117" i="55"/>
  <c r="K117" i="55"/>
  <c r="M117" i="55"/>
  <c r="R117" i="55"/>
  <c r="F118" i="55"/>
  <c r="G118" i="55"/>
  <c r="J118" i="55"/>
  <c r="K118" i="55"/>
  <c r="B119" i="55"/>
  <c r="D119" i="55"/>
  <c r="F119" i="55"/>
  <c r="G119" i="55"/>
  <c r="J119" i="55"/>
  <c r="K119" i="55"/>
  <c r="M119" i="55"/>
  <c r="R119" i="55"/>
  <c r="F120" i="55"/>
  <c r="G120" i="55"/>
  <c r="J120" i="55"/>
  <c r="K120" i="55"/>
  <c r="B121" i="55"/>
  <c r="D121" i="55"/>
  <c r="F121" i="55"/>
  <c r="G121" i="55"/>
  <c r="J121" i="55"/>
  <c r="K121" i="55"/>
  <c r="M121" i="55"/>
  <c r="R121" i="55"/>
  <c r="F122" i="55"/>
  <c r="G122" i="55"/>
  <c r="J122" i="55"/>
  <c r="K122" i="55"/>
  <c r="B123" i="55"/>
  <c r="D123" i="55"/>
  <c r="F123" i="55"/>
  <c r="G123" i="55"/>
  <c r="J123" i="55"/>
  <c r="K123" i="55"/>
  <c r="M123" i="55"/>
  <c r="R123" i="55"/>
  <c r="F124" i="55"/>
  <c r="G124" i="55"/>
  <c r="J124" i="55"/>
  <c r="K124" i="55"/>
  <c r="B125" i="55"/>
  <c r="D125" i="55"/>
  <c r="F125" i="55"/>
  <c r="G125" i="55"/>
  <c r="J125" i="55"/>
  <c r="K125" i="55"/>
  <c r="M125" i="55"/>
  <c r="R125" i="55"/>
  <c r="F126" i="55"/>
  <c r="G126" i="55"/>
  <c r="J126" i="55"/>
  <c r="K126" i="55"/>
  <c r="B127" i="55"/>
  <c r="D127" i="55"/>
  <c r="F127" i="55"/>
  <c r="G127" i="55"/>
  <c r="J127" i="55"/>
  <c r="K127" i="55"/>
  <c r="M127" i="55"/>
  <c r="R127" i="55"/>
  <c r="F128" i="55"/>
  <c r="G128" i="55"/>
  <c r="J128" i="55"/>
  <c r="K128" i="55"/>
  <c r="B129" i="55"/>
  <c r="D129" i="55"/>
  <c r="F129" i="55"/>
  <c r="G129" i="55"/>
  <c r="J129" i="55"/>
  <c r="K129" i="55"/>
  <c r="M129" i="55"/>
  <c r="R129" i="55"/>
  <c r="F130" i="55"/>
  <c r="G130" i="55"/>
  <c r="J130" i="55"/>
  <c r="K130" i="55"/>
  <c r="B131" i="55"/>
  <c r="D131" i="55"/>
  <c r="F131" i="55"/>
  <c r="G131" i="55"/>
  <c r="J131" i="55"/>
  <c r="K131" i="55"/>
  <c r="M131" i="55"/>
  <c r="R131" i="55"/>
  <c r="F132" i="55"/>
  <c r="G132" i="55"/>
  <c r="J132" i="55"/>
  <c r="K132" i="55"/>
  <c r="B133" i="55"/>
  <c r="D133" i="55"/>
  <c r="F133" i="55"/>
  <c r="G133" i="55"/>
  <c r="J133" i="55"/>
  <c r="K133" i="55"/>
  <c r="M133" i="55"/>
  <c r="R133" i="55"/>
  <c r="F134" i="55"/>
  <c r="G134" i="55"/>
  <c r="J134" i="55"/>
  <c r="K134" i="55"/>
  <c r="B135" i="55"/>
  <c r="D135" i="55"/>
  <c r="F135" i="55"/>
  <c r="G135" i="55"/>
  <c r="J135" i="55"/>
  <c r="K135" i="55"/>
  <c r="M135" i="55"/>
  <c r="R135" i="55"/>
  <c r="F136" i="55"/>
  <c r="G136" i="55"/>
  <c r="J136" i="55"/>
  <c r="K136" i="55"/>
  <c r="C7" i="54" l="1"/>
  <c r="D7" i="54"/>
  <c r="E7" i="54"/>
  <c r="F7" i="54"/>
  <c r="G7" i="54"/>
  <c r="H7" i="54"/>
  <c r="F9" i="54"/>
  <c r="G9" i="54"/>
  <c r="H9" i="54"/>
  <c r="I9" i="54"/>
  <c r="J9" i="54"/>
  <c r="K9" i="54"/>
  <c r="L9" i="54"/>
  <c r="M9" i="54"/>
  <c r="N9" i="54"/>
  <c r="K9" i="47"/>
  <c r="T10" i="46"/>
  <c r="T10" i="53" s="1"/>
  <c r="G9" i="47"/>
  <c r="N10" i="46"/>
  <c r="AG1" i="54"/>
  <c r="AH1" i="54"/>
  <c r="AT1" i="54"/>
  <c r="P2" i="54"/>
  <c r="AC2" i="54"/>
  <c r="AK2" i="54"/>
  <c r="AL2" i="54"/>
  <c r="AM2" i="54"/>
  <c r="AK3" i="54"/>
  <c r="AK4" i="54"/>
  <c r="AM4" i="54"/>
  <c r="P5" i="54"/>
  <c r="AC5" i="54"/>
  <c r="AE5" i="54"/>
  <c r="AG5" i="54"/>
  <c r="AM6" i="54"/>
  <c r="O9" i="54"/>
  <c r="AM9" i="54"/>
  <c r="AO9" i="54"/>
  <c r="A10" i="54"/>
  <c r="I10" i="54"/>
  <c r="O10" i="54"/>
  <c r="Q10" i="54"/>
  <c r="S10" i="54"/>
  <c r="X10" i="54"/>
  <c r="AC10" i="54"/>
  <c r="AF10" i="54"/>
  <c r="AH10" i="54"/>
  <c r="AI10" i="54"/>
  <c r="AR10" i="54"/>
  <c r="AS10" i="54"/>
  <c r="AT10" i="54"/>
  <c r="A11" i="54"/>
  <c r="B11" i="54"/>
  <c r="H11" i="54"/>
  <c r="O11" i="54"/>
  <c r="Q11" i="54"/>
  <c r="R11" i="54"/>
  <c r="AC11" i="54"/>
  <c r="AF11" i="54"/>
  <c r="AH11" i="54"/>
  <c r="AM11" i="54"/>
  <c r="AP11" i="54"/>
  <c r="AQ11" i="54"/>
  <c r="AR11" i="54"/>
  <c r="AS11" i="54"/>
  <c r="AT11" i="54"/>
  <c r="O12" i="54"/>
  <c r="Q12" i="54"/>
  <c r="R12" i="54"/>
  <c r="AH12" i="54"/>
  <c r="AJ12" i="54"/>
  <c r="AM12" i="54"/>
  <c r="AP12" i="54"/>
  <c r="AQ12" i="54"/>
  <c r="AR12" i="54"/>
  <c r="AS12" i="54"/>
  <c r="AT12" i="54"/>
  <c r="B13" i="54"/>
  <c r="C13" i="54"/>
  <c r="H13" i="54"/>
  <c r="O13" i="54"/>
  <c r="P13" i="54"/>
  <c r="Q13" i="54"/>
  <c r="R13" i="54"/>
  <c r="AC13" i="54"/>
  <c r="AD13" i="54"/>
  <c r="AE13" i="54"/>
  <c r="AF13" i="54"/>
  <c r="AM13" i="54"/>
  <c r="AP13" i="54"/>
  <c r="AQ13" i="54"/>
  <c r="AR13" i="54"/>
  <c r="AS13" i="54"/>
  <c r="AT13" i="54"/>
  <c r="C14" i="54"/>
  <c r="AC14" i="54"/>
  <c r="C15" i="54"/>
  <c r="H15" i="54"/>
  <c r="AC15" i="54"/>
  <c r="C16" i="54"/>
  <c r="AC16" i="54"/>
  <c r="AD16" i="54"/>
  <c r="AF16" i="54"/>
  <c r="AH16" i="54"/>
  <c r="AJ16" i="54"/>
  <c r="AM16" i="54"/>
  <c r="AP16" i="54"/>
  <c r="AS16" i="54"/>
  <c r="C17" i="54"/>
  <c r="E17" i="54"/>
  <c r="H17" i="54"/>
  <c r="AC17" i="54"/>
  <c r="AD17" i="54"/>
  <c r="O18" i="54"/>
  <c r="Q18" i="54"/>
  <c r="S18" i="54"/>
  <c r="AC18" i="54"/>
  <c r="AD18" i="54"/>
  <c r="AF18" i="54"/>
  <c r="AH18" i="54"/>
  <c r="AJ18" i="54"/>
  <c r="AM18" i="54"/>
  <c r="AP18" i="54"/>
  <c r="AS18" i="54"/>
  <c r="D19" i="54"/>
  <c r="E19" i="54"/>
  <c r="H19" i="54"/>
  <c r="AC19" i="54"/>
  <c r="AD19" i="54"/>
  <c r="O20" i="54"/>
  <c r="Q20" i="54"/>
  <c r="S20" i="54"/>
  <c r="AC20" i="54"/>
  <c r="AD20" i="54"/>
  <c r="AF20" i="54"/>
  <c r="AH20" i="54"/>
  <c r="AJ20" i="54"/>
  <c r="AM20" i="54"/>
  <c r="AP20" i="54"/>
  <c r="AS20" i="54"/>
  <c r="A21" i="54"/>
  <c r="B21" i="54"/>
  <c r="H21" i="54"/>
  <c r="I21" i="54"/>
  <c r="AC21" i="54"/>
  <c r="AD21" i="54"/>
  <c r="O22" i="54"/>
  <c r="Q22" i="54"/>
  <c r="S22" i="54"/>
  <c r="AC22" i="54"/>
  <c r="AD22" i="54"/>
  <c r="AF22" i="54"/>
  <c r="AH22" i="54"/>
  <c r="AJ22" i="54"/>
  <c r="AM22" i="54"/>
  <c r="AP22" i="54"/>
  <c r="AS22" i="54"/>
  <c r="B23" i="54"/>
  <c r="H23" i="54"/>
  <c r="I23" i="54"/>
  <c r="AC23" i="54"/>
  <c r="AD23" i="54"/>
  <c r="O24" i="54"/>
  <c r="Q24" i="54"/>
  <c r="S24" i="54"/>
  <c r="AC24" i="54"/>
  <c r="AD24" i="54"/>
  <c r="AF24" i="54"/>
  <c r="AH24" i="54"/>
  <c r="AJ24" i="54"/>
  <c r="AM24" i="54"/>
  <c r="AP24" i="54"/>
  <c r="AS24" i="54"/>
  <c r="B25" i="54"/>
  <c r="H25" i="54"/>
  <c r="I25" i="54"/>
  <c r="AC25" i="54"/>
  <c r="AD25" i="54"/>
  <c r="O26" i="54"/>
  <c r="Q26" i="54"/>
  <c r="S26" i="54"/>
  <c r="AC26" i="54"/>
  <c r="AD26" i="54"/>
  <c r="AF26" i="54"/>
  <c r="AH26" i="54"/>
  <c r="AJ26" i="54"/>
  <c r="AM26" i="54"/>
  <c r="AP26" i="54"/>
  <c r="AS26" i="54"/>
  <c r="B27" i="54"/>
  <c r="H27" i="54"/>
  <c r="I27" i="54"/>
  <c r="AC27" i="54"/>
  <c r="AD27" i="54"/>
  <c r="O28" i="54"/>
  <c r="Q28" i="54"/>
  <c r="S28" i="54"/>
  <c r="AC28" i="54"/>
  <c r="AD28" i="54"/>
  <c r="AF28" i="54"/>
  <c r="AH28" i="54"/>
  <c r="AJ28" i="54"/>
  <c r="AM28" i="54"/>
  <c r="AP28" i="54"/>
  <c r="AS28" i="54"/>
  <c r="B29" i="54"/>
  <c r="H29" i="54"/>
  <c r="AC29" i="54"/>
  <c r="AD29" i="54"/>
  <c r="O30" i="54"/>
  <c r="Q30" i="54"/>
  <c r="S30" i="54"/>
  <c r="AC30" i="54"/>
  <c r="AD30" i="54"/>
  <c r="AF30" i="54"/>
  <c r="AH30" i="54"/>
  <c r="AJ30" i="54"/>
  <c r="AM30" i="54"/>
  <c r="AP30" i="54"/>
  <c r="AS30" i="54"/>
  <c r="B31" i="54"/>
  <c r="C31" i="54"/>
  <c r="H31" i="54"/>
  <c r="I31" i="54"/>
  <c r="AC31" i="54"/>
  <c r="AD31" i="54"/>
  <c r="AC32" i="54"/>
  <c r="AD32" i="54"/>
  <c r="AF32" i="54"/>
  <c r="AH32" i="54"/>
  <c r="AJ32" i="54"/>
  <c r="AM32" i="54"/>
  <c r="AP32" i="54"/>
  <c r="AS32" i="54"/>
  <c r="C33" i="54"/>
  <c r="H33" i="54"/>
  <c r="I33" i="54"/>
  <c r="AC33" i="54"/>
  <c r="AD33" i="54"/>
  <c r="O34" i="54"/>
  <c r="Q34" i="54"/>
  <c r="S34" i="54"/>
  <c r="X34" i="54"/>
  <c r="AC34" i="54"/>
  <c r="AF34" i="54"/>
  <c r="AH34" i="54"/>
  <c r="C35" i="54"/>
  <c r="H35" i="54"/>
  <c r="I35" i="54"/>
  <c r="O36" i="54"/>
  <c r="C37" i="54"/>
  <c r="H37" i="54"/>
  <c r="I37" i="54"/>
  <c r="O38" i="54"/>
  <c r="T38" i="54"/>
  <c r="V38" i="54"/>
  <c r="X38" i="54"/>
  <c r="AA38" i="54"/>
  <c r="AD38" i="54"/>
  <c r="AJ38" i="54"/>
  <c r="C39" i="54"/>
  <c r="H39" i="54"/>
  <c r="I39" i="54"/>
  <c r="X39" i="54"/>
  <c r="O40" i="54"/>
  <c r="T40" i="54"/>
  <c r="V40" i="54"/>
  <c r="X40" i="54"/>
  <c r="AC40" i="54"/>
  <c r="AD40" i="54"/>
  <c r="AJ40" i="54"/>
  <c r="AN40" i="54"/>
  <c r="AP40" i="54"/>
  <c r="AR40" i="54"/>
  <c r="C41" i="54"/>
  <c r="H41" i="54"/>
  <c r="I41" i="54"/>
  <c r="V41" i="54"/>
  <c r="AA41" i="54"/>
  <c r="AD41" i="54"/>
  <c r="C42" i="54"/>
  <c r="X42" i="54"/>
  <c r="AJ42" i="54"/>
  <c r="AN42" i="54"/>
  <c r="AP42" i="54"/>
  <c r="AR42" i="54"/>
  <c r="AT42" i="54"/>
  <c r="B43" i="54"/>
  <c r="H43" i="54"/>
  <c r="O43" i="54"/>
  <c r="T43" i="54"/>
  <c r="X43" i="54"/>
  <c r="AC43" i="54"/>
  <c r="AD43" i="54"/>
  <c r="B44" i="54"/>
  <c r="V44" i="54"/>
  <c r="AA44" i="54"/>
  <c r="AD44" i="54"/>
  <c r="AJ44" i="54"/>
  <c r="AN44" i="54"/>
  <c r="AP44" i="54"/>
  <c r="AR44" i="54"/>
  <c r="AT44" i="54"/>
  <c r="A45" i="54"/>
  <c r="H45" i="54"/>
  <c r="X45" i="54"/>
  <c r="B46" i="54"/>
  <c r="R46" i="54"/>
  <c r="X46" i="54"/>
  <c r="AA46" i="54"/>
  <c r="AD46" i="54"/>
  <c r="AJ46" i="54"/>
  <c r="AN46" i="54"/>
  <c r="AP46" i="54"/>
  <c r="AR46" i="54"/>
  <c r="AT46" i="54"/>
  <c r="A47" i="54"/>
  <c r="H47" i="54"/>
  <c r="O47" i="54"/>
  <c r="U47" i="54"/>
  <c r="V47" i="54"/>
  <c r="AD47" i="54"/>
  <c r="X48" i="54"/>
  <c r="AD48" i="54"/>
  <c r="AP48" i="54"/>
  <c r="AR48" i="54"/>
  <c r="AT48" i="54"/>
  <c r="A49" i="54"/>
  <c r="H49" i="54"/>
  <c r="O49" i="54"/>
  <c r="T49" i="54"/>
  <c r="V49" i="54"/>
  <c r="X49" i="54"/>
  <c r="AD49" i="54"/>
  <c r="B50" i="54"/>
  <c r="AA50" i="54"/>
  <c r="AD50" i="54"/>
  <c r="A51" i="54"/>
  <c r="X51" i="54"/>
  <c r="A52" i="54"/>
  <c r="AD52" i="54"/>
  <c r="A53" i="54"/>
  <c r="B54" i="54"/>
  <c r="G54" i="54"/>
  <c r="I54" i="54"/>
  <c r="K54" i="54"/>
  <c r="L54" i="54"/>
  <c r="O54" i="54"/>
  <c r="P54" i="54"/>
  <c r="R54" i="54"/>
  <c r="T54" i="54"/>
  <c r="V54" i="54"/>
  <c r="X54" i="54"/>
  <c r="Z54" i="54"/>
  <c r="AC54" i="54"/>
  <c r="AF54" i="54"/>
  <c r="AI54" i="54"/>
  <c r="AK54" i="54"/>
  <c r="AN54" i="54"/>
  <c r="AQ54" i="54"/>
  <c r="B55" i="54"/>
  <c r="G55" i="54"/>
  <c r="I55" i="54"/>
  <c r="K55" i="54"/>
  <c r="O55" i="54"/>
  <c r="V55" i="54"/>
  <c r="X55" i="54"/>
  <c r="Z55" i="54"/>
  <c r="AC55" i="54"/>
  <c r="AF55" i="54"/>
  <c r="AI55" i="54"/>
  <c r="AK55" i="54"/>
  <c r="AN55" i="54"/>
  <c r="A56" i="54"/>
  <c r="G56" i="54"/>
  <c r="I56" i="54"/>
  <c r="K56" i="54"/>
  <c r="L56" i="54"/>
  <c r="M56" i="54"/>
  <c r="N56" i="54"/>
  <c r="V56" i="54"/>
  <c r="Z56" i="54"/>
  <c r="A57" i="54"/>
  <c r="G57" i="54"/>
  <c r="I57" i="54"/>
  <c r="J57" i="54"/>
  <c r="K57" i="54"/>
  <c r="O57" i="54"/>
  <c r="R57" i="54"/>
  <c r="T57" i="54"/>
  <c r="V57" i="54"/>
  <c r="X57" i="54"/>
  <c r="Z57" i="54"/>
  <c r="AC57" i="54"/>
  <c r="AI57" i="54"/>
  <c r="AQ57" i="54"/>
  <c r="T58" i="54"/>
  <c r="X58" i="54"/>
  <c r="Z58" i="54"/>
  <c r="AF58" i="54"/>
  <c r="AK58" i="54"/>
  <c r="AN58" i="54"/>
  <c r="A59" i="54"/>
  <c r="G59" i="54"/>
  <c r="I59" i="54"/>
  <c r="J59" i="54"/>
  <c r="K59" i="54"/>
  <c r="O59" i="54"/>
  <c r="R59" i="54"/>
  <c r="T59" i="54"/>
  <c r="V59" i="54"/>
  <c r="X59" i="54"/>
  <c r="Z59" i="54"/>
  <c r="AC59" i="54"/>
  <c r="AF59" i="54"/>
  <c r="AI59" i="54"/>
  <c r="AK59" i="54"/>
  <c r="AN59" i="54"/>
  <c r="AQ59" i="54"/>
  <c r="T60" i="54"/>
  <c r="X60" i="54"/>
  <c r="A61" i="54"/>
  <c r="G61" i="54"/>
  <c r="I61" i="54"/>
  <c r="J61" i="54"/>
  <c r="K61" i="54"/>
  <c r="O61" i="54"/>
  <c r="R61" i="54"/>
  <c r="T61" i="54"/>
  <c r="V61" i="54"/>
  <c r="X61" i="54"/>
  <c r="Z61" i="54"/>
  <c r="AC61" i="54"/>
  <c r="AF61" i="54"/>
  <c r="AI61" i="54"/>
  <c r="AK61" i="54"/>
  <c r="AN61" i="54"/>
  <c r="AQ61" i="54"/>
  <c r="T62" i="54"/>
  <c r="X62" i="54"/>
  <c r="A63" i="54"/>
  <c r="G63" i="54"/>
  <c r="I63" i="54"/>
  <c r="J63" i="54"/>
  <c r="K63" i="54"/>
  <c r="O63" i="54"/>
  <c r="R63" i="54"/>
  <c r="T63" i="54"/>
  <c r="V63" i="54"/>
  <c r="X63" i="54"/>
  <c r="Z63" i="54"/>
  <c r="AC63" i="54"/>
  <c r="AF63" i="54"/>
  <c r="AI63" i="54"/>
  <c r="AK63" i="54"/>
  <c r="AN63" i="54"/>
  <c r="AQ63" i="54"/>
  <c r="T64" i="54"/>
  <c r="X64" i="54"/>
  <c r="A65" i="54"/>
  <c r="G65" i="54"/>
  <c r="I65" i="54"/>
  <c r="J65" i="54"/>
  <c r="K65" i="54"/>
  <c r="O65" i="54"/>
  <c r="R65" i="54"/>
  <c r="T65" i="54"/>
  <c r="V65" i="54"/>
  <c r="X65" i="54"/>
  <c r="Z65" i="54"/>
  <c r="AC65" i="54"/>
  <c r="AF65" i="54"/>
  <c r="AI65" i="54"/>
  <c r="AK65" i="54"/>
  <c r="AN65" i="54"/>
  <c r="AQ65" i="54"/>
  <c r="T66" i="54"/>
  <c r="X66" i="54"/>
  <c r="A67" i="54"/>
  <c r="G67" i="54"/>
  <c r="I67" i="54"/>
  <c r="J67" i="54"/>
  <c r="K67" i="54"/>
  <c r="O67" i="54"/>
  <c r="R67" i="54"/>
  <c r="T67" i="54"/>
  <c r="V67" i="54"/>
  <c r="X67" i="54"/>
  <c r="Z67" i="54"/>
  <c r="AC67" i="54"/>
  <c r="AF67" i="54"/>
  <c r="AI67" i="54"/>
  <c r="AK67" i="54"/>
  <c r="AN67" i="54"/>
  <c r="AQ67" i="54"/>
  <c r="T68" i="54"/>
  <c r="X68" i="54"/>
  <c r="A69" i="54"/>
  <c r="G69" i="54"/>
  <c r="I69" i="54"/>
  <c r="J69" i="54"/>
  <c r="K69" i="54"/>
  <c r="O69" i="54"/>
  <c r="R69" i="54"/>
  <c r="T69" i="54"/>
  <c r="V69" i="54"/>
  <c r="X69" i="54"/>
  <c r="Z69" i="54"/>
  <c r="AC69" i="54"/>
  <c r="AF69" i="54"/>
  <c r="AI69" i="54"/>
  <c r="AK69" i="54"/>
  <c r="AN69" i="54"/>
  <c r="AQ69" i="54"/>
  <c r="T70" i="54"/>
  <c r="X70" i="54"/>
  <c r="A71" i="54"/>
  <c r="Z71" i="54"/>
  <c r="AC71" i="54"/>
  <c r="AF71" i="54"/>
  <c r="AK71" i="54"/>
  <c r="AN71" i="54"/>
  <c r="AQ71" i="54"/>
  <c r="A73" i="54"/>
  <c r="A75" i="54"/>
  <c r="Y75" i="54"/>
  <c r="A76" i="54"/>
  <c r="I76" i="54"/>
  <c r="N76" i="54"/>
  <c r="S76" i="54"/>
  <c r="Y76" i="54"/>
  <c r="AF76" i="54"/>
  <c r="AK76" i="54"/>
  <c r="AP76" i="54"/>
  <c r="I77" i="54"/>
  <c r="N77" i="54"/>
  <c r="S77" i="54"/>
  <c r="AK77" i="54"/>
  <c r="AP77" i="54"/>
  <c r="A78" i="54"/>
  <c r="I78" i="54"/>
  <c r="M78" i="54"/>
  <c r="N78" i="54"/>
  <c r="R78" i="54"/>
  <c r="W78" i="54"/>
  <c r="Y78" i="54"/>
  <c r="AF78" i="54"/>
  <c r="AK78" i="54"/>
  <c r="AO78" i="54"/>
  <c r="AP78" i="54"/>
  <c r="AT78" i="54"/>
  <c r="A79" i="54"/>
  <c r="Y79" i="54"/>
  <c r="AK79" i="54"/>
  <c r="A80" i="54"/>
  <c r="I80" i="54"/>
  <c r="M80" i="54"/>
  <c r="N80" i="54"/>
  <c r="R80" i="54"/>
  <c r="W80" i="54"/>
  <c r="Y80" i="54"/>
  <c r="AF80" i="54"/>
  <c r="AK80" i="54"/>
  <c r="AO80" i="54"/>
  <c r="AP80" i="54"/>
  <c r="AT80" i="54"/>
  <c r="A81" i="54"/>
  <c r="Y81" i="54"/>
  <c r="AK81" i="54"/>
  <c r="A83" i="54"/>
  <c r="Y83" i="54"/>
  <c r="A84" i="54"/>
  <c r="I84" i="54"/>
  <c r="N84" i="54"/>
  <c r="S84" i="54"/>
  <c r="Y84" i="54"/>
  <c r="AF84" i="54"/>
  <c r="AK84" i="54"/>
  <c r="AP84" i="54"/>
  <c r="I85" i="54"/>
  <c r="N85" i="54"/>
  <c r="S85" i="54"/>
  <c r="AF85" i="54"/>
  <c r="AK85" i="54"/>
  <c r="A86" i="54"/>
  <c r="I86" i="54"/>
  <c r="N86" i="54"/>
  <c r="S86" i="54"/>
  <c r="W86" i="54"/>
  <c r="Y86" i="54"/>
  <c r="AF86" i="54"/>
  <c r="AJ86" i="54"/>
  <c r="AK86" i="54"/>
  <c r="AO86" i="54"/>
  <c r="AP86" i="54"/>
  <c r="AT86" i="54"/>
  <c r="A87" i="54"/>
  <c r="N87" i="54"/>
  <c r="R87" i="54"/>
  <c r="Y87" i="54"/>
  <c r="A88" i="54"/>
  <c r="I88" i="54"/>
  <c r="N88" i="54"/>
  <c r="S88" i="54"/>
  <c r="W88" i="54"/>
  <c r="Y88" i="54"/>
  <c r="AF88" i="54"/>
  <c r="AJ88" i="54"/>
  <c r="AK88" i="54"/>
  <c r="AO88" i="54"/>
  <c r="AP88" i="54"/>
  <c r="AT88" i="54"/>
  <c r="A89" i="54"/>
  <c r="N89" i="54"/>
  <c r="R89" i="54"/>
  <c r="W89" i="54"/>
  <c r="Y89" i="54"/>
  <c r="A90" i="54"/>
  <c r="I90" i="54"/>
  <c r="N90" i="54"/>
  <c r="S90" i="54"/>
  <c r="W90" i="54"/>
  <c r="A91" i="54"/>
  <c r="N91" i="54"/>
  <c r="R91" i="54"/>
  <c r="Y91" i="54"/>
  <c r="A93" i="54"/>
  <c r="A94" i="54"/>
  <c r="G94" i="54"/>
  <c r="I94" i="54"/>
  <c r="O94" i="54"/>
  <c r="Q94" i="54"/>
  <c r="V94" i="54"/>
  <c r="C95" i="54"/>
  <c r="E95" i="54"/>
  <c r="G95" i="54"/>
  <c r="K95" i="54"/>
  <c r="M95" i="54"/>
  <c r="O95" i="54"/>
  <c r="T95" i="54"/>
  <c r="V95" i="54"/>
  <c r="I96" i="54"/>
  <c r="E97" i="54"/>
  <c r="G97" i="54"/>
  <c r="M97" i="54"/>
  <c r="O97" i="54"/>
  <c r="A98" i="54"/>
  <c r="Q98" i="54"/>
  <c r="C99" i="54"/>
  <c r="E99" i="54"/>
  <c r="G99" i="54"/>
  <c r="I99" i="54"/>
  <c r="K99" i="54"/>
  <c r="M99" i="54"/>
  <c r="O99" i="54"/>
  <c r="T99" i="54"/>
  <c r="V99" i="54"/>
  <c r="E101" i="54"/>
  <c r="G101" i="54"/>
  <c r="M101" i="54"/>
  <c r="AG1" i="53"/>
  <c r="AH1" i="53"/>
  <c r="AT1" i="53"/>
  <c r="P2" i="53"/>
  <c r="AC2" i="53"/>
  <c r="AE2" i="53"/>
  <c r="AL2" i="53"/>
  <c r="AM2" i="53"/>
  <c r="AO2" i="53"/>
  <c r="AC4" i="53"/>
  <c r="AE4" i="53"/>
  <c r="AM4" i="53"/>
  <c r="AO4" i="53"/>
  <c r="P5" i="53"/>
  <c r="AB5" i="53"/>
  <c r="P6" i="53"/>
  <c r="AB6" i="53"/>
  <c r="AC6" i="53"/>
  <c r="AE6" i="53"/>
  <c r="AG6" i="53"/>
  <c r="AM6" i="53"/>
  <c r="AO6" i="53"/>
  <c r="I9" i="53"/>
  <c r="AL9" i="53"/>
  <c r="AN9" i="53"/>
  <c r="M10" i="53"/>
  <c r="N10" i="53"/>
  <c r="R10" i="53"/>
  <c r="S10" i="53"/>
  <c r="X10" i="53"/>
  <c r="AB10" i="53"/>
  <c r="A11" i="53"/>
  <c r="I11" i="53"/>
  <c r="N11" i="53"/>
  <c r="V11" i="53"/>
  <c r="AB11" i="53"/>
  <c r="AI11" i="53"/>
  <c r="AK11" i="53"/>
  <c r="AN11" i="53"/>
  <c r="AQ11" i="53"/>
  <c r="A12" i="53"/>
  <c r="B12" i="53"/>
  <c r="H12" i="53"/>
  <c r="N12" i="53"/>
  <c r="O12" i="53"/>
  <c r="P12" i="53"/>
  <c r="U12" i="53"/>
  <c r="V12" i="53"/>
  <c r="AK12" i="53"/>
  <c r="AI13" i="53"/>
  <c r="AK13" i="53"/>
  <c r="AP13" i="53"/>
  <c r="AT13" i="53"/>
  <c r="B14" i="53"/>
  <c r="F14" i="53"/>
  <c r="H14" i="53"/>
  <c r="I14" i="53"/>
  <c r="P14" i="53"/>
  <c r="U14" i="53"/>
  <c r="V14" i="53"/>
  <c r="AI14" i="53"/>
  <c r="AN14" i="53"/>
  <c r="AQ14" i="53"/>
  <c r="B15" i="53"/>
  <c r="AB15" i="53"/>
  <c r="AK15" i="53"/>
  <c r="B16" i="53"/>
  <c r="H16" i="53"/>
  <c r="I16" i="53"/>
  <c r="P16" i="53"/>
  <c r="U16" i="53"/>
  <c r="V16" i="53"/>
  <c r="AB17" i="53"/>
  <c r="AK17" i="53"/>
  <c r="B18" i="53"/>
  <c r="H18" i="53"/>
  <c r="P18" i="53"/>
  <c r="U18" i="53"/>
  <c r="V18" i="53"/>
  <c r="AI18" i="53"/>
  <c r="AN18" i="53"/>
  <c r="AQ18" i="53"/>
  <c r="B19" i="53"/>
  <c r="AB19" i="53"/>
  <c r="AK19" i="53"/>
  <c r="B20" i="53"/>
  <c r="F20" i="53"/>
  <c r="H20" i="53"/>
  <c r="I20" i="53"/>
  <c r="P20" i="53"/>
  <c r="U20" i="53"/>
  <c r="V20" i="53"/>
  <c r="AK21" i="53"/>
  <c r="F22" i="53"/>
  <c r="H22" i="53"/>
  <c r="I22" i="53"/>
  <c r="P22" i="53"/>
  <c r="U22" i="53"/>
  <c r="V22" i="53"/>
  <c r="AB22" i="53"/>
  <c r="AD22" i="53"/>
  <c r="AG22" i="53"/>
  <c r="AI22" i="53"/>
  <c r="AN22" i="53"/>
  <c r="AQ22" i="53"/>
  <c r="AK23" i="53"/>
  <c r="B24" i="53"/>
  <c r="H24" i="53"/>
  <c r="P24" i="53"/>
  <c r="U24" i="53"/>
  <c r="V24" i="53"/>
  <c r="B25" i="53"/>
  <c r="AB25" i="53"/>
  <c r="AI25" i="53"/>
  <c r="AK25" i="53"/>
  <c r="A26" i="53"/>
  <c r="B26" i="53"/>
  <c r="H26" i="53"/>
  <c r="I26" i="53"/>
  <c r="P26" i="53"/>
  <c r="U26" i="53"/>
  <c r="V26" i="53"/>
  <c r="AN26" i="53"/>
  <c r="AQ26" i="53"/>
  <c r="AK27" i="53"/>
  <c r="B28" i="53"/>
  <c r="H28" i="53"/>
  <c r="I28" i="53"/>
  <c r="P28" i="53"/>
  <c r="U28" i="53"/>
  <c r="V28" i="53"/>
  <c r="AB29" i="53"/>
  <c r="B30" i="53"/>
  <c r="H30" i="53"/>
  <c r="I30" i="53"/>
  <c r="P30" i="53"/>
  <c r="U30" i="53"/>
  <c r="V30" i="53"/>
  <c r="AB31" i="53"/>
  <c r="AK31" i="53"/>
  <c r="AN31" i="53"/>
  <c r="AQ31" i="53"/>
  <c r="B32" i="53"/>
  <c r="H32" i="53"/>
  <c r="I32" i="53"/>
  <c r="P32" i="53"/>
  <c r="U32" i="53"/>
  <c r="V32" i="53"/>
  <c r="AB33" i="53"/>
  <c r="AK33" i="53"/>
  <c r="AN33" i="53"/>
  <c r="AP33" i="53"/>
  <c r="AQ33" i="53"/>
  <c r="B34" i="53"/>
  <c r="H34" i="53"/>
  <c r="I34" i="53"/>
  <c r="P34" i="53"/>
  <c r="S34" i="53"/>
  <c r="U34" i="53"/>
  <c r="V34" i="53"/>
  <c r="AB34" i="53"/>
  <c r="AB35" i="53"/>
  <c r="AK35" i="53"/>
  <c r="AN35" i="53"/>
  <c r="AQ35" i="53"/>
  <c r="B36" i="53"/>
  <c r="C36" i="53"/>
  <c r="H36" i="53"/>
  <c r="I36" i="53"/>
  <c r="S36" i="53"/>
  <c r="U36" i="53"/>
  <c r="AB36" i="53"/>
  <c r="AB37" i="53"/>
  <c r="C38" i="53"/>
  <c r="H38" i="53"/>
  <c r="I38" i="53"/>
  <c r="P38" i="53"/>
  <c r="U38" i="53"/>
  <c r="V38" i="53"/>
  <c r="AB39" i="53"/>
  <c r="AG39" i="53"/>
  <c r="AI39" i="53"/>
  <c r="AL39" i="53"/>
  <c r="C40" i="53"/>
  <c r="H40" i="53"/>
  <c r="I40" i="53"/>
  <c r="P40" i="53"/>
  <c r="U40" i="53"/>
  <c r="P41" i="53"/>
  <c r="AB41" i="53"/>
  <c r="AG41" i="53"/>
  <c r="AI41" i="53"/>
  <c r="AL41" i="53"/>
  <c r="AN41" i="53"/>
  <c r="C42" i="53"/>
  <c r="H42" i="53"/>
  <c r="I42" i="53"/>
  <c r="O42" i="53"/>
  <c r="U42" i="53"/>
  <c r="O43" i="53"/>
  <c r="AB43" i="53"/>
  <c r="AG43" i="53"/>
  <c r="AI43" i="53"/>
  <c r="AL43" i="53"/>
  <c r="AN43" i="53"/>
  <c r="C44" i="53"/>
  <c r="H44" i="53"/>
  <c r="I44" i="53"/>
  <c r="N44" i="53"/>
  <c r="U44" i="53"/>
  <c r="N45" i="53"/>
  <c r="AB45" i="53"/>
  <c r="AG45" i="53"/>
  <c r="AI45" i="53"/>
  <c r="AL45" i="53"/>
  <c r="AN45" i="53"/>
  <c r="C46" i="53"/>
  <c r="H46" i="53"/>
  <c r="I46" i="53"/>
  <c r="N46" i="53"/>
  <c r="U46" i="53"/>
  <c r="AB47" i="53"/>
  <c r="AG47" i="53"/>
  <c r="AI47" i="53"/>
  <c r="AL47" i="53"/>
  <c r="AN47" i="53"/>
  <c r="C48" i="53"/>
  <c r="F48" i="53"/>
  <c r="H48" i="53"/>
  <c r="I48" i="53"/>
  <c r="N48" i="53"/>
  <c r="U48" i="53"/>
  <c r="C49" i="53"/>
  <c r="N49" i="53"/>
  <c r="AB49" i="53"/>
  <c r="AI49" i="53"/>
  <c r="AL49" i="53"/>
  <c r="C50" i="53"/>
  <c r="H50" i="53"/>
  <c r="I50" i="53"/>
  <c r="N50" i="53"/>
  <c r="V50" i="53"/>
  <c r="A53" i="53"/>
  <c r="A54" i="53"/>
  <c r="F54" i="53"/>
  <c r="H54" i="53"/>
  <c r="K54" i="53"/>
  <c r="N54" i="53"/>
  <c r="X54" i="53"/>
  <c r="AC54" i="53"/>
  <c r="AE54" i="53"/>
  <c r="AH54" i="53"/>
  <c r="AK54" i="53"/>
  <c r="F55" i="53"/>
  <c r="G55" i="53"/>
  <c r="N55" i="53"/>
  <c r="S55" i="53"/>
  <c r="AC55" i="53"/>
  <c r="AD55" i="53"/>
  <c r="AK55" i="53"/>
  <c r="AP55" i="53"/>
  <c r="F56" i="53"/>
  <c r="G56" i="53"/>
  <c r="N56" i="53"/>
  <c r="P56" i="53"/>
  <c r="S56" i="53"/>
  <c r="U56" i="53"/>
  <c r="AC56" i="53"/>
  <c r="AD56" i="53"/>
  <c r="AK56" i="53"/>
  <c r="AM56" i="53"/>
  <c r="AP56" i="53"/>
  <c r="AR56" i="53"/>
  <c r="A57" i="53"/>
  <c r="B57" i="53"/>
  <c r="K57" i="53"/>
  <c r="P57" i="53"/>
  <c r="S57" i="53"/>
  <c r="U57" i="53"/>
  <c r="X57" i="53"/>
  <c r="Y57" i="53"/>
  <c r="AE57" i="53"/>
  <c r="AH57" i="53"/>
  <c r="AK57" i="53"/>
  <c r="AM57" i="53"/>
  <c r="AP57" i="53"/>
  <c r="AR57" i="53"/>
  <c r="B58" i="53"/>
  <c r="F58" i="53"/>
  <c r="H58" i="53"/>
  <c r="K58" i="53"/>
  <c r="N58" i="53"/>
  <c r="P58" i="53"/>
  <c r="S58" i="53"/>
  <c r="U58" i="53"/>
  <c r="Y58" i="53"/>
  <c r="AC58" i="53"/>
  <c r="AE58" i="53"/>
  <c r="AH58" i="53"/>
  <c r="AK58" i="53"/>
  <c r="AM58" i="53"/>
  <c r="AP58" i="53"/>
  <c r="AR58" i="53"/>
  <c r="B59" i="53"/>
  <c r="F59" i="53"/>
  <c r="H59" i="53"/>
  <c r="K59" i="53"/>
  <c r="N59" i="53"/>
  <c r="P59" i="53"/>
  <c r="S59" i="53"/>
  <c r="U59" i="53"/>
  <c r="Y59" i="53"/>
  <c r="AC59" i="53"/>
  <c r="AE59" i="53"/>
  <c r="AH59" i="53"/>
  <c r="AK59" i="53"/>
  <c r="AM59" i="53"/>
  <c r="AP59" i="53"/>
  <c r="AR59" i="53"/>
  <c r="B60" i="53"/>
  <c r="F60" i="53"/>
  <c r="H60" i="53"/>
  <c r="K60" i="53"/>
  <c r="N60" i="53"/>
  <c r="P60" i="53"/>
  <c r="S60" i="53"/>
  <c r="U60" i="53"/>
  <c r="Y60" i="53"/>
  <c r="AE60" i="53"/>
  <c r="AH60" i="53"/>
  <c r="AM60" i="53"/>
  <c r="AR60" i="53"/>
  <c r="B61" i="53"/>
  <c r="F61" i="53"/>
  <c r="H61" i="53"/>
  <c r="K61" i="53"/>
  <c r="N61" i="53"/>
  <c r="P61" i="53"/>
  <c r="S61" i="53"/>
  <c r="U61" i="53"/>
  <c r="X61" i="53"/>
  <c r="AC61" i="53"/>
  <c r="AH61" i="53"/>
  <c r="AM61" i="53"/>
  <c r="AR61" i="53"/>
  <c r="B62" i="53"/>
  <c r="F62" i="53"/>
  <c r="H62" i="53"/>
  <c r="K62" i="53"/>
  <c r="N62" i="53"/>
  <c r="P62" i="53"/>
  <c r="S62" i="53"/>
  <c r="U62" i="53"/>
  <c r="X62" i="53"/>
  <c r="Y62" i="53"/>
  <c r="AC62" i="53"/>
  <c r="AE62" i="53"/>
  <c r="AH62" i="53"/>
  <c r="AK62" i="53"/>
  <c r="AL62" i="53"/>
  <c r="AR62" i="53"/>
  <c r="B63" i="53"/>
  <c r="F63" i="53"/>
  <c r="H63" i="53"/>
  <c r="K63" i="53"/>
  <c r="N63" i="53"/>
  <c r="P63" i="53"/>
  <c r="S63" i="53"/>
  <c r="U63" i="53"/>
  <c r="Y63" i="53"/>
  <c r="AC63" i="53"/>
  <c r="AE63" i="53"/>
  <c r="AH63" i="53"/>
  <c r="AL63" i="53"/>
  <c r="AR63" i="53"/>
  <c r="B64" i="53"/>
  <c r="F64" i="53"/>
  <c r="H64" i="53"/>
  <c r="K64" i="53"/>
  <c r="N64" i="53"/>
  <c r="P64" i="53"/>
  <c r="S64" i="53"/>
  <c r="U64" i="53"/>
  <c r="Y64" i="53"/>
  <c r="AC64" i="53"/>
  <c r="AE64" i="53"/>
  <c r="AH64" i="53"/>
  <c r="AL64" i="53"/>
  <c r="AR64" i="53"/>
  <c r="B65" i="53"/>
  <c r="F65" i="53"/>
  <c r="H65" i="53"/>
  <c r="K65" i="53"/>
  <c r="N65" i="53"/>
  <c r="P65" i="53"/>
  <c r="S65" i="53"/>
  <c r="U65" i="53"/>
  <c r="Y65" i="53"/>
  <c r="AE65" i="53"/>
  <c r="AH65" i="53"/>
  <c r="AL65" i="53"/>
  <c r="AR65" i="53"/>
  <c r="B66" i="53"/>
  <c r="K66" i="53"/>
  <c r="P66" i="53"/>
  <c r="U66" i="53"/>
  <c r="X66" i="53"/>
  <c r="AH66" i="53"/>
  <c r="AL66" i="53"/>
  <c r="AR66" i="53"/>
  <c r="A68" i="53"/>
  <c r="A69" i="53"/>
  <c r="B69" i="53"/>
  <c r="F69" i="53"/>
  <c r="G69" i="53"/>
  <c r="I69" i="53"/>
  <c r="K69" i="53"/>
  <c r="L69" i="53"/>
  <c r="M69" i="53"/>
  <c r="N69" i="53"/>
  <c r="O69" i="53"/>
  <c r="P69" i="53"/>
  <c r="R69" i="53"/>
  <c r="T69" i="53"/>
  <c r="V69" i="53"/>
  <c r="X69" i="53"/>
  <c r="Z69" i="53"/>
  <c r="AC69" i="53"/>
  <c r="AD69" i="53"/>
  <c r="AE69" i="53"/>
  <c r="AF69" i="53"/>
  <c r="AI69" i="53"/>
  <c r="AJ69" i="53"/>
  <c r="AK69" i="53"/>
  <c r="AN69" i="53"/>
  <c r="AO69" i="53"/>
  <c r="AP69" i="53"/>
  <c r="AQ69" i="53"/>
  <c r="A70" i="53"/>
  <c r="B70" i="53"/>
  <c r="F70" i="53"/>
  <c r="G70" i="53"/>
  <c r="I70" i="53"/>
  <c r="K70" i="53"/>
  <c r="O70" i="53"/>
  <c r="V70" i="53"/>
  <c r="X70" i="53"/>
  <c r="Z70" i="53"/>
  <c r="AC70" i="53"/>
  <c r="AF70" i="53"/>
  <c r="AI70" i="53"/>
  <c r="AK70" i="53"/>
  <c r="AN70" i="53"/>
  <c r="A71" i="53"/>
  <c r="G71" i="53"/>
  <c r="I71" i="53"/>
  <c r="K71" i="53"/>
  <c r="N71" i="53"/>
  <c r="V71" i="53"/>
  <c r="Z71" i="53"/>
  <c r="A72" i="53"/>
  <c r="G72" i="53"/>
  <c r="I72" i="53"/>
  <c r="J72" i="53"/>
  <c r="K72" i="53"/>
  <c r="O72" i="53"/>
  <c r="T72" i="53"/>
  <c r="V72" i="53"/>
  <c r="X72" i="53"/>
  <c r="Z72" i="53"/>
  <c r="AC72" i="53"/>
  <c r="AF72" i="53"/>
  <c r="AG72" i="53"/>
  <c r="AH72" i="53"/>
  <c r="AI72" i="53"/>
  <c r="AK72" i="53"/>
  <c r="AL72" i="53"/>
  <c r="AM72" i="53"/>
  <c r="AN72" i="53"/>
  <c r="AO72" i="53"/>
  <c r="AP72" i="53"/>
  <c r="AQ72" i="53"/>
  <c r="X73" i="53"/>
  <c r="Z73" i="53"/>
  <c r="AF73" i="53"/>
  <c r="AN73" i="53"/>
  <c r="A74" i="53"/>
  <c r="G74" i="53"/>
  <c r="I74" i="53"/>
  <c r="J74" i="53"/>
  <c r="K74" i="53"/>
  <c r="O74" i="53"/>
  <c r="R74" i="53"/>
  <c r="T74" i="53"/>
  <c r="V74" i="53"/>
  <c r="X74" i="53"/>
  <c r="Z74" i="53"/>
  <c r="AC74" i="53"/>
  <c r="AF74" i="53"/>
  <c r="AI74" i="53"/>
  <c r="AK74" i="53"/>
  <c r="AN74" i="53"/>
  <c r="AQ74" i="53"/>
  <c r="X75" i="53"/>
  <c r="A76" i="53"/>
  <c r="G76" i="53"/>
  <c r="I76" i="53"/>
  <c r="J76" i="53"/>
  <c r="K76" i="53"/>
  <c r="O76" i="53"/>
  <c r="R76" i="53"/>
  <c r="T76" i="53"/>
  <c r="V76" i="53"/>
  <c r="X76" i="53"/>
  <c r="Z76" i="53"/>
  <c r="AC76" i="53"/>
  <c r="AF76" i="53"/>
  <c r="AI76" i="53"/>
  <c r="AK76" i="53"/>
  <c r="AN76" i="53"/>
  <c r="AQ76" i="53"/>
  <c r="X77" i="53"/>
  <c r="A78" i="53"/>
  <c r="G78" i="53"/>
  <c r="I78" i="53"/>
  <c r="J78" i="53"/>
  <c r="K78" i="53"/>
  <c r="O78" i="53"/>
  <c r="R78" i="53"/>
  <c r="T78" i="53"/>
  <c r="V78" i="53"/>
  <c r="X78" i="53"/>
  <c r="Z78" i="53"/>
  <c r="AC78" i="53"/>
  <c r="AF78" i="53"/>
  <c r="AI78" i="53"/>
  <c r="AK78" i="53"/>
  <c r="AN78" i="53"/>
  <c r="AQ78" i="53"/>
  <c r="X79" i="53"/>
  <c r="A80" i="53"/>
  <c r="G80" i="53"/>
  <c r="I80" i="53"/>
  <c r="J80" i="53"/>
  <c r="K80" i="53"/>
  <c r="O80" i="53"/>
  <c r="R80" i="53"/>
  <c r="T80" i="53"/>
  <c r="V80" i="53"/>
  <c r="X80" i="53"/>
  <c r="Z80" i="53"/>
  <c r="AC80" i="53"/>
  <c r="AF80" i="53"/>
  <c r="AI80" i="53"/>
  <c r="AK80" i="53"/>
  <c r="AN80" i="53"/>
  <c r="AQ80" i="53"/>
  <c r="X81" i="53"/>
  <c r="A82" i="53"/>
  <c r="G82" i="53"/>
  <c r="I82" i="53"/>
  <c r="J82" i="53"/>
  <c r="K82" i="53"/>
  <c r="O82" i="53"/>
  <c r="R82" i="53"/>
  <c r="T82" i="53"/>
  <c r="V82" i="53"/>
  <c r="X82" i="53"/>
  <c r="Z82" i="53"/>
  <c r="AC82" i="53"/>
  <c r="AF82" i="53"/>
  <c r="AI82" i="53"/>
  <c r="AK82" i="53"/>
  <c r="AN82" i="53"/>
  <c r="AQ82" i="53"/>
  <c r="X83" i="53"/>
  <c r="A84" i="53"/>
  <c r="G84" i="53"/>
  <c r="I84" i="53"/>
  <c r="J84" i="53"/>
  <c r="K84" i="53"/>
  <c r="O84" i="53"/>
  <c r="R84" i="53"/>
  <c r="T84" i="53"/>
  <c r="V84" i="53"/>
  <c r="X84" i="53"/>
  <c r="Z84" i="53"/>
  <c r="AC84" i="53"/>
  <c r="AF84" i="53"/>
  <c r="AI84" i="53"/>
  <c r="AK84" i="53"/>
  <c r="AN84" i="53"/>
  <c r="AQ84" i="53"/>
  <c r="X85" i="53"/>
  <c r="A86" i="53"/>
  <c r="Z86" i="53"/>
  <c r="AC86" i="53"/>
  <c r="AF86" i="53"/>
  <c r="AN86" i="53"/>
  <c r="AQ86" i="53"/>
  <c r="A88" i="53"/>
  <c r="A90" i="53"/>
  <c r="AP90" i="53"/>
  <c r="A91" i="53"/>
  <c r="E91" i="53"/>
  <c r="H91" i="53"/>
  <c r="L91" i="53"/>
  <c r="AD91" i="53"/>
  <c r="AH91" i="53"/>
  <c r="AL91" i="53"/>
  <c r="AP91" i="53"/>
  <c r="H92" i="53"/>
  <c r="L92" i="53"/>
  <c r="P92" i="53"/>
  <c r="T92" i="53"/>
  <c r="U92" i="53"/>
  <c r="X92" i="53"/>
  <c r="AA92" i="53"/>
  <c r="AD92" i="53"/>
  <c r="AH92" i="53"/>
  <c r="L93" i="53"/>
  <c r="P93" i="53"/>
  <c r="T93" i="53"/>
  <c r="X93" i="53"/>
  <c r="AA93" i="53"/>
  <c r="AH93" i="53"/>
  <c r="A94" i="53"/>
  <c r="E94" i="53"/>
  <c r="H94" i="53"/>
  <c r="L94" i="53"/>
  <c r="P94" i="53"/>
  <c r="T94" i="53"/>
  <c r="X94" i="53"/>
  <c r="AA94" i="53"/>
  <c r="AD94" i="53"/>
  <c r="AH94" i="53"/>
  <c r="AL94" i="53"/>
  <c r="A95" i="53"/>
  <c r="E95" i="53"/>
  <c r="H95" i="53"/>
  <c r="L95" i="53"/>
  <c r="P95" i="53"/>
  <c r="T95" i="53"/>
  <c r="X95" i="53"/>
  <c r="AA95" i="53"/>
  <c r="AD95" i="53"/>
  <c r="AH95" i="53"/>
  <c r="A96" i="53"/>
  <c r="E96" i="53"/>
  <c r="H96" i="53"/>
  <c r="L96" i="53"/>
  <c r="P96" i="53"/>
  <c r="T96" i="53"/>
  <c r="X96" i="53"/>
  <c r="AA96" i="53"/>
  <c r="AD96" i="53"/>
  <c r="AH96" i="53"/>
  <c r="A98" i="53"/>
  <c r="A99" i="53"/>
  <c r="B99" i="53"/>
  <c r="F99" i="53"/>
  <c r="G99" i="53"/>
  <c r="I99" i="53"/>
  <c r="K99" i="53"/>
  <c r="L99" i="53"/>
  <c r="M99" i="53"/>
  <c r="N99" i="53"/>
  <c r="O99" i="53"/>
  <c r="P99" i="53"/>
  <c r="R99" i="53"/>
  <c r="T99" i="53"/>
  <c r="V99" i="53"/>
  <c r="X99" i="53"/>
  <c r="Z99" i="53"/>
  <c r="AC99" i="53"/>
  <c r="AD99" i="53"/>
  <c r="AE99" i="53"/>
  <c r="AF99" i="53"/>
  <c r="AI99" i="53"/>
  <c r="AJ99" i="53"/>
  <c r="AK99" i="53"/>
  <c r="AN99" i="53"/>
  <c r="AO99" i="53"/>
  <c r="AP99" i="53"/>
  <c r="AQ99" i="53"/>
  <c r="A100" i="53"/>
  <c r="B100" i="53"/>
  <c r="F100" i="53"/>
  <c r="G100" i="53"/>
  <c r="I100" i="53"/>
  <c r="K100" i="53"/>
  <c r="O100" i="53"/>
  <c r="V100" i="53"/>
  <c r="X100" i="53"/>
  <c r="Z100" i="53"/>
  <c r="AC100" i="53"/>
  <c r="AF100" i="53"/>
  <c r="AI100" i="53"/>
  <c r="AK100" i="53"/>
  <c r="AN100" i="53"/>
  <c r="A101" i="53"/>
  <c r="G101" i="53"/>
  <c r="I101" i="53"/>
  <c r="K101" i="53"/>
  <c r="L101" i="53"/>
  <c r="M101" i="53"/>
  <c r="N101" i="53"/>
  <c r="V101" i="53"/>
  <c r="Z101" i="53"/>
  <c r="A102" i="53"/>
  <c r="G102" i="53"/>
  <c r="I102" i="53"/>
  <c r="J102" i="53"/>
  <c r="K102" i="53"/>
  <c r="O102" i="53"/>
  <c r="R102" i="53"/>
  <c r="T102" i="53"/>
  <c r="V102" i="53"/>
  <c r="X102" i="53"/>
  <c r="Z102" i="53"/>
  <c r="AC102" i="53"/>
  <c r="AF102" i="53"/>
  <c r="AG102" i="53"/>
  <c r="AH102" i="53"/>
  <c r="AI102" i="53"/>
  <c r="AK102" i="53"/>
  <c r="AL102" i="53"/>
  <c r="AM102" i="53"/>
  <c r="AN102" i="53"/>
  <c r="AO102" i="53"/>
  <c r="AP102" i="53"/>
  <c r="AQ102" i="53"/>
  <c r="T103" i="53"/>
  <c r="X103" i="53"/>
  <c r="Z103" i="53"/>
  <c r="AF103" i="53"/>
  <c r="AK103" i="53"/>
  <c r="AN103" i="53"/>
  <c r="A104" i="53"/>
  <c r="G104" i="53"/>
  <c r="I104" i="53"/>
  <c r="J104" i="53"/>
  <c r="K104" i="53"/>
  <c r="O104" i="53"/>
  <c r="R104" i="53"/>
  <c r="T104" i="53"/>
  <c r="V104" i="53"/>
  <c r="X104" i="53"/>
  <c r="Z104" i="53"/>
  <c r="AC104" i="53"/>
  <c r="AF104" i="53"/>
  <c r="AI104" i="53"/>
  <c r="AK104" i="53"/>
  <c r="AN104" i="53"/>
  <c r="AQ104" i="53"/>
  <c r="T105" i="53"/>
  <c r="X105" i="53"/>
  <c r="A106" i="53"/>
  <c r="G106" i="53"/>
  <c r="I106" i="53"/>
  <c r="J106" i="53"/>
  <c r="K106" i="53"/>
  <c r="O106" i="53"/>
  <c r="R106" i="53"/>
  <c r="T106" i="53"/>
  <c r="V106" i="53"/>
  <c r="X106" i="53"/>
  <c r="Z106" i="53"/>
  <c r="AC106" i="53"/>
  <c r="AF106" i="53"/>
  <c r="AI106" i="53"/>
  <c r="AK106" i="53"/>
  <c r="AN106" i="53"/>
  <c r="AQ106" i="53"/>
  <c r="T107" i="53"/>
  <c r="X107" i="53"/>
  <c r="A108" i="53"/>
  <c r="G108" i="53"/>
  <c r="I108" i="53"/>
  <c r="J108" i="53"/>
  <c r="K108" i="53"/>
  <c r="O108" i="53"/>
  <c r="R108" i="53"/>
  <c r="T108" i="53"/>
  <c r="V108" i="53"/>
  <c r="X108" i="53"/>
  <c r="Z108" i="53"/>
  <c r="AC108" i="53"/>
  <c r="AF108" i="53"/>
  <c r="AI108" i="53"/>
  <c r="AK108" i="53"/>
  <c r="AN108" i="53"/>
  <c r="AQ108" i="53"/>
  <c r="T109" i="53"/>
  <c r="X109" i="53"/>
  <c r="A110" i="53"/>
  <c r="G110" i="53"/>
  <c r="I110" i="53"/>
  <c r="J110" i="53"/>
  <c r="K110" i="53"/>
  <c r="O110" i="53"/>
  <c r="R110" i="53"/>
  <c r="T110" i="53"/>
  <c r="V110" i="53"/>
  <c r="X110" i="53"/>
  <c r="Z110" i="53"/>
  <c r="AC110" i="53"/>
  <c r="AF110" i="53"/>
  <c r="AI110" i="53"/>
  <c r="AK110" i="53"/>
  <c r="AN110" i="53"/>
  <c r="AQ110" i="53"/>
  <c r="T111" i="53"/>
  <c r="X111" i="53"/>
  <c r="A112" i="53"/>
  <c r="G112" i="53"/>
  <c r="I112" i="53"/>
  <c r="J112" i="53"/>
  <c r="K112" i="53"/>
  <c r="O112" i="53"/>
  <c r="R112" i="53"/>
  <c r="T112" i="53"/>
  <c r="V112" i="53"/>
  <c r="X112" i="53"/>
  <c r="Z112" i="53"/>
  <c r="AC112" i="53"/>
  <c r="AF112" i="53"/>
  <c r="AI112" i="53"/>
  <c r="AK112" i="53"/>
  <c r="AN112" i="53"/>
  <c r="AQ112" i="53"/>
  <c r="T113" i="53"/>
  <c r="X113" i="53"/>
  <c r="A114" i="53"/>
  <c r="G114" i="53"/>
  <c r="I114" i="53"/>
  <c r="J114" i="53"/>
  <c r="K114" i="53"/>
  <c r="O114" i="53"/>
  <c r="R114" i="53"/>
  <c r="T114" i="53"/>
  <c r="V114" i="53"/>
  <c r="X114" i="53"/>
  <c r="Z114" i="53"/>
  <c r="AC114" i="53"/>
  <c r="AF114" i="53"/>
  <c r="AI114" i="53"/>
  <c r="AK114" i="53"/>
  <c r="AN114" i="53"/>
  <c r="AQ114" i="53"/>
  <c r="T115" i="53"/>
  <c r="X115" i="53"/>
  <c r="A116" i="53"/>
  <c r="G116" i="53"/>
  <c r="I116" i="53"/>
  <c r="J116" i="53"/>
  <c r="K116" i="53"/>
  <c r="O116" i="53"/>
  <c r="R116" i="53"/>
  <c r="T116" i="53"/>
  <c r="V116" i="53"/>
  <c r="X116" i="53"/>
  <c r="Z116" i="53"/>
  <c r="AC116" i="53"/>
  <c r="AF116" i="53"/>
  <c r="AI116" i="53"/>
  <c r="AK116" i="53"/>
  <c r="AN116" i="53"/>
  <c r="AQ116" i="53"/>
  <c r="T117" i="53"/>
  <c r="X117" i="53"/>
  <c r="A118" i="53"/>
  <c r="G118" i="53"/>
  <c r="I118" i="53"/>
  <c r="J118" i="53"/>
  <c r="K118" i="53"/>
  <c r="O118" i="53"/>
  <c r="R118" i="53"/>
  <c r="T118" i="53"/>
  <c r="V118" i="53"/>
  <c r="X118" i="53"/>
  <c r="Z118" i="53"/>
  <c r="AC118" i="53"/>
  <c r="AF118" i="53"/>
  <c r="AI118" i="53"/>
  <c r="AK118" i="53"/>
  <c r="AN118" i="53"/>
  <c r="AQ118" i="53"/>
  <c r="T119" i="53"/>
  <c r="X119" i="53"/>
  <c r="A120" i="53"/>
  <c r="G120" i="53"/>
  <c r="I120" i="53"/>
  <c r="J120" i="53"/>
  <c r="K120" i="53"/>
  <c r="O120" i="53"/>
  <c r="R120" i="53"/>
  <c r="T120" i="53"/>
  <c r="V120" i="53"/>
  <c r="X120" i="53"/>
  <c r="Z120" i="53"/>
  <c r="AC120" i="53"/>
  <c r="AF120" i="53"/>
  <c r="AI120" i="53"/>
  <c r="AK120" i="53"/>
  <c r="AN120" i="53"/>
  <c r="AQ120" i="53"/>
  <c r="T121" i="53"/>
  <c r="X121" i="53"/>
  <c r="A122" i="53"/>
  <c r="G122" i="53"/>
  <c r="I122" i="53"/>
  <c r="J122" i="53"/>
  <c r="K122" i="53"/>
  <c r="O122" i="53"/>
  <c r="R122" i="53"/>
  <c r="T122" i="53"/>
  <c r="V122" i="53"/>
  <c r="X122" i="53"/>
  <c r="Z122" i="53"/>
  <c r="AC122" i="53"/>
  <c r="AF122" i="53"/>
  <c r="AI122" i="53"/>
  <c r="AK122" i="53"/>
  <c r="AN122" i="53"/>
  <c r="AQ122" i="53"/>
  <c r="T123" i="53"/>
  <c r="X123" i="53"/>
  <c r="A124" i="53"/>
  <c r="G124" i="53"/>
  <c r="I124" i="53"/>
  <c r="J124" i="53"/>
  <c r="K124" i="53"/>
  <c r="O124" i="53"/>
  <c r="R124" i="53"/>
  <c r="T124" i="53"/>
  <c r="V124" i="53"/>
  <c r="X124" i="53"/>
  <c r="Z124" i="53"/>
  <c r="AC124" i="53"/>
  <c r="AF124" i="53"/>
  <c r="AI124" i="53"/>
  <c r="AK124" i="53"/>
  <c r="AN124" i="53"/>
  <c r="AQ124" i="53"/>
  <c r="T125" i="53"/>
  <c r="X125" i="53"/>
  <c r="A126" i="53"/>
  <c r="Z126" i="53"/>
  <c r="AC126" i="53"/>
  <c r="AF126" i="53"/>
  <c r="AN126" i="53"/>
  <c r="AQ126" i="53"/>
  <c r="A128" i="53"/>
  <c r="AP17" i="52"/>
  <c r="Q61" i="52"/>
  <c r="AE1" i="52"/>
  <c r="AF1" i="52"/>
  <c r="AR1" i="52"/>
  <c r="P2" i="52"/>
  <c r="AC2" i="52"/>
  <c r="AL2" i="52"/>
  <c r="AM2" i="52"/>
  <c r="P4" i="52"/>
  <c r="AC4" i="52"/>
  <c r="AM4" i="52"/>
  <c r="P6" i="52"/>
  <c r="W6" i="52"/>
  <c r="AC6" i="52"/>
  <c r="AM6" i="52"/>
  <c r="I9" i="52"/>
  <c r="AL9" i="52"/>
  <c r="AN9" i="52"/>
  <c r="M10" i="52"/>
  <c r="R10" i="52"/>
  <c r="S10" i="52"/>
  <c r="X10" i="52"/>
  <c r="A11" i="52"/>
  <c r="I11" i="52"/>
  <c r="N11" i="52"/>
  <c r="V11" i="52"/>
  <c r="AB11" i="52"/>
  <c r="A12" i="52"/>
  <c r="B12" i="52"/>
  <c r="H12" i="52"/>
  <c r="N12" i="52"/>
  <c r="O12" i="52"/>
  <c r="P12" i="52"/>
  <c r="U12" i="52"/>
  <c r="AB12" i="52"/>
  <c r="AG12" i="52"/>
  <c r="AI12" i="52"/>
  <c r="AK12" i="52"/>
  <c r="AN12" i="52"/>
  <c r="AQ12" i="52"/>
  <c r="AK13" i="52"/>
  <c r="B14" i="52"/>
  <c r="H14" i="52"/>
  <c r="P14" i="52"/>
  <c r="U14" i="52"/>
  <c r="AI14" i="52"/>
  <c r="AP14" i="52"/>
  <c r="AT14" i="52"/>
  <c r="AQ15" i="52"/>
  <c r="B16" i="52"/>
  <c r="H16" i="52"/>
  <c r="P16" i="52"/>
  <c r="U16" i="52"/>
  <c r="AN17" i="52"/>
  <c r="AT17" i="52"/>
  <c r="B18" i="52"/>
  <c r="H18" i="52"/>
  <c r="P18" i="52"/>
  <c r="U18" i="52"/>
  <c r="AQ18" i="52"/>
  <c r="B19" i="52"/>
  <c r="A20" i="52"/>
  <c r="B20" i="52"/>
  <c r="H20" i="52"/>
  <c r="P20" i="52"/>
  <c r="U20" i="52"/>
  <c r="AP20" i="52"/>
  <c r="AT20" i="52"/>
  <c r="B21" i="52"/>
  <c r="AQ21" i="52"/>
  <c r="B22" i="52"/>
  <c r="E22" i="52"/>
  <c r="H22" i="52"/>
  <c r="P22" i="52"/>
  <c r="U22" i="52"/>
  <c r="E23" i="52"/>
  <c r="AQ23" i="52"/>
  <c r="AR23" i="52"/>
  <c r="AS23" i="52"/>
  <c r="AT23" i="52"/>
  <c r="B24" i="52"/>
  <c r="H24" i="52"/>
  <c r="P24" i="52"/>
  <c r="U24" i="52"/>
  <c r="AB24" i="52"/>
  <c r="AH24" i="52"/>
  <c r="AQ24" i="52"/>
  <c r="B26" i="52"/>
  <c r="H26" i="52"/>
  <c r="U26" i="52"/>
  <c r="AB26" i="52"/>
  <c r="AG26" i="52"/>
  <c r="B27" i="52"/>
  <c r="AQ27" i="52"/>
  <c r="B28" i="52"/>
  <c r="H28" i="52"/>
  <c r="U28" i="52"/>
  <c r="A30" i="52"/>
  <c r="H30" i="52"/>
  <c r="U30" i="52"/>
  <c r="AB31" i="52"/>
  <c r="A32" i="52"/>
  <c r="B32" i="52"/>
  <c r="H32" i="52"/>
  <c r="U32" i="52"/>
  <c r="AB33" i="52"/>
  <c r="AK33" i="52"/>
  <c r="AN33" i="52"/>
  <c r="AQ33" i="52"/>
  <c r="B34" i="52"/>
  <c r="H34" i="52"/>
  <c r="U34" i="52"/>
  <c r="AB35" i="52"/>
  <c r="AK35" i="52"/>
  <c r="AN35" i="52"/>
  <c r="AQ35" i="52"/>
  <c r="B36" i="52"/>
  <c r="H36" i="52"/>
  <c r="U36" i="52"/>
  <c r="AB36" i="52"/>
  <c r="AB37" i="52"/>
  <c r="AK37" i="52"/>
  <c r="AN37" i="52"/>
  <c r="AQ37" i="52"/>
  <c r="B38" i="52"/>
  <c r="H38" i="52"/>
  <c r="P38" i="52"/>
  <c r="U38" i="52"/>
  <c r="AB38" i="52"/>
  <c r="AB39" i="52"/>
  <c r="B40" i="52"/>
  <c r="H40" i="52"/>
  <c r="P40" i="52"/>
  <c r="U40" i="52"/>
  <c r="AB41" i="52"/>
  <c r="AG41" i="52"/>
  <c r="AI41" i="52"/>
  <c r="AL41" i="52"/>
  <c r="B42" i="52"/>
  <c r="H42" i="52"/>
  <c r="P42" i="52"/>
  <c r="U42" i="52"/>
  <c r="P43" i="52"/>
  <c r="AN43" i="52"/>
  <c r="B44" i="52"/>
  <c r="C44" i="52"/>
  <c r="H44" i="52"/>
  <c r="O44" i="52"/>
  <c r="U44" i="52"/>
  <c r="O45" i="52"/>
  <c r="AN45" i="52"/>
  <c r="C46" i="52"/>
  <c r="H46" i="52"/>
  <c r="N46" i="52"/>
  <c r="U46" i="52"/>
  <c r="N47" i="52"/>
  <c r="AN47" i="52"/>
  <c r="C48" i="52"/>
  <c r="H48" i="52"/>
  <c r="N48" i="52"/>
  <c r="U48" i="52"/>
  <c r="AI49" i="52"/>
  <c r="C50" i="52"/>
  <c r="H50" i="52"/>
  <c r="N50" i="52"/>
  <c r="U50" i="52"/>
  <c r="N51" i="52"/>
  <c r="A53" i="52"/>
  <c r="X53" i="52"/>
  <c r="A54" i="52"/>
  <c r="H54" i="52"/>
  <c r="Q54" i="52"/>
  <c r="X54" i="52"/>
  <c r="AE54" i="52"/>
  <c r="AN54" i="52"/>
  <c r="B60" i="52"/>
  <c r="Y60" i="52"/>
  <c r="B61" i="52"/>
  <c r="H61" i="52"/>
  <c r="I61" i="52"/>
  <c r="O61" i="52"/>
  <c r="Y61" i="52"/>
  <c r="AE61" i="52"/>
  <c r="AF61" i="52"/>
  <c r="AL61" i="52"/>
  <c r="AN61" i="52"/>
  <c r="A63" i="52"/>
  <c r="B64" i="52"/>
  <c r="G64" i="52"/>
  <c r="I64" i="52"/>
  <c r="K64" i="52"/>
  <c r="L64" i="52"/>
  <c r="O64" i="52"/>
  <c r="P64" i="52"/>
  <c r="R64" i="52"/>
  <c r="T64" i="52"/>
  <c r="V64" i="52"/>
  <c r="X64" i="52"/>
  <c r="Z64" i="52"/>
  <c r="AC64" i="52"/>
  <c r="AF64" i="52"/>
  <c r="AI64" i="52"/>
  <c r="AJ64" i="52"/>
  <c r="AK64" i="52"/>
  <c r="AN64" i="52"/>
  <c r="AQ64" i="52"/>
  <c r="B65" i="52"/>
  <c r="G65" i="52"/>
  <c r="K65" i="52"/>
  <c r="O65" i="52"/>
  <c r="V65" i="52"/>
  <c r="X65" i="52"/>
  <c r="Z65" i="52"/>
  <c r="AC65" i="52"/>
  <c r="AF65" i="52"/>
  <c r="AI65" i="52"/>
  <c r="AK65" i="52"/>
  <c r="AN65" i="52"/>
  <c r="A66" i="52"/>
  <c r="G66" i="52"/>
  <c r="I66" i="52"/>
  <c r="V66" i="52"/>
  <c r="Z66" i="52"/>
  <c r="A67" i="52"/>
  <c r="G67" i="52"/>
  <c r="I67" i="52"/>
  <c r="J67" i="52"/>
  <c r="K67" i="52"/>
  <c r="O67" i="52"/>
  <c r="R67" i="52"/>
  <c r="T67" i="52"/>
  <c r="V67" i="52"/>
  <c r="X67" i="52"/>
  <c r="AC67" i="52"/>
  <c r="AI67" i="52"/>
  <c r="AQ67" i="52"/>
  <c r="X68" i="52"/>
  <c r="Z68" i="52"/>
  <c r="AN68" i="52"/>
  <c r="A69" i="52"/>
  <c r="G69" i="52"/>
  <c r="I69" i="52"/>
  <c r="J69" i="52"/>
  <c r="K69" i="52"/>
  <c r="O69" i="52"/>
  <c r="R69" i="52"/>
  <c r="T69" i="52"/>
  <c r="V69" i="52"/>
  <c r="X69" i="52"/>
  <c r="Z69" i="52"/>
  <c r="AC69" i="52"/>
  <c r="AI69" i="52"/>
  <c r="AN69" i="52"/>
  <c r="AQ69" i="52"/>
  <c r="X70" i="52"/>
  <c r="A71" i="52"/>
  <c r="G71" i="52"/>
  <c r="I71" i="52"/>
  <c r="J71" i="52"/>
  <c r="K71" i="52"/>
  <c r="O71" i="52"/>
  <c r="R71" i="52"/>
  <c r="T71" i="52"/>
  <c r="V71" i="52"/>
  <c r="X71" i="52"/>
  <c r="Z71" i="52"/>
  <c r="AC71" i="52"/>
  <c r="AI71" i="52"/>
  <c r="AN71" i="52"/>
  <c r="AQ71" i="52"/>
  <c r="X72" i="52"/>
  <c r="A73" i="52"/>
  <c r="G73" i="52"/>
  <c r="I73" i="52"/>
  <c r="J73" i="52"/>
  <c r="K73" i="52"/>
  <c r="O73" i="52"/>
  <c r="R73" i="52"/>
  <c r="T73" i="52"/>
  <c r="V73" i="52"/>
  <c r="X73" i="52"/>
  <c r="Z73" i="52"/>
  <c r="AC73" i="52"/>
  <c r="AI73" i="52"/>
  <c r="AN73" i="52"/>
  <c r="AQ73" i="52"/>
  <c r="X74" i="52"/>
  <c r="A75" i="52"/>
  <c r="G75" i="52"/>
  <c r="I75" i="52"/>
  <c r="J75" i="52"/>
  <c r="K75" i="52"/>
  <c r="O75" i="52"/>
  <c r="R75" i="52"/>
  <c r="T75" i="52"/>
  <c r="V75" i="52"/>
  <c r="X75" i="52"/>
  <c r="Z75" i="52"/>
  <c r="AC75" i="52"/>
  <c r="AI75" i="52"/>
  <c r="AN75" i="52"/>
  <c r="AQ75" i="52"/>
  <c r="X76" i="52"/>
  <c r="A77" i="52"/>
  <c r="G77" i="52"/>
  <c r="I77" i="52"/>
  <c r="J77" i="52"/>
  <c r="K77" i="52"/>
  <c r="O77" i="52"/>
  <c r="R77" i="52"/>
  <c r="T77" i="52"/>
  <c r="V77" i="52"/>
  <c r="X77" i="52"/>
  <c r="Z77" i="52"/>
  <c r="AC77" i="52"/>
  <c r="AI77" i="52"/>
  <c r="AN77" i="52"/>
  <c r="AQ77" i="52"/>
  <c r="X78" i="52"/>
  <c r="A79" i="52"/>
  <c r="G79" i="52"/>
  <c r="I79" i="52"/>
  <c r="J79" i="52"/>
  <c r="K79" i="52"/>
  <c r="O79" i="52"/>
  <c r="R79" i="52"/>
  <c r="T79" i="52"/>
  <c r="V79" i="52"/>
  <c r="X79" i="52"/>
  <c r="Z79" i="52"/>
  <c r="AC79" i="52"/>
  <c r="AI79" i="52"/>
  <c r="AN79" i="52"/>
  <c r="AQ79" i="52"/>
  <c r="X80" i="52"/>
  <c r="A81" i="52"/>
  <c r="K81" i="52"/>
  <c r="AI81" i="52"/>
  <c r="AQ81" i="52"/>
  <c r="A83" i="52"/>
  <c r="A85" i="52"/>
  <c r="AD85" i="52"/>
  <c r="B86" i="52"/>
  <c r="L86" i="52"/>
  <c r="Q86" i="52"/>
  <c r="W86" i="52"/>
  <c r="Q87" i="52"/>
  <c r="V87" i="52"/>
  <c r="W87" i="52"/>
  <c r="AB87" i="52"/>
  <c r="A88" i="52"/>
  <c r="L88" i="52"/>
  <c r="Q88" i="52"/>
  <c r="R88" i="52"/>
  <c r="W88" i="52"/>
  <c r="A89" i="52"/>
  <c r="L89" i="52"/>
  <c r="Q89" i="52"/>
  <c r="R89" i="52"/>
  <c r="A90" i="52"/>
  <c r="L90" i="52"/>
  <c r="Q90" i="52"/>
  <c r="R90" i="52"/>
  <c r="W90" i="52"/>
  <c r="A91" i="52"/>
  <c r="L91" i="52"/>
  <c r="Q91" i="52"/>
  <c r="R91" i="52"/>
  <c r="A93" i="52"/>
  <c r="B94" i="52"/>
  <c r="L94" i="52"/>
  <c r="Q94" i="52"/>
  <c r="W94" i="52"/>
  <c r="L95" i="52"/>
  <c r="P95" i="52"/>
  <c r="Q95" i="52"/>
  <c r="V95" i="52"/>
  <c r="W95" i="52"/>
  <c r="AB95" i="52"/>
  <c r="A96" i="52"/>
  <c r="L96" i="52"/>
  <c r="Q96" i="52"/>
  <c r="W96" i="52"/>
  <c r="A97" i="52"/>
  <c r="L97" i="52"/>
  <c r="Q97" i="52"/>
  <c r="W97" i="52"/>
  <c r="A98" i="52"/>
  <c r="L98" i="52"/>
  <c r="Q98" i="52"/>
  <c r="W98" i="52"/>
  <c r="G17" i="51" l="1"/>
  <c r="I203" i="43"/>
  <c r="G260" i="43" s="1"/>
  <c r="G256" i="43"/>
  <c r="L57" i="43"/>
  <c r="I39" i="47" l="1"/>
  <c r="I37" i="47"/>
  <c r="C37" i="47"/>
  <c r="I33" i="47"/>
  <c r="I31" i="47"/>
  <c r="V99" i="47"/>
  <c r="V95" i="47"/>
  <c r="O101" i="47"/>
  <c r="O101" i="54" s="1"/>
  <c r="O99" i="47"/>
  <c r="O97" i="47"/>
  <c r="O95" i="47"/>
  <c r="G101" i="47"/>
  <c r="G99" i="47"/>
  <c r="G97" i="47"/>
  <c r="G95" i="47"/>
  <c r="Y94" i="47"/>
  <c r="Y94" i="54" s="1"/>
  <c r="S90" i="47"/>
  <c r="S88" i="47"/>
  <c r="S86" i="47"/>
  <c r="N91" i="47"/>
  <c r="N89" i="47"/>
  <c r="N90" i="47"/>
  <c r="N88" i="47"/>
  <c r="N86" i="47"/>
  <c r="I90" i="47"/>
  <c r="I88" i="47"/>
  <c r="I86" i="47"/>
  <c r="A91" i="47"/>
  <c r="A89" i="47"/>
  <c r="A90" i="47"/>
  <c r="A88" i="47"/>
  <c r="A87" i="47"/>
  <c r="A86" i="47"/>
  <c r="N87" i="47"/>
  <c r="S80" i="47"/>
  <c r="S80" i="54" s="1"/>
  <c r="S78" i="47"/>
  <c r="S78" i="54" s="1"/>
  <c r="N80" i="47"/>
  <c r="N78" i="47"/>
  <c r="I80" i="47"/>
  <c r="I78" i="47"/>
  <c r="A81" i="47"/>
  <c r="A79" i="47"/>
  <c r="A80" i="47"/>
  <c r="A78" i="47"/>
  <c r="AK80" i="47"/>
  <c r="AK78" i="47"/>
  <c r="AP80" i="47"/>
  <c r="AK81" i="47"/>
  <c r="AK79" i="47"/>
  <c r="AF80" i="47"/>
  <c r="AF78" i="47"/>
  <c r="Y81" i="47"/>
  <c r="Y80" i="47"/>
  <c r="Y78" i="47"/>
  <c r="AP78" i="47"/>
  <c r="I27" i="47" s="1"/>
  <c r="Y79" i="47"/>
  <c r="AO6" i="47"/>
  <c r="AO6" i="54" s="1"/>
  <c r="AO4" i="47"/>
  <c r="AO4" i="54" s="1"/>
  <c r="AO2" i="47"/>
  <c r="AO2" i="54" s="1"/>
  <c r="AG5" i="47"/>
  <c r="AE5" i="47"/>
  <c r="AE3" i="47"/>
  <c r="AE3" i="54" s="1"/>
  <c r="AE2" i="47"/>
  <c r="R5" i="47"/>
  <c r="R5" i="54" s="1"/>
  <c r="R2" i="47"/>
  <c r="R2" i="54" s="1"/>
  <c r="AR46" i="47"/>
  <c r="AR44" i="47"/>
  <c r="AR42" i="47"/>
  <c r="AP46" i="47"/>
  <c r="AP44" i="47"/>
  <c r="AP42" i="47"/>
  <c r="O132" i="43"/>
  <c r="AN44" i="47" s="1"/>
  <c r="O133" i="43"/>
  <c r="AN46" i="47" s="1"/>
  <c r="O131" i="43"/>
  <c r="AN42" i="47" s="1"/>
  <c r="N112" i="43"/>
  <c r="AG41" i="46" s="1"/>
  <c r="AJ46" i="47"/>
  <c r="AJ44" i="47"/>
  <c r="AJ42" i="47"/>
  <c r="X48" i="47"/>
  <c r="X46" i="47"/>
  <c r="V47" i="47"/>
  <c r="R46" i="47"/>
  <c r="X45" i="47"/>
  <c r="X43" i="47"/>
  <c r="X40" i="47"/>
  <c r="X42" i="47"/>
  <c r="V44" i="47"/>
  <c r="V41" i="47"/>
  <c r="T43" i="47"/>
  <c r="T40" i="47"/>
  <c r="G134" i="43"/>
  <c r="I51" i="47" s="1"/>
  <c r="I51" i="54" s="1"/>
  <c r="O43" i="47"/>
  <c r="O40" i="47"/>
  <c r="G124" i="43"/>
  <c r="X32" i="47"/>
  <c r="X32" i="54" s="1"/>
  <c r="X30" i="47"/>
  <c r="X28" i="47"/>
  <c r="X24" i="47"/>
  <c r="S32" i="47"/>
  <c r="S32" i="54" s="1"/>
  <c r="S30" i="47"/>
  <c r="S28" i="47"/>
  <c r="S26" i="47"/>
  <c r="S24" i="47"/>
  <c r="S22" i="47"/>
  <c r="S20" i="47"/>
  <c r="S18" i="47"/>
  <c r="S16" i="47"/>
  <c r="S16" i="54" s="1"/>
  <c r="S14" i="47"/>
  <c r="S14" i="54" s="1"/>
  <c r="AS32" i="47"/>
  <c r="AS30" i="47"/>
  <c r="AS28" i="47"/>
  <c r="AS26" i="47"/>
  <c r="AS24" i="47"/>
  <c r="AS22" i="47"/>
  <c r="AS20" i="47"/>
  <c r="AS18" i="47"/>
  <c r="AS16" i="47"/>
  <c r="AS14" i="47"/>
  <c r="AS14" i="54" s="1"/>
  <c r="AP32" i="47"/>
  <c r="AP30" i="47"/>
  <c r="AP28" i="47"/>
  <c r="AP26" i="47"/>
  <c r="AP24" i="47"/>
  <c r="AP22" i="47"/>
  <c r="AP20" i="47"/>
  <c r="AP18" i="47"/>
  <c r="AP16" i="47"/>
  <c r="AP14" i="47"/>
  <c r="AP14" i="54" s="1"/>
  <c r="AM32" i="47"/>
  <c r="AM30" i="47"/>
  <c r="AM28" i="47"/>
  <c r="AM26" i="47"/>
  <c r="AM24" i="47"/>
  <c r="AM22" i="47"/>
  <c r="AM20" i="47"/>
  <c r="AM18" i="47"/>
  <c r="AM16" i="47"/>
  <c r="AM14" i="47"/>
  <c r="AJ32" i="47"/>
  <c r="AJ30" i="47"/>
  <c r="AJ28" i="47"/>
  <c r="AJ26" i="47"/>
  <c r="AJ24" i="47"/>
  <c r="AJ22" i="47"/>
  <c r="AJ20" i="47"/>
  <c r="AJ18" i="47"/>
  <c r="AJ16" i="47"/>
  <c r="AJ14" i="47"/>
  <c r="AJ14" i="54" s="1"/>
  <c r="AH32" i="47"/>
  <c r="AH30" i="47"/>
  <c r="AH28" i="47"/>
  <c r="AH26" i="47"/>
  <c r="AH24" i="47"/>
  <c r="AH22" i="47"/>
  <c r="AH20" i="47"/>
  <c r="AH18" i="47"/>
  <c r="AH16" i="47"/>
  <c r="AH14" i="47"/>
  <c r="AH14" i="54" s="1"/>
  <c r="AF32" i="47"/>
  <c r="AF30" i="47"/>
  <c r="AF28" i="47"/>
  <c r="AF26" i="47"/>
  <c r="AF24" i="47"/>
  <c r="AF22" i="47"/>
  <c r="AF20" i="47"/>
  <c r="AF18" i="47"/>
  <c r="AF16" i="47"/>
  <c r="AF14" i="47"/>
  <c r="AF14" i="54" s="1"/>
  <c r="AD32" i="47"/>
  <c r="AD30" i="47"/>
  <c r="AD28" i="47"/>
  <c r="AD27" i="47"/>
  <c r="AD26" i="47"/>
  <c r="AD24" i="47"/>
  <c r="AD22" i="47"/>
  <c r="AD20" i="47"/>
  <c r="AD18" i="47"/>
  <c r="AD16" i="47"/>
  <c r="AD14" i="47"/>
  <c r="AD14" i="54" s="1"/>
  <c r="AD33" i="47"/>
  <c r="AD31" i="47"/>
  <c r="AD29" i="47"/>
  <c r="AD25" i="47"/>
  <c r="AD23" i="47"/>
  <c r="AD21" i="47"/>
  <c r="AD19" i="47"/>
  <c r="AD17" i="47"/>
  <c r="AD15" i="47"/>
  <c r="AD15" i="54" s="1"/>
  <c r="Q32" i="47"/>
  <c r="Q32" i="54" s="1"/>
  <c r="Q30" i="47"/>
  <c r="Q28" i="47"/>
  <c r="Q26" i="47"/>
  <c r="Q24" i="47"/>
  <c r="Q22" i="47"/>
  <c r="Q20" i="47"/>
  <c r="Q18" i="47"/>
  <c r="Q16" i="47"/>
  <c r="Q16" i="54" s="1"/>
  <c r="Q14" i="47"/>
  <c r="Q14" i="54" s="1"/>
  <c r="O32" i="47"/>
  <c r="O32" i="54" s="1"/>
  <c r="O30" i="47"/>
  <c r="O28" i="47"/>
  <c r="O26" i="47"/>
  <c r="O24" i="47"/>
  <c r="O22" i="47"/>
  <c r="O20" i="47"/>
  <c r="O18" i="47"/>
  <c r="O16" i="47"/>
  <c r="O16" i="54" s="1"/>
  <c r="O14" i="47"/>
  <c r="O14" i="54" s="1"/>
  <c r="AL47" i="46"/>
  <c r="AL45" i="46"/>
  <c r="AL43" i="46"/>
  <c r="AL41" i="46"/>
  <c r="AI47" i="46"/>
  <c r="AI45" i="46"/>
  <c r="AI43" i="46"/>
  <c r="AI41" i="46"/>
  <c r="AB47" i="46"/>
  <c r="AB45" i="46"/>
  <c r="AB43" i="46"/>
  <c r="AB41" i="46"/>
  <c r="AM34" i="47" l="1"/>
  <c r="AM34" i="54" s="1"/>
  <c r="AM14" i="54"/>
  <c r="AJ34" i="47"/>
  <c r="AJ34" i="54" s="1"/>
  <c r="AP34" i="47"/>
  <c r="AP34" i="54" s="1"/>
  <c r="AS34" i="47"/>
  <c r="AS34" i="54" s="1"/>
  <c r="N113" i="43"/>
  <c r="AG43" i="46" s="1"/>
  <c r="N114" i="43"/>
  <c r="AG45" i="46" s="1"/>
  <c r="N115" i="43"/>
  <c r="AG47" i="46" s="1"/>
  <c r="H89" i="43"/>
  <c r="G116" i="43"/>
  <c r="V38" i="46"/>
  <c r="V36" i="46"/>
  <c r="V36" i="53" s="1"/>
  <c r="V34" i="46"/>
  <c r="V32" i="46"/>
  <c r="V30" i="46"/>
  <c r="V28" i="46"/>
  <c r="V26" i="46"/>
  <c r="V24" i="46"/>
  <c r="P30" i="46"/>
  <c r="P28" i="46"/>
  <c r="P26" i="46"/>
  <c r="P24" i="46"/>
  <c r="V22" i="46"/>
  <c r="V20" i="46"/>
  <c r="V18" i="46"/>
  <c r="V16" i="46"/>
  <c r="V14" i="46"/>
  <c r="V12" i="46"/>
  <c r="I50" i="46"/>
  <c r="I48" i="46"/>
  <c r="I46" i="46"/>
  <c r="I44" i="46"/>
  <c r="I42" i="46"/>
  <c r="I40" i="46"/>
  <c r="I38" i="46"/>
  <c r="I36" i="46"/>
  <c r="AQ35" i="46"/>
  <c r="AQ33" i="46"/>
  <c r="AN35" i="46"/>
  <c r="AN33" i="46"/>
  <c r="AK35" i="46"/>
  <c r="AK33" i="46"/>
  <c r="AB36" i="46"/>
  <c r="AB35" i="46"/>
  <c r="AB33" i="46"/>
  <c r="AB34" i="46"/>
  <c r="H59" i="46"/>
  <c r="H60" i="46"/>
  <c r="H61" i="46"/>
  <c r="H62" i="46"/>
  <c r="H63" i="46"/>
  <c r="H64" i="46"/>
  <c r="H65" i="46"/>
  <c r="H58" i="46"/>
  <c r="H57" i="46"/>
  <c r="H57" i="53" s="1"/>
  <c r="AK23" i="46"/>
  <c r="AK21" i="46"/>
  <c r="AI22" i="46"/>
  <c r="AK15" i="46"/>
  <c r="AK19" i="46"/>
  <c r="AK17" i="46"/>
  <c r="AK13" i="46"/>
  <c r="AI18" i="46"/>
  <c r="AI14" i="46"/>
  <c r="AD22" i="46"/>
  <c r="AB19" i="46"/>
  <c r="AB17" i="46"/>
  <c r="AB15" i="46"/>
  <c r="AB13" i="46"/>
  <c r="AB13" i="53" s="1"/>
  <c r="AR64" i="46"/>
  <c r="AR65" i="46"/>
  <c r="AR63" i="46"/>
  <c r="AL63" i="46"/>
  <c r="AL64" i="46"/>
  <c r="AL65" i="46"/>
  <c r="AH64" i="46"/>
  <c r="AH63" i="46"/>
  <c r="AH62" i="46"/>
  <c r="AE64" i="46"/>
  <c r="AE63" i="46"/>
  <c r="AE62" i="46"/>
  <c r="AC64" i="46"/>
  <c r="AC63" i="46"/>
  <c r="AC62" i="46"/>
  <c r="Y64" i="46"/>
  <c r="Y63" i="46"/>
  <c r="Y62" i="46"/>
  <c r="AR59" i="46"/>
  <c r="AR58" i="46"/>
  <c r="AR57" i="46"/>
  <c r="AP59" i="46"/>
  <c r="AP58" i="46"/>
  <c r="AP57" i="46"/>
  <c r="AM59" i="46"/>
  <c r="AM58" i="46"/>
  <c r="AM57" i="46"/>
  <c r="AK59" i="46"/>
  <c r="AK58" i="46"/>
  <c r="AK57" i="46"/>
  <c r="AH59" i="46"/>
  <c r="AH58" i="46"/>
  <c r="AH57" i="46"/>
  <c r="AE59" i="46"/>
  <c r="AE58" i="46"/>
  <c r="AE57" i="46"/>
  <c r="AC59" i="46"/>
  <c r="AC58" i="46"/>
  <c r="AC57" i="46"/>
  <c r="AC57" i="53" s="1"/>
  <c r="Y58" i="46"/>
  <c r="Y59" i="46"/>
  <c r="Y57" i="46"/>
  <c r="U65" i="46"/>
  <c r="U59" i="46"/>
  <c r="U60" i="46"/>
  <c r="U61" i="46"/>
  <c r="U62" i="46"/>
  <c r="U63" i="46"/>
  <c r="U64" i="46"/>
  <c r="U58" i="46"/>
  <c r="U57" i="46"/>
  <c r="S59" i="46"/>
  <c r="S60" i="46"/>
  <c r="S61" i="46"/>
  <c r="S62" i="46"/>
  <c r="S63" i="46"/>
  <c r="S64" i="46"/>
  <c r="S65" i="46"/>
  <c r="S58" i="46"/>
  <c r="S57" i="46"/>
  <c r="P59" i="46"/>
  <c r="P60" i="46"/>
  <c r="P61" i="46"/>
  <c r="P62" i="46"/>
  <c r="P63" i="46"/>
  <c r="P64" i="46"/>
  <c r="P65" i="46"/>
  <c r="P58" i="46"/>
  <c r="P57" i="46"/>
  <c r="N59" i="46"/>
  <c r="N60" i="46"/>
  <c r="N61" i="46"/>
  <c r="N62" i="46"/>
  <c r="N63" i="46"/>
  <c r="N64" i="46"/>
  <c r="N65" i="46"/>
  <c r="N58" i="46"/>
  <c r="N57" i="46"/>
  <c r="N57" i="53" s="1"/>
  <c r="K59" i="46"/>
  <c r="K60" i="46"/>
  <c r="K61" i="46"/>
  <c r="K62" i="46"/>
  <c r="K63" i="46"/>
  <c r="K64" i="46"/>
  <c r="K65" i="46"/>
  <c r="K58" i="46"/>
  <c r="K57" i="46"/>
  <c r="F59" i="46"/>
  <c r="F60" i="46"/>
  <c r="F61" i="46"/>
  <c r="F62" i="46"/>
  <c r="F63" i="46"/>
  <c r="F64" i="46"/>
  <c r="F65" i="46"/>
  <c r="F58" i="46"/>
  <c r="F57" i="46"/>
  <c r="F57" i="53" s="1"/>
  <c r="B65" i="46"/>
  <c r="B64" i="46"/>
  <c r="B63" i="46"/>
  <c r="B62" i="46"/>
  <c r="B61" i="46"/>
  <c r="B59" i="46"/>
  <c r="B60" i="46"/>
  <c r="B58" i="46"/>
  <c r="B57" i="46"/>
  <c r="AO6" i="46"/>
  <c r="AO4" i="46"/>
  <c r="AO2" i="46"/>
  <c r="AG6" i="46"/>
  <c r="AE6" i="46"/>
  <c r="AE4" i="46"/>
  <c r="AE2" i="46"/>
  <c r="R6" i="46"/>
  <c r="R6" i="53" s="1"/>
  <c r="R5" i="46"/>
  <c r="R2" i="46"/>
  <c r="R2" i="53" s="1"/>
  <c r="AC60" i="46" l="1"/>
  <c r="AC60" i="53" s="1"/>
  <c r="H66" i="46"/>
  <c r="H66" i="53" s="1"/>
  <c r="AN57" i="45"/>
  <c r="AN57" i="52" s="1"/>
  <c r="AN58" i="45"/>
  <c r="AN58" i="52" s="1"/>
  <c r="AN59" i="45"/>
  <c r="AN59" i="52" s="1"/>
  <c r="AN60" i="45"/>
  <c r="AN60" i="52" s="1"/>
  <c r="AN56" i="45"/>
  <c r="AN56" i="52" s="1"/>
  <c r="AN55" i="45"/>
  <c r="AN55" i="52" s="1"/>
  <c r="AE56" i="45"/>
  <c r="AE56" i="52" s="1"/>
  <c r="AE57" i="45"/>
  <c r="AE57" i="52" s="1"/>
  <c r="AE58" i="45"/>
  <c r="AE58" i="52" s="1"/>
  <c r="AE59" i="45"/>
  <c r="AE59" i="52" s="1"/>
  <c r="AE55" i="45"/>
  <c r="AE55" i="52" s="1"/>
  <c r="X59" i="45"/>
  <c r="X59" i="52" s="1"/>
  <c r="X56" i="45"/>
  <c r="X56" i="52" s="1"/>
  <c r="X57" i="45"/>
  <c r="X57" i="52" s="1"/>
  <c r="X58" i="45"/>
  <c r="X58" i="52" s="1"/>
  <c r="X55" i="45"/>
  <c r="X55" i="52" s="1"/>
  <c r="Q60" i="45"/>
  <c r="Q60" i="52" s="1"/>
  <c r="Q57" i="45"/>
  <c r="Q57" i="52" s="1"/>
  <c r="Q58" i="45"/>
  <c r="Q58" i="52" s="1"/>
  <c r="Q59" i="45"/>
  <c r="Q59" i="52" s="1"/>
  <c r="Q56" i="45"/>
  <c r="Q56" i="52" s="1"/>
  <c r="Q55" i="45"/>
  <c r="Q55" i="52" s="1"/>
  <c r="H56" i="45"/>
  <c r="H56" i="52" s="1"/>
  <c r="H57" i="45"/>
  <c r="H57" i="52" s="1"/>
  <c r="H58" i="45"/>
  <c r="H58" i="52" s="1"/>
  <c r="H59" i="45"/>
  <c r="H59" i="52" s="1"/>
  <c r="H55" i="45"/>
  <c r="H55" i="52" s="1"/>
  <c r="A59" i="45"/>
  <c r="A59" i="52" s="1"/>
  <c r="A58" i="45"/>
  <c r="A58" i="52" s="1"/>
  <c r="A57" i="45"/>
  <c r="A57" i="52" s="1"/>
  <c r="A56" i="45"/>
  <c r="A56" i="52" s="1"/>
  <c r="A55" i="45"/>
  <c r="A55" i="52" s="1"/>
  <c r="AL47" i="45"/>
  <c r="AL47" i="52" s="1"/>
  <c r="AL45" i="45"/>
  <c r="AL45" i="52" s="1"/>
  <c r="AL43" i="45"/>
  <c r="AL43" i="52" s="1"/>
  <c r="AI47" i="45"/>
  <c r="AI47" i="52" s="1"/>
  <c r="AI45" i="45"/>
  <c r="AI45" i="52" s="1"/>
  <c r="AI43" i="45"/>
  <c r="AI43" i="52" s="1"/>
  <c r="H90" i="43"/>
  <c r="AG45" i="45" s="1"/>
  <c r="AG45" i="52" s="1"/>
  <c r="H91" i="43"/>
  <c r="AG47" i="45" s="1"/>
  <c r="AG47" i="52" s="1"/>
  <c r="AG43" i="45"/>
  <c r="AG43" i="52" s="1"/>
  <c r="AB47" i="45"/>
  <c r="AB47" i="52" s="1"/>
  <c r="AB45" i="45"/>
  <c r="AB45" i="52" s="1"/>
  <c r="AB43" i="45"/>
  <c r="AB43" i="52" s="1"/>
  <c r="AK25" i="45"/>
  <c r="AK25" i="52" s="1"/>
  <c r="AK23" i="45"/>
  <c r="AK23" i="52" s="1"/>
  <c r="AK22" i="45"/>
  <c r="AK22" i="52" s="1"/>
  <c r="AK19" i="45"/>
  <c r="AK19" i="52" s="1"/>
  <c r="AK16" i="45"/>
  <c r="AK16" i="52" s="1"/>
  <c r="AI24" i="45"/>
  <c r="AE23" i="45"/>
  <c r="AE23" i="52" s="1"/>
  <c r="AK20" i="45"/>
  <c r="AK20" i="52" s="1"/>
  <c r="AK17" i="45"/>
  <c r="AK17" i="52" s="1"/>
  <c r="AK14" i="45"/>
  <c r="AK14" i="52" s="1"/>
  <c r="AI21" i="45"/>
  <c r="AI21" i="52" s="1"/>
  <c r="AI18" i="45"/>
  <c r="AI18" i="52" s="1"/>
  <c r="AI15" i="45"/>
  <c r="AI15" i="52" s="1"/>
  <c r="AG20" i="45"/>
  <c r="AG20" i="52" s="1"/>
  <c r="AG17" i="45"/>
  <c r="AG17" i="52" s="1"/>
  <c r="AG14" i="45"/>
  <c r="AG14" i="52" s="1"/>
  <c r="AB20" i="45"/>
  <c r="AB20" i="52" s="1"/>
  <c r="AB17" i="45"/>
  <c r="AB17" i="52" s="1"/>
  <c r="AB14" i="45"/>
  <c r="AB14" i="52" s="1"/>
  <c r="P36" i="45"/>
  <c r="P36" i="52" s="1"/>
  <c r="P34" i="45"/>
  <c r="P34" i="52" s="1"/>
  <c r="P32" i="45"/>
  <c r="P32" i="52" s="1"/>
  <c r="P30" i="45"/>
  <c r="P30" i="52" s="1"/>
  <c r="P28" i="45"/>
  <c r="P28" i="52" s="1"/>
  <c r="P26" i="45"/>
  <c r="P26" i="52" s="1"/>
  <c r="V40" i="45"/>
  <c r="V40" i="52" s="1"/>
  <c r="V38" i="45"/>
  <c r="V38" i="52" s="1"/>
  <c r="V36" i="45"/>
  <c r="V36" i="52" s="1"/>
  <c r="V34" i="45"/>
  <c r="V34" i="52" s="1"/>
  <c r="V32" i="45"/>
  <c r="V32" i="52" s="1"/>
  <c r="V30" i="45"/>
  <c r="V30" i="52" s="1"/>
  <c r="V28" i="45"/>
  <c r="V28" i="52" s="1"/>
  <c r="V26" i="45"/>
  <c r="V26" i="52" s="1"/>
  <c r="V24" i="45"/>
  <c r="V24" i="52" s="1"/>
  <c r="V22" i="45"/>
  <c r="V22" i="52" s="1"/>
  <c r="V20" i="45"/>
  <c r="V20" i="52" s="1"/>
  <c r="V18" i="45"/>
  <c r="V18" i="52" s="1"/>
  <c r="V16" i="45"/>
  <c r="V16" i="52" s="1"/>
  <c r="V14" i="45"/>
  <c r="V14" i="52" s="1"/>
  <c r="V12" i="45"/>
  <c r="V12" i="52" s="1"/>
  <c r="I50" i="45"/>
  <c r="I50" i="52" s="1"/>
  <c r="I48" i="45"/>
  <c r="I48" i="52" s="1"/>
  <c r="I46" i="45"/>
  <c r="I46" i="52" s="1"/>
  <c r="I44" i="45"/>
  <c r="I44" i="52" s="1"/>
  <c r="T10" i="45"/>
  <c r="T10" i="52" s="1"/>
  <c r="N10" i="45"/>
  <c r="N10" i="52" s="1"/>
  <c r="G4" i="43"/>
  <c r="AD86" i="45"/>
  <c r="AD86" i="52" s="1"/>
  <c r="AO6" i="45"/>
  <c r="AO6" i="52" s="1"/>
  <c r="AO4" i="45"/>
  <c r="AO4" i="52" s="1"/>
  <c r="AO2" i="45"/>
  <c r="AO2" i="52" s="1"/>
  <c r="AE6" i="45"/>
  <c r="AE6" i="52" s="1"/>
  <c r="AG4" i="45"/>
  <c r="AG4" i="52" s="1"/>
  <c r="AE4" i="45"/>
  <c r="AE4" i="52" s="1"/>
  <c r="AE3" i="45"/>
  <c r="AE3" i="52" s="1"/>
  <c r="AE2" i="45"/>
  <c r="AE2" i="52" s="1"/>
  <c r="Y6" i="45"/>
  <c r="Y6" i="52" s="1"/>
  <c r="R6" i="45"/>
  <c r="R6" i="52" s="1"/>
  <c r="R2" i="45"/>
  <c r="R2" i="52" s="1"/>
  <c r="A7" i="47" l="1"/>
  <c r="A7" i="54" s="1"/>
  <c r="A9" i="46"/>
  <c r="A9" i="53" s="1"/>
  <c r="AI26" i="45"/>
  <c r="AI26" i="52" s="1"/>
  <c r="AI24" i="52"/>
  <c r="A9" i="45"/>
  <c r="A9" i="52" s="1"/>
  <c r="AL49" i="45"/>
  <c r="AL49" i="52" s="1"/>
  <c r="AK26" i="45"/>
  <c r="AK26" i="52" s="1"/>
  <c r="AK28" i="45"/>
  <c r="AK28" i="52" s="1"/>
  <c r="R4" i="45"/>
  <c r="R4" i="52" s="1"/>
  <c r="AN71" i="47" l="1"/>
  <c r="AC71" i="47"/>
  <c r="Z71" i="47"/>
  <c r="AF69" i="47"/>
  <c r="AK69" i="47" s="1"/>
  <c r="AF67" i="47"/>
  <c r="AK67" i="47" s="1"/>
  <c r="AF65" i="47"/>
  <c r="AK65" i="47" s="1"/>
  <c r="AF63" i="47"/>
  <c r="AK63" i="47" s="1"/>
  <c r="AF61" i="47"/>
  <c r="AK61" i="47" s="1"/>
  <c r="AF59" i="47"/>
  <c r="AK59" i="47" s="1"/>
  <c r="AF58" i="47"/>
  <c r="AF71" i="47" s="1"/>
  <c r="X51" i="47"/>
  <c r="AD50" i="47"/>
  <c r="X49" i="47"/>
  <c r="V49" i="47"/>
  <c r="AR48" i="47"/>
  <c r="AA46" i="47"/>
  <c r="AA44" i="47"/>
  <c r="AA41" i="47"/>
  <c r="I35" i="47"/>
  <c r="I41" i="47" s="1"/>
  <c r="I15" i="47"/>
  <c r="I15" i="54" s="1"/>
  <c r="I13" i="47"/>
  <c r="I13" i="54" s="1"/>
  <c r="I11" i="47"/>
  <c r="I11" i="54" s="1"/>
  <c r="AF124" i="46"/>
  <c r="AK124" i="46" s="1"/>
  <c r="AF122" i="46"/>
  <c r="AK122" i="46" s="1"/>
  <c r="AK120" i="46"/>
  <c r="AF120" i="46"/>
  <c r="AF118" i="46"/>
  <c r="AK118" i="46" s="1"/>
  <c r="AF116" i="46"/>
  <c r="AK116" i="46" s="1"/>
  <c r="AF114" i="46"/>
  <c r="AK114" i="46" s="1"/>
  <c r="AK112" i="46"/>
  <c r="AF112" i="46"/>
  <c r="AF110" i="46"/>
  <c r="AK110" i="46" s="1"/>
  <c r="AF108" i="46"/>
  <c r="AK108" i="46" s="1"/>
  <c r="AF106" i="46"/>
  <c r="AK106" i="46" s="1"/>
  <c r="AK104" i="46"/>
  <c r="AF104" i="46"/>
  <c r="AF103" i="46"/>
  <c r="AK103" i="46" s="1"/>
  <c r="AH96" i="46"/>
  <c r="AD96" i="46"/>
  <c r="AA96" i="46"/>
  <c r="X96" i="46"/>
  <c r="T96" i="46"/>
  <c r="V40" i="46" s="1"/>
  <c r="V40" i="53" s="1"/>
  <c r="P96" i="46"/>
  <c r="L96" i="46"/>
  <c r="H96" i="46"/>
  <c r="AH95" i="46"/>
  <c r="T95" i="46"/>
  <c r="AH94" i="46"/>
  <c r="T94" i="46"/>
  <c r="AN86" i="46"/>
  <c r="AN126" i="46" s="1"/>
  <c r="AC86" i="46"/>
  <c r="AC126" i="46" s="1"/>
  <c r="Z86" i="46"/>
  <c r="Z126" i="46" s="1"/>
  <c r="AK84" i="46"/>
  <c r="AF84" i="46"/>
  <c r="AF82" i="46"/>
  <c r="AK82" i="46" s="1"/>
  <c r="AF80" i="46"/>
  <c r="AK80" i="46" s="1"/>
  <c r="AF78" i="46"/>
  <c r="AK78" i="46" s="1"/>
  <c r="AK76" i="46"/>
  <c r="AF76" i="46"/>
  <c r="AF74" i="46"/>
  <c r="AK74" i="46" s="1"/>
  <c r="AF73" i="46"/>
  <c r="AK73" i="46" s="1"/>
  <c r="AR66" i="46"/>
  <c r="I16" i="46" s="1"/>
  <c r="U66" i="46"/>
  <c r="P66" i="46"/>
  <c r="K66" i="46"/>
  <c r="AH65" i="46"/>
  <c r="AE65" i="46"/>
  <c r="AC61" i="46"/>
  <c r="AR60" i="46"/>
  <c r="AM60" i="46"/>
  <c r="AH60" i="46"/>
  <c r="AE60" i="46"/>
  <c r="AL49" i="46"/>
  <c r="I28" i="46"/>
  <c r="AK27" i="46"/>
  <c r="AK25" i="46"/>
  <c r="AI25" i="46"/>
  <c r="AN22" i="46"/>
  <c r="AN18" i="46"/>
  <c r="AN14" i="46"/>
  <c r="AN81" i="45"/>
  <c r="AN81" i="52" s="1"/>
  <c r="AC81" i="52"/>
  <c r="Z81" i="52"/>
  <c r="AF79" i="45"/>
  <c r="AF79" i="52" s="1"/>
  <c r="AF77" i="45"/>
  <c r="AK75" i="45"/>
  <c r="AK75" i="52" s="1"/>
  <c r="AF75" i="45"/>
  <c r="AF75" i="52" s="1"/>
  <c r="AF73" i="45"/>
  <c r="AF71" i="45"/>
  <c r="AF71" i="52" s="1"/>
  <c r="AF69" i="45"/>
  <c r="AF68" i="45"/>
  <c r="AO61" i="45"/>
  <c r="AO61" i="52" s="1"/>
  <c r="R61" i="45"/>
  <c r="R61" i="52" s="1"/>
  <c r="AK86" i="46" l="1"/>
  <c r="AK86" i="53" s="1"/>
  <c r="AK73" i="53"/>
  <c r="AK77" i="45"/>
  <c r="AK77" i="52" s="1"/>
  <c r="AF77" i="52"/>
  <c r="AK79" i="45"/>
  <c r="AK79" i="52" s="1"/>
  <c r="AK69" i="45"/>
  <c r="AK69" i="52" s="1"/>
  <c r="AF69" i="52"/>
  <c r="AF81" i="45"/>
  <c r="AF81" i="52" s="1"/>
  <c r="AF68" i="52"/>
  <c r="AK71" i="45"/>
  <c r="AK71" i="52" s="1"/>
  <c r="AK73" i="45"/>
  <c r="AK73" i="52" s="1"/>
  <c r="AF73" i="52"/>
  <c r="AA50" i="47"/>
  <c r="I21" i="47" s="1"/>
  <c r="I17" i="47"/>
  <c r="AN26" i="46"/>
  <c r="I26" i="46" s="1"/>
  <c r="AR61" i="46"/>
  <c r="I22" i="46" s="1"/>
  <c r="AM61" i="46"/>
  <c r="I20" i="46" s="1"/>
  <c r="AH61" i="46"/>
  <c r="AH66" i="46" s="1"/>
  <c r="I14" i="46" s="1"/>
  <c r="AE61" i="46"/>
  <c r="AK68" i="45"/>
  <c r="AK58" i="47"/>
  <c r="AK71" i="47" s="1"/>
  <c r="AF86" i="46"/>
  <c r="AF126" i="46" s="1"/>
  <c r="AE66" i="46" l="1"/>
  <c r="AE61" i="53"/>
  <c r="AK126" i="46"/>
  <c r="AK126" i="53" s="1"/>
  <c r="I19" i="47"/>
  <c r="I19" i="54" s="1"/>
  <c r="I17" i="54"/>
  <c r="AK81" i="45"/>
  <c r="AK81" i="52" s="1"/>
  <c r="AK68" i="52"/>
  <c r="I12" i="46" l="1"/>
  <c r="AE66" i="53"/>
  <c r="L29" i="43"/>
  <c r="N29" i="43"/>
  <c r="R382" i="44"/>
  <c r="P366" i="44"/>
  <c r="P361" i="44"/>
  <c r="P356" i="44"/>
  <c r="AD366" i="44"/>
  <c r="AD361" i="44"/>
  <c r="E368" i="44"/>
  <c r="E366" i="44"/>
  <c r="E363" i="44"/>
  <c r="E361" i="44"/>
  <c r="AD356" i="44"/>
  <c r="E358" i="44"/>
  <c r="E356" i="44"/>
  <c r="I12" i="53" l="1"/>
  <c r="I18" i="46"/>
  <c r="K244" i="43"/>
  <c r="K245" i="43"/>
  <c r="K243" i="43"/>
  <c r="I244" i="43"/>
  <c r="I245" i="43"/>
  <c r="I243" i="43"/>
  <c r="H244" i="43"/>
  <c r="H245" i="43"/>
  <c r="H243" i="43"/>
  <c r="K241" i="43"/>
  <c r="K242" i="43"/>
  <c r="K240" i="43"/>
  <c r="I241" i="43"/>
  <c r="I242" i="43"/>
  <c r="I240" i="43"/>
  <c r="H241" i="43"/>
  <c r="H242" i="43"/>
  <c r="H240" i="43"/>
  <c r="K238" i="43"/>
  <c r="K239" i="43"/>
  <c r="K237" i="43"/>
  <c r="I238" i="43"/>
  <c r="I239" i="43"/>
  <c r="H238" i="43"/>
  <c r="H239" i="43"/>
  <c r="J244" i="43"/>
  <c r="J245" i="43"/>
  <c r="J243" i="43"/>
  <c r="J241" i="43"/>
  <c r="J242" i="43"/>
  <c r="J240" i="43"/>
  <c r="J238" i="43"/>
  <c r="J239" i="43"/>
  <c r="J237" i="43"/>
  <c r="I237" i="43"/>
  <c r="H237" i="43"/>
  <c r="N237" i="43"/>
  <c r="G237" i="43" s="1"/>
  <c r="N238" i="43"/>
  <c r="N239" i="43"/>
  <c r="G239" i="43" s="1"/>
  <c r="N240" i="43"/>
  <c r="G240" i="43" s="1"/>
  <c r="N241" i="43"/>
  <c r="G241" i="43" s="1"/>
  <c r="N242" i="43"/>
  <c r="G242" i="43" s="1"/>
  <c r="N243" i="43"/>
  <c r="G243" i="43" s="1"/>
  <c r="N244" i="43"/>
  <c r="G244" i="43" s="1"/>
  <c r="N245" i="43"/>
  <c r="G245" i="43" s="1"/>
  <c r="V295" i="44"/>
  <c r="V292" i="44"/>
  <c r="R295" i="44"/>
  <c r="R292" i="44"/>
  <c r="G142" i="43"/>
  <c r="AY273" i="44" s="1"/>
  <c r="G143" i="43"/>
  <c r="AY276" i="44" s="1"/>
  <c r="G144" i="43"/>
  <c r="AY279" i="44" s="1"/>
  <c r="G141" i="43"/>
  <c r="AY270" i="44" s="1"/>
  <c r="AQ279" i="44"/>
  <c r="AQ276" i="44"/>
  <c r="AQ273" i="44"/>
  <c r="AQ270" i="44"/>
  <c r="AI279" i="44"/>
  <c r="AI276" i="44"/>
  <c r="AI270" i="44"/>
  <c r="AI273" i="44"/>
  <c r="AD279" i="44"/>
  <c r="AD276" i="44"/>
  <c r="AD273" i="44"/>
  <c r="AD270" i="44"/>
  <c r="H142" i="43"/>
  <c r="H143" i="43"/>
  <c r="H144" i="43"/>
  <c r="H141" i="43"/>
  <c r="V251" i="44"/>
  <c r="V248" i="44"/>
  <c r="V245" i="44"/>
  <c r="G296" i="44"/>
  <c r="G292" i="44"/>
  <c r="G300" i="44"/>
  <c r="G286" i="44"/>
  <c r="F15" i="4"/>
  <c r="K253" i="44" s="1"/>
  <c r="F16" i="4"/>
  <c r="K256" i="44" s="1"/>
  <c r="F17" i="4"/>
  <c r="K259" i="44" s="1"/>
  <c r="F18" i="4"/>
  <c r="F19" i="4"/>
  <c r="K265" i="44" s="1"/>
  <c r="F20" i="4"/>
  <c r="K268" i="44" s="1"/>
  <c r="F21" i="4"/>
  <c r="K271" i="44" s="1"/>
  <c r="F22" i="4"/>
  <c r="F23" i="4"/>
  <c r="F24" i="4"/>
  <c r="F25" i="4"/>
  <c r="F14" i="4"/>
  <c r="K283" i="44"/>
  <c r="K280" i="44"/>
  <c r="K277" i="44"/>
  <c r="K274" i="44"/>
  <c r="K262" i="44"/>
  <c r="I283" i="44"/>
  <c r="I280" i="44"/>
  <c r="I277" i="44"/>
  <c r="I274" i="44"/>
  <c r="I271" i="44"/>
  <c r="I268" i="44"/>
  <c r="I265" i="44"/>
  <c r="I262" i="44"/>
  <c r="I259" i="44"/>
  <c r="I256" i="44"/>
  <c r="I253" i="44"/>
  <c r="I250" i="44"/>
  <c r="D250" i="44"/>
  <c r="D283" i="44"/>
  <c r="D280" i="44"/>
  <c r="D277" i="44"/>
  <c r="D274" i="44"/>
  <c r="D271" i="44"/>
  <c r="D268" i="44"/>
  <c r="D265" i="44"/>
  <c r="D262" i="44"/>
  <c r="D259" i="44"/>
  <c r="D256" i="44"/>
  <c r="D253" i="44"/>
  <c r="F13" i="43"/>
  <c r="W226" i="44"/>
  <c r="O226" i="44"/>
  <c r="H226" i="44"/>
  <c r="W219" i="44"/>
  <c r="H219" i="44"/>
  <c r="I221" i="43"/>
  <c r="O219" i="44" s="1"/>
  <c r="J141" i="44"/>
  <c r="AD199" i="44"/>
  <c r="AD188" i="44"/>
  <c r="AD177" i="44"/>
  <c r="AD133" i="44"/>
  <c r="Z203" i="44"/>
  <c r="Z192" i="44"/>
  <c r="Z181" i="44"/>
  <c r="Z137" i="44"/>
  <c r="Z199" i="44"/>
  <c r="Z188" i="44"/>
  <c r="Z177" i="44"/>
  <c r="Z133" i="44"/>
  <c r="J207" i="44"/>
  <c r="J196" i="44"/>
  <c r="J185" i="44"/>
  <c r="I199" i="44"/>
  <c r="I188" i="44"/>
  <c r="I177" i="44"/>
  <c r="I133" i="44"/>
  <c r="I202" i="44"/>
  <c r="I191" i="44"/>
  <c r="I180" i="44"/>
  <c r="I136" i="44"/>
  <c r="I147" i="44"/>
  <c r="Y174" i="44"/>
  <c r="L60" i="43"/>
  <c r="AD166" i="44"/>
  <c r="AD155" i="44"/>
  <c r="AD144" i="44"/>
  <c r="Z170" i="44"/>
  <c r="Z159" i="44"/>
  <c r="Z148" i="44"/>
  <c r="Z166" i="44"/>
  <c r="Z155" i="44"/>
  <c r="Z144" i="44"/>
  <c r="J174" i="44"/>
  <c r="J163" i="44"/>
  <c r="K129" i="44"/>
  <c r="J152" i="44"/>
  <c r="R166" i="44"/>
  <c r="K60" i="43"/>
  <c r="I169" i="44"/>
  <c r="I158" i="44"/>
  <c r="I166" i="44"/>
  <c r="I155" i="44"/>
  <c r="I144" i="44"/>
  <c r="K124" i="44"/>
  <c r="K122" i="44"/>
  <c r="AB110" i="44"/>
  <c r="Y110" i="44"/>
  <c r="J114" i="44"/>
  <c r="J102" i="44"/>
  <c r="AB98" i="44"/>
  <c r="I71" i="43"/>
  <c r="H71" i="43"/>
  <c r="G71" i="43"/>
  <c r="I79" i="43"/>
  <c r="I78" i="43"/>
  <c r="H79" i="43"/>
  <c r="H78" i="43"/>
  <c r="H77" i="43"/>
  <c r="I77" i="43"/>
  <c r="I76" i="43"/>
  <c r="H76" i="43"/>
  <c r="I75" i="43"/>
  <c r="H75" i="43"/>
  <c r="I74" i="43"/>
  <c r="H74" i="43"/>
  <c r="I73" i="43"/>
  <c r="H73" i="43"/>
  <c r="I72" i="43"/>
  <c r="H72" i="43"/>
  <c r="W93" i="44"/>
  <c r="M94" i="44"/>
  <c r="M91" i="44"/>
  <c r="I94" i="44"/>
  <c r="I91" i="44"/>
  <c r="R91" i="44"/>
  <c r="J88" i="44"/>
  <c r="V84" i="44"/>
  <c r="J84" i="44"/>
  <c r="I24" i="46" l="1"/>
  <c r="I24" i="53" s="1"/>
  <c r="I18" i="53"/>
  <c r="G238" i="43"/>
  <c r="J250" i="43" s="1"/>
  <c r="AG340" i="44" s="1"/>
  <c r="N246" i="43"/>
  <c r="W326" i="44" s="1"/>
  <c r="H251" i="43"/>
  <c r="O342" i="44" s="1"/>
  <c r="G249" i="43"/>
  <c r="E330" i="44" s="1"/>
  <c r="H52" i="44"/>
  <c r="T52" i="44"/>
  <c r="T36" i="44"/>
  <c r="T40" i="44"/>
  <c r="T44" i="44"/>
  <c r="A38" i="43"/>
  <c r="A37" i="43"/>
  <c r="A31" i="43"/>
  <c r="A30" i="43"/>
  <c r="A14" i="43"/>
  <c r="A13" i="43"/>
  <c r="A12" i="43"/>
  <c r="A23" i="43"/>
  <c r="A11" i="43"/>
  <c r="A10" i="43"/>
  <c r="A22" i="43"/>
  <c r="A19" i="43"/>
  <c r="A7" i="43"/>
  <c r="A18" i="43"/>
  <c r="A6" i="43"/>
  <c r="A17" i="43"/>
  <c r="G259" i="43" s="1"/>
  <c r="G26" i="51" s="1"/>
  <c r="A5" i="43"/>
  <c r="A16" i="43"/>
  <c r="G258" i="43" s="1"/>
  <c r="G23" i="51" s="1"/>
  <c r="A4" i="43"/>
  <c r="A15" i="43"/>
  <c r="A3" i="43"/>
  <c r="L217" i="43"/>
  <c r="H30" i="38" s="1"/>
  <c r="L216" i="43"/>
  <c r="A34" i="43"/>
  <c r="A33" i="43"/>
  <c r="Q25" i="43"/>
  <c r="A21" i="43"/>
  <c r="A9" i="43"/>
  <c r="A20" i="43"/>
  <c r="A8" i="43"/>
  <c r="M226" i="43"/>
  <c r="C70" i="43"/>
  <c r="C61" i="43"/>
  <c r="C74" i="43"/>
  <c r="C82" i="43"/>
  <c r="C47" i="43"/>
  <c r="C57" i="43"/>
  <c r="C62" i="43"/>
  <c r="C50" i="43"/>
  <c r="C87" i="43"/>
  <c r="C45" i="43"/>
  <c r="C41" i="43"/>
  <c r="C52" i="43"/>
  <c r="C64" i="43"/>
  <c r="C51" i="43"/>
  <c r="C73" i="43"/>
  <c r="C83" i="43"/>
  <c r="C86" i="43"/>
  <c r="C43" i="43"/>
  <c r="C55" i="43"/>
  <c r="C49" i="43"/>
  <c r="C40" i="43"/>
  <c r="C54" i="43"/>
  <c r="C72" i="43"/>
  <c r="C76" i="43"/>
  <c r="C48" i="43"/>
  <c r="C65" i="43"/>
  <c r="C84" i="43"/>
  <c r="C78" i="43"/>
  <c r="C69" i="43"/>
  <c r="C67" i="43"/>
  <c r="C59" i="43"/>
  <c r="C60" i="43"/>
  <c r="C56" i="43"/>
  <c r="C77" i="43"/>
  <c r="C46" i="43"/>
  <c r="C42" i="43"/>
  <c r="C68" i="43"/>
  <c r="C88" i="43"/>
  <c r="C66" i="43"/>
  <c r="C80" i="43"/>
  <c r="C79" i="43"/>
  <c r="C53" i="43"/>
  <c r="C63" i="43"/>
  <c r="C75" i="43"/>
  <c r="C44" i="43"/>
  <c r="C71" i="43"/>
  <c r="C58" i="43"/>
  <c r="C85" i="43"/>
  <c r="C81" i="43"/>
  <c r="R245" i="44" l="1"/>
  <c r="G257" i="43"/>
  <c r="G20" i="51" s="1"/>
  <c r="AO397" i="44"/>
  <c r="R397" i="44"/>
  <c r="D403" i="44"/>
  <c r="D397" i="44"/>
  <c r="D399" i="44"/>
  <c r="AH397" i="44"/>
  <c r="A32" i="43"/>
  <c r="V279" i="44"/>
  <c r="V276" i="44"/>
  <c r="R273" i="44"/>
  <c r="V270" i="44"/>
  <c r="V273" i="44"/>
  <c r="R270" i="44"/>
  <c r="R276" i="44"/>
  <c r="R279" i="44"/>
  <c r="T318" i="44"/>
  <c r="H33" i="37"/>
  <c r="AX315" i="44"/>
  <c r="AD315" i="44"/>
  <c r="J315" i="44"/>
  <c r="T315" i="44"/>
  <c r="T312" i="44"/>
  <c r="A25" i="43"/>
  <c r="A24" i="43"/>
  <c r="AN292" i="44"/>
  <c r="AU378" i="44"/>
  <c r="AU375" i="44"/>
  <c r="AU384" i="44"/>
  <c r="AU381" i="44"/>
  <c r="R251" i="44"/>
  <c r="R248" i="44"/>
  <c r="G251" i="43"/>
  <c r="E344" i="44" s="1"/>
  <c r="J249" i="43"/>
  <c r="AG333" i="44" s="1"/>
  <c r="I250" i="43"/>
  <c r="R335" i="44" s="1"/>
  <c r="I249" i="43"/>
  <c r="R328" i="44" s="1"/>
  <c r="H250" i="43"/>
  <c r="O335" i="44" s="1"/>
  <c r="G250" i="43"/>
  <c r="E337" i="44" s="1"/>
  <c r="J251" i="43"/>
  <c r="AG347" i="44" s="1"/>
  <c r="I251" i="43"/>
  <c r="R342" i="44" s="1"/>
  <c r="H249" i="43"/>
  <c r="O328" i="44" s="1"/>
  <c r="H27" i="37"/>
  <c r="AV113" i="44"/>
  <c r="I156" i="43"/>
  <c r="J318" i="44" s="1"/>
  <c r="I155" i="43"/>
  <c r="I154" i="43"/>
  <c r="J312" i="44" s="1"/>
  <c r="O142" i="43"/>
  <c r="O141" i="43"/>
  <c r="H26" i="44"/>
  <c r="F26" i="44"/>
  <c r="D26" i="44"/>
  <c r="AX27" i="44"/>
  <c r="AH27" i="44"/>
  <c r="AP22" i="44"/>
  <c r="AV18" i="44"/>
  <c r="AV20" i="44"/>
  <c r="AV13" i="44"/>
  <c r="N18" i="44"/>
  <c r="E335" i="44"/>
  <c r="G222" i="43" l="1"/>
  <c r="G217" i="43"/>
  <c r="G212" i="43"/>
  <c r="G213" i="43"/>
  <c r="G204" i="43"/>
  <c r="G194" i="43"/>
  <c r="G193" i="43"/>
  <c r="G179" i="43"/>
  <c r="F17" i="24" s="1"/>
  <c r="H179" i="43" s="1"/>
  <c r="G17" i="24" s="1"/>
  <c r="G178" i="43"/>
  <c r="F16" i="24" s="1"/>
  <c r="H178" i="43" s="1"/>
  <c r="G16" i="24" s="1"/>
  <c r="G174" i="43"/>
  <c r="F12" i="24" s="1"/>
  <c r="H174" i="43" s="1"/>
  <c r="G12" i="24" s="1"/>
  <c r="J77" i="44" s="1"/>
  <c r="G173" i="43"/>
  <c r="F11" i="24" s="1"/>
  <c r="H173" i="43" s="1"/>
  <c r="G11" i="24" s="1"/>
  <c r="G172" i="43"/>
  <c r="F10" i="24" s="1"/>
  <c r="H172" i="43" s="1"/>
  <c r="G10" i="24" s="1"/>
  <c r="J63" i="44" s="1"/>
  <c r="I164" i="43"/>
  <c r="D23" i="25" s="1"/>
  <c r="I165" i="43" s="1"/>
  <c r="D24" i="25" s="1"/>
  <c r="D12" i="25"/>
  <c r="C28" i="43"/>
  <c r="C6" i="43"/>
  <c r="M194" i="43" l="1"/>
  <c r="K194" i="43"/>
  <c r="L194" i="43"/>
  <c r="N194" i="43" s="1"/>
  <c r="G195" i="43" s="1"/>
  <c r="G196" i="43" s="1"/>
  <c r="H12" i="38"/>
  <c r="G165" i="43"/>
  <c r="T48" i="44"/>
  <c r="I212" i="43"/>
  <c r="AV132" i="44"/>
  <c r="AV45" i="44"/>
  <c r="E12" i="26"/>
  <c r="F27" i="24"/>
  <c r="H198" i="43" s="1"/>
  <c r="K198" i="43" s="1"/>
  <c r="K172" i="43"/>
  <c r="I173" i="43"/>
  <c r="J179" i="43"/>
  <c r="K174" i="43"/>
  <c r="J178" i="43"/>
  <c r="I174" i="43"/>
  <c r="K178" i="43"/>
  <c r="L173" i="43"/>
  <c r="L178" i="43"/>
  <c r="L174" i="43"/>
  <c r="I178" i="43"/>
  <c r="I172" i="43"/>
  <c r="K173" i="43"/>
  <c r="L179" i="43"/>
  <c r="J172" i="43"/>
  <c r="J173" i="43"/>
  <c r="K179" i="43"/>
  <c r="L172" i="43"/>
  <c r="J174" i="43"/>
  <c r="I179" i="43"/>
  <c r="L151" i="43"/>
  <c r="AD318" i="44" s="1"/>
  <c r="G152" i="43"/>
  <c r="F29" i="23" s="1"/>
  <c r="G151" i="43"/>
  <c r="AD312" i="44" s="1"/>
  <c r="L145" i="43"/>
  <c r="I31" i="22" s="1"/>
  <c r="L144" i="43"/>
  <c r="L143" i="43"/>
  <c r="J30" i="22" s="1"/>
  <c r="L142" i="43"/>
  <c r="J29" i="22" s="1"/>
  <c r="L141" i="43"/>
  <c r="J28" i="22" s="1"/>
  <c r="J145" i="43"/>
  <c r="I23" i="22" s="1"/>
  <c r="J144" i="43"/>
  <c r="AD292" i="44" s="1"/>
  <c r="J143" i="43"/>
  <c r="J22" i="22" s="1"/>
  <c r="J142" i="43"/>
  <c r="J21" i="22" s="1"/>
  <c r="J141" i="43"/>
  <c r="G145" i="43"/>
  <c r="N29" i="21"/>
  <c r="G146" i="43"/>
  <c r="M30" i="21" s="1"/>
  <c r="N27" i="21"/>
  <c r="N28" i="21"/>
  <c r="N26" i="21"/>
  <c r="G133" i="43"/>
  <c r="I29" i="47" s="1"/>
  <c r="I29" i="54" s="1"/>
  <c r="G131" i="43"/>
  <c r="I25" i="47" s="1"/>
  <c r="G130" i="43"/>
  <c r="I23" i="47" s="1"/>
  <c r="G135" i="43"/>
  <c r="G132" i="43"/>
  <c r="K133" i="43"/>
  <c r="L133" i="43" s="1"/>
  <c r="K132" i="43"/>
  <c r="L132" i="43" s="1"/>
  <c r="K131" i="43"/>
  <c r="L131" i="43" s="1"/>
  <c r="K127" i="43"/>
  <c r="H15" i="18" s="1"/>
  <c r="K126" i="43"/>
  <c r="J12" i="18" s="1"/>
  <c r="K125" i="43"/>
  <c r="G126" i="43"/>
  <c r="G125" i="43"/>
  <c r="G123" i="43"/>
  <c r="W122" i="44"/>
  <c r="I34" i="43"/>
  <c r="C27" i="43"/>
  <c r="M198" i="43" l="1"/>
  <c r="L198" i="43"/>
  <c r="N198" i="43" s="1"/>
  <c r="I43" i="47"/>
  <c r="C89" i="18"/>
  <c r="H9" i="38"/>
  <c r="T56" i="44"/>
  <c r="AV128" i="44"/>
  <c r="D13" i="25"/>
  <c r="I123" i="43"/>
  <c r="L30" i="21"/>
  <c r="H31" i="22"/>
  <c r="H23" i="22"/>
  <c r="L154" i="43"/>
  <c r="M174" i="43"/>
  <c r="G184" i="43" s="1"/>
  <c r="M178" i="43"/>
  <c r="M179" i="43"/>
  <c r="M173" i="43"/>
  <c r="M172" i="43"/>
  <c r="K134" i="43"/>
  <c r="J146" i="43"/>
  <c r="L146" i="43"/>
  <c r="F34" i="23"/>
  <c r="J20" i="22"/>
  <c r="G129" i="43"/>
  <c r="I135" i="43" s="1"/>
  <c r="F28" i="23"/>
  <c r="I151" i="43"/>
  <c r="G147" i="43"/>
  <c r="J11" i="18"/>
  <c r="J115" i="43"/>
  <c r="J114" i="43"/>
  <c r="J113" i="43"/>
  <c r="J112" i="43"/>
  <c r="K112" i="43" s="1"/>
  <c r="C119" i="15"/>
  <c r="G115" i="43"/>
  <c r="I34" i="46" s="1"/>
  <c r="G114" i="43"/>
  <c r="I32" i="46" s="1"/>
  <c r="G113" i="43"/>
  <c r="I30" i="46" s="1"/>
  <c r="G112" i="43"/>
  <c r="J108" i="43"/>
  <c r="H15" i="15" s="1"/>
  <c r="J107" i="43"/>
  <c r="K12" i="15" s="1"/>
  <c r="J106" i="43"/>
  <c r="K11" i="15" s="1"/>
  <c r="G92" i="43"/>
  <c r="G91" i="43"/>
  <c r="G90" i="43"/>
  <c r="G89" i="43"/>
  <c r="L98" i="43"/>
  <c r="F62" i="13" s="1"/>
  <c r="J100" i="43"/>
  <c r="G50" i="13" s="1"/>
  <c r="J99" i="43"/>
  <c r="F50" i="13" s="1"/>
  <c r="J98" i="43"/>
  <c r="E50" i="13" s="1"/>
  <c r="H104" i="43"/>
  <c r="K40" i="13" s="1"/>
  <c r="H103" i="43"/>
  <c r="J40" i="13" s="1"/>
  <c r="H102" i="43"/>
  <c r="I40" i="13" s="1"/>
  <c r="H101" i="43"/>
  <c r="H40" i="13" s="1"/>
  <c r="H100" i="43"/>
  <c r="G40" i="13" s="1"/>
  <c r="H99" i="43"/>
  <c r="F40" i="13" s="1"/>
  <c r="H98" i="43"/>
  <c r="E40" i="13" s="1"/>
  <c r="G104" i="43"/>
  <c r="K28" i="13" s="1"/>
  <c r="G103" i="43"/>
  <c r="J28" i="13" s="1"/>
  <c r="G102" i="43"/>
  <c r="I28" i="13" s="1"/>
  <c r="G101" i="43"/>
  <c r="H28" i="13" s="1"/>
  <c r="G100" i="43"/>
  <c r="G28" i="13" s="1"/>
  <c r="G99" i="43"/>
  <c r="G98" i="43"/>
  <c r="E28" i="13" s="1"/>
  <c r="M87" i="43"/>
  <c r="N87" i="43" s="1"/>
  <c r="M86" i="43"/>
  <c r="N86" i="43" s="1"/>
  <c r="M85" i="43"/>
  <c r="N85" i="43" s="1"/>
  <c r="K90" i="43"/>
  <c r="V42" i="45" s="1"/>
  <c r="V42" i="52" s="1"/>
  <c r="K89" i="43"/>
  <c r="I42" i="45" s="1"/>
  <c r="I42" i="52" s="1"/>
  <c r="K88" i="43"/>
  <c r="I40" i="45" s="1"/>
  <c r="I40" i="52" s="1"/>
  <c r="K87" i="43"/>
  <c r="I38" i="45" s="1"/>
  <c r="I38" i="52" s="1"/>
  <c r="K86" i="43"/>
  <c r="I36" i="45" s="1"/>
  <c r="I36" i="52" s="1"/>
  <c r="K85" i="43"/>
  <c r="I34" i="45" s="1"/>
  <c r="I34" i="52" s="1"/>
  <c r="I86" i="43"/>
  <c r="I26" i="45" s="1"/>
  <c r="I26" i="52" s="1"/>
  <c r="I85" i="43"/>
  <c r="I84" i="43"/>
  <c r="G86" i="43"/>
  <c r="I16" i="45" s="1"/>
  <c r="I16" i="52" s="1"/>
  <c r="G85" i="43"/>
  <c r="I14" i="45" s="1"/>
  <c r="I14" i="52" s="1"/>
  <c r="G84" i="43"/>
  <c r="C5" i="43"/>
  <c r="C23" i="43"/>
  <c r="C22" i="43"/>
  <c r="I45" i="47" l="1"/>
  <c r="I45" i="54" s="1"/>
  <c r="I43" i="54"/>
  <c r="L155" i="43"/>
  <c r="AN318" i="44"/>
  <c r="AV109" i="44"/>
  <c r="H24" i="37"/>
  <c r="AX301" i="44"/>
  <c r="AX292" i="44"/>
  <c r="F26" i="24"/>
  <c r="H197" i="43" s="1"/>
  <c r="AV41" i="44"/>
  <c r="AD251" i="44"/>
  <c r="J21" i="9"/>
  <c r="I22" i="45"/>
  <c r="I22" i="52" s="1"/>
  <c r="I20" i="45"/>
  <c r="I20" i="52" s="1"/>
  <c r="I24" i="45"/>
  <c r="I24" i="52" s="1"/>
  <c r="K115" i="43"/>
  <c r="J116" i="43"/>
  <c r="V42" i="46"/>
  <c r="H16" i="11"/>
  <c r="AN23" i="45"/>
  <c r="AN23" i="52" s="1"/>
  <c r="J13" i="11"/>
  <c r="AN21" i="45"/>
  <c r="AN21" i="52" s="1"/>
  <c r="J12" i="11"/>
  <c r="AN18" i="45"/>
  <c r="AN18" i="52" s="1"/>
  <c r="J11" i="11"/>
  <c r="AN15" i="45"/>
  <c r="AN15" i="52" s="1"/>
  <c r="J20" i="8"/>
  <c r="I12" i="45"/>
  <c r="I12" i="52" s="1"/>
  <c r="G106" i="43"/>
  <c r="G34" i="23"/>
  <c r="H182" i="43"/>
  <c r="G182" i="43" s="1"/>
  <c r="H183" i="43"/>
  <c r="G183" i="43" s="1"/>
  <c r="G136" i="43"/>
  <c r="G155" i="43"/>
  <c r="J31" i="22"/>
  <c r="N30" i="21"/>
  <c r="J23" i="22"/>
  <c r="M88" i="43"/>
  <c r="K84" i="43"/>
  <c r="K114" i="43"/>
  <c r="K113" i="43"/>
  <c r="G111" i="43"/>
  <c r="G117" i="43" s="1"/>
  <c r="AK248" i="44" s="1"/>
  <c r="G107" i="43"/>
  <c r="F28" i="13"/>
  <c r="I87" i="43"/>
  <c r="I28" i="45" s="1"/>
  <c r="I28" i="52" s="1"/>
  <c r="G87" i="43"/>
  <c r="G156" i="43" l="1"/>
  <c r="G157" i="43" s="1"/>
  <c r="AN312" i="44"/>
  <c r="V44" i="46"/>
  <c r="V44" i="53" s="1"/>
  <c r="V42" i="53"/>
  <c r="J197" i="43"/>
  <c r="I197" i="43"/>
  <c r="N197" i="43" s="1"/>
  <c r="N199" i="43" s="1"/>
  <c r="G199" i="43" s="1"/>
  <c r="M132" i="43"/>
  <c r="N132" i="43" s="1"/>
  <c r="L100" i="18" s="1"/>
  <c r="L244" i="43" s="1"/>
  <c r="C92" i="18"/>
  <c r="AD245" i="44"/>
  <c r="I18" i="45"/>
  <c r="I18" i="52" s="1"/>
  <c r="K17" i="11"/>
  <c r="AN27" i="45"/>
  <c r="AN27" i="52" s="1"/>
  <c r="I32" i="45"/>
  <c r="I32" i="52" s="1"/>
  <c r="D32" i="9"/>
  <c r="G158" i="43"/>
  <c r="G185" i="43"/>
  <c r="G186" i="43" s="1"/>
  <c r="M133" i="43"/>
  <c r="N133" i="43" s="1"/>
  <c r="L101" i="18" s="1"/>
  <c r="L245" i="43" s="1"/>
  <c r="M131" i="43"/>
  <c r="N131" i="43" s="1"/>
  <c r="G28" i="23"/>
  <c r="G159" i="43"/>
  <c r="G108" i="43"/>
  <c r="I11" i="13"/>
  <c r="G119" i="15"/>
  <c r="D42" i="8"/>
  <c r="I88" i="43"/>
  <c r="I30" i="45" s="1"/>
  <c r="I30" i="52" s="1"/>
  <c r="C30" i="43"/>
  <c r="C4" i="43"/>
  <c r="C29" i="43"/>
  <c r="H18" i="38" l="1"/>
  <c r="AV140" i="44"/>
  <c r="G26" i="24"/>
  <c r="L99" i="18"/>
  <c r="L243" i="43" s="1"/>
  <c r="N134" i="43"/>
  <c r="I47" i="47" s="1"/>
  <c r="I47" i="54" s="1"/>
  <c r="I136" i="43"/>
  <c r="G137" i="43" s="1"/>
  <c r="I49" i="47" s="1"/>
  <c r="I49" i="54" s="1"/>
  <c r="AV37" i="44"/>
  <c r="G118" i="43"/>
  <c r="C122" i="15" s="1"/>
  <c r="AD248" i="44"/>
  <c r="H15" i="38"/>
  <c r="AV136" i="44"/>
  <c r="L158" i="43"/>
  <c r="N158" i="43"/>
  <c r="L160" i="43" s="1"/>
  <c r="D37" i="9"/>
  <c r="C18" i="43"/>
  <c r="C14" i="43"/>
  <c r="H30" i="37" l="1"/>
  <c r="AX312" i="44"/>
  <c r="H36" i="37"/>
  <c r="AX318" i="44"/>
  <c r="L115" i="43"/>
  <c r="M115" i="43" s="1"/>
  <c r="L132" i="15" s="1"/>
  <c r="L114" i="43"/>
  <c r="M114" i="43" s="1"/>
  <c r="L131" i="15" s="1"/>
  <c r="L242" i="43" s="1"/>
  <c r="L112" i="43"/>
  <c r="M112" i="43" s="1"/>
  <c r="L113" i="43"/>
  <c r="M113" i="43" s="1"/>
  <c r="L130" i="15" s="1"/>
  <c r="L241" i="43" s="1"/>
  <c r="H42" i="37"/>
  <c r="C106" i="18"/>
  <c r="I133" i="43"/>
  <c r="AV93" i="44"/>
  <c r="AV77" i="44"/>
  <c r="H34" i="23"/>
  <c r="H28" i="23"/>
  <c r="L159" i="43"/>
  <c r="M29" i="43"/>
  <c r="G57" i="43"/>
  <c r="R133" i="44" s="1"/>
  <c r="L26" i="43"/>
  <c r="G79" i="43"/>
  <c r="F79" i="43"/>
  <c r="G78" i="43"/>
  <c r="F78" i="43"/>
  <c r="G77" i="43"/>
  <c r="F77" i="43"/>
  <c r="G76" i="43"/>
  <c r="F76" i="43"/>
  <c r="G75" i="43"/>
  <c r="F75" i="43"/>
  <c r="G74" i="43"/>
  <c r="F74" i="43"/>
  <c r="G73" i="43"/>
  <c r="F73" i="43"/>
  <c r="G72" i="43"/>
  <c r="F72" i="43"/>
  <c r="AM12" i="16"/>
  <c r="AM11" i="16"/>
  <c r="AM10" i="16"/>
  <c r="AM9" i="16"/>
  <c r="AM8" i="16"/>
  <c r="AM7" i="16"/>
  <c r="AM6" i="16"/>
  <c r="AM5" i="16"/>
  <c r="G69" i="43"/>
  <c r="G68" i="43"/>
  <c r="C25" i="43"/>
  <c r="C17" i="43"/>
  <c r="C19" i="43"/>
  <c r="L28" i="43" l="1"/>
  <c r="K28" i="43" s="1"/>
  <c r="Y98" i="44"/>
  <c r="J68" i="43"/>
  <c r="J98" i="44" s="1"/>
  <c r="H68" i="43"/>
  <c r="I68" i="43" s="1"/>
  <c r="K68" i="43"/>
  <c r="L107" i="44" s="1"/>
  <c r="AV121" i="44"/>
  <c r="AX321" i="44"/>
  <c r="AK251" i="44"/>
  <c r="G89" i="18"/>
  <c r="M116" i="43"/>
  <c r="L129" i="15"/>
  <c r="L240" i="43" s="1"/>
  <c r="V46" i="46"/>
  <c r="M118" i="43"/>
  <c r="AW248" i="44" s="1"/>
  <c r="H39" i="37"/>
  <c r="H15" i="37"/>
  <c r="O29" i="43"/>
  <c r="W397" i="44"/>
  <c r="AV89" i="44"/>
  <c r="AW251" i="44"/>
  <c r="J69" i="43"/>
  <c r="J110" i="44" s="1"/>
  <c r="K69" i="43"/>
  <c r="L119" i="44" s="1"/>
  <c r="H69" i="43"/>
  <c r="AV97" i="44"/>
  <c r="H29" i="23"/>
  <c r="K91" i="43"/>
  <c r="I69" i="43"/>
  <c r="C16" i="43"/>
  <c r="C13" i="43"/>
  <c r="C11" i="43"/>
  <c r="V48" i="46" l="1"/>
  <c r="V48" i="53" s="1"/>
  <c r="V46" i="53"/>
  <c r="C138" i="15"/>
  <c r="M91" i="43"/>
  <c r="AK245" i="44" s="1"/>
  <c r="V44" i="45"/>
  <c r="V44" i="52" s="1"/>
  <c r="H12" i="37"/>
  <c r="AV85" i="44"/>
  <c r="AV73" i="44"/>
  <c r="AV65" i="44"/>
  <c r="J79" i="43"/>
  <c r="K92" i="43"/>
  <c r="C103" i="11"/>
  <c r="I217" i="43" l="1"/>
  <c r="H33" i="38"/>
  <c r="C106" i="11"/>
  <c r="V46" i="45"/>
  <c r="V46" i="52" s="1"/>
  <c r="O87" i="43"/>
  <c r="P87" i="43" s="1"/>
  <c r="L115" i="11" s="1"/>
  <c r="L239" i="43" s="1"/>
  <c r="O86" i="43"/>
  <c r="P86" i="43" s="1"/>
  <c r="L114" i="11" s="1"/>
  <c r="L238" i="43" s="1"/>
  <c r="O85" i="43"/>
  <c r="P85" i="43" s="1"/>
  <c r="J55" i="43"/>
  <c r="I55" i="43"/>
  <c r="I53" i="43"/>
  <c r="H53" i="43"/>
  <c r="G63" i="43"/>
  <c r="G62" i="43"/>
  <c r="R188" i="44" s="1"/>
  <c r="G61" i="43"/>
  <c r="R177" i="44" s="1"/>
  <c r="G60" i="43"/>
  <c r="G59" i="43"/>
  <c r="R155" i="44" s="1"/>
  <c r="G58" i="43"/>
  <c r="R144" i="44" s="1"/>
  <c r="C32" i="43"/>
  <c r="AV148" i="44" l="1"/>
  <c r="L113" i="11"/>
  <c r="L237" i="43" s="1"/>
  <c r="L246" i="43" s="1"/>
  <c r="AF349" i="44" s="1"/>
  <c r="P88" i="43"/>
  <c r="V48" i="45" s="1"/>
  <c r="V48" i="52" s="1"/>
  <c r="P92" i="43"/>
  <c r="J60" i="43"/>
  <c r="J61" i="43"/>
  <c r="K61" i="43" s="1"/>
  <c r="J57" i="43"/>
  <c r="K57" i="43" s="1"/>
  <c r="J58" i="43"/>
  <c r="K58" i="43" s="1"/>
  <c r="J59" i="43"/>
  <c r="K59" i="43" s="1"/>
  <c r="J62" i="43"/>
  <c r="K62" i="43" s="1"/>
  <c r="J63" i="43"/>
  <c r="K63" i="43" s="1"/>
  <c r="I62" i="43"/>
  <c r="I60" i="43"/>
  <c r="I57" i="43"/>
  <c r="I61" i="43"/>
  <c r="I58" i="43"/>
  <c r="I63" i="43"/>
  <c r="I59" i="43"/>
  <c r="H62" i="43"/>
  <c r="L62" i="43" s="1"/>
  <c r="H58" i="43"/>
  <c r="H60" i="43"/>
  <c r="H63" i="43"/>
  <c r="L63" i="43" s="1"/>
  <c r="H61" i="43"/>
  <c r="L61" i="43" s="1"/>
  <c r="H59" i="43"/>
  <c r="H57" i="43"/>
  <c r="C3" i="43"/>
  <c r="C12" i="43"/>
  <c r="C15" i="43"/>
  <c r="K250" i="43" l="1"/>
  <c r="AF335" i="44" s="1"/>
  <c r="K249" i="43"/>
  <c r="AF328" i="44" s="1"/>
  <c r="AW245" i="44"/>
  <c r="V50" i="45"/>
  <c r="V50" i="52" s="1"/>
  <c r="K251" i="43"/>
  <c r="AF342" i="44" s="1"/>
  <c r="H9" i="37"/>
  <c r="AV81" i="44"/>
  <c r="L59" i="43"/>
  <c r="Y163" i="44" s="1"/>
  <c r="L58" i="43"/>
  <c r="Y152" i="44" s="1"/>
  <c r="Y141" i="44"/>
  <c r="AV69" i="44"/>
  <c r="AV33" i="44"/>
  <c r="C120" i="11"/>
  <c r="C10" i="43"/>
  <c r="M63" i="43" l="1"/>
  <c r="AV61" i="44"/>
  <c r="H34" i="43"/>
  <c r="Y125" i="44" s="1"/>
  <c r="C34" i="43"/>
  <c r="H24" i="38" l="1"/>
  <c r="Y210" i="44"/>
  <c r="AV156" i="44"/>
  <c r="H38" i="43"/>
  <c r="I38" i="43"/>
  <c r="G38" i="43"/>
  <c r="J38" i="43" s="1"/>
  <c r="H47" i="43"/>
  <c r="H45" i="43"/>
  <c r="I44" i="43"/>
  <c r="H43" i="43"/>
  <c r="I41" i="43"/>
  <c r="H41" i="43"/>
  <c r="G41" i="43"/>
  <c r="G47" i="43"/>
  <c r="G45" i="43"/>
  <c r="G44" i="43"/>
  <c r="G43" i="43"/>
  <c r="I48" i="43"/>
  <c r="H48" i="43"/>
  <c r="G48" i="43"/>
  <c r="H46" i="43"/>
  <c r="G46" i="43"/>
  <c r="H44" i="43"/>
  <c r="I47" i="43"/>
  <c r="I46" i="43"/>
  <c r="I45" i="43"/>
  <c r="I43" i="43"/>
  <c r="L27" i="43"/>
  <c r="N11" i="43"/>
  <c r="L11" i="43"/>
  <c r="K9" i="43"/>
  <c r="K11" i="43" l="1"/>
  <c r="K20" i="43"/>
  <c r="N26" i="43"/>
  <c r="N27" i="43"/>
  <c r="N28" i="43"/>
  <c r="O28" i="43"/>
  <c r="O26" i="43"/>
  <c r="O27" i="43"/>
  <c r="I42" i="43"/>
  <c r="G42" i="43"/>
  <c r="H42" i="43"/>
  <c r="N16" i="43"/>
  <c r="O18" i="43"/>
  <c r="P19" i="43"/>
  <c r="K16" i="43"/>
  <c r="L16" i="43"/>
  <c r="O19" i="43"/>
  <c r="K15" i="43"/>
  <c r="L17" i="43"/>
  <c r="P20" i="43"/>
  <c r="J15" i="43"/>
  <c r="L15" i="43"/>
  <c r="N17" i="43"/>
  <c r="P15" i="43"/>
  <c r="N18" i="43"/>
  <c r="J18" i="43"/>
  <c r="K19" i="43"/>
  <c r="L20" i="43"/>
  <c r="J17" i="43"/>
  <c r="K18" i="43"/>
  <c r="L19" i="43"/>
  <c r="N20" i="43"/>
  <c r="J16" i="43"/>
  <c r="K17" i="43"/>
  <c r="L18" i="43"/>
  <c r="N19" i="43"/>
  <c r="O20" i="43"/>
  <c r="P18" i="43"/>
  <c r="O17" i="43"/>
  <c r="N15" i="43"/>
  <c r="O16" i="43"/>
  <c r="P17" i="43"/>
  <c r="J20" i="43"/>
  <c r="O15" i="43"/>
  <c r="P16" i="43"/>
  <c r="J19" i="43"/>
  <c r="K26" i="43" l="1"/>
  <c r="G26" i="43" s="1"/>
  <c r="J41" i="43"/>
  <c r="C9" i="43"/>
  <c r="AV57" i="44" l="1"/>
  <c r="C7" i="43"/>
  <c r="AV49" i="44" l="1"/>
  <c r="O72" i="55"/>
  <c r="D69" i="29"/>
  <c r="S50" i="29"/>
  <c r="N50" i="29"/>
  <c r="Q53" i="29" l="1"/>
  <c r="S50" i="55"/>
  <c r="K53" i="29"/>
  <c r="N50" i="55"/>
  <c r="C31" i="43"/>
  <c r="D58" i="29" l="1"/>
  <c r="Q53" i="55"/>
  <c r="D57" i="29"/>
  <c r="K53" i="55"/>
  <c r="H27" i="38"/>
  <c r="F15" i="43"/>
  <c r="F10" i="43" s="1"/>
  <c r="G20" i="43" s="1"/>
  <c r="AV144" i="44"/>
  <c r="F27" i="4"/>
  <c r="G289" i="44" s="1"/>
  <c r="C8" i="43"/>
  <c r="J205" i="43" l="1"/>
  <c r="V233" i="44" s="1"/>
  <c r="D58" i="55"/>
  <c r="D57" i="55"/>
  <c r="D60" i="29"/>
  <c r="J204" i="43"/>
  <c r="J233" i="44" s="1"/>
  <c r="G19" i="43"/>
  <c r="I27" i="43"/>
  <c r="G10" i="43"/>
  <c r="H27" i="43"/>
  <c r="G27" i="43" s="1"/>
  <c r="G18" i="43"/>
  <c r="G12" i="43"/>
  <c r="G17" i="43"/>
  <c r="G11" i="43"/>
  <c r="G13" i="43"/>
  <c r="G15" i="43"/>
  <c r="G16" i="43"/>
  <c r="G14" i="43"/>
  <c r="AV53" i="44"/>
  <c r="H204" i="43" l="1"/>
  <c r="D60" i="55"/>
  <c r="H10" i="43"/>
  <c r="K10" i="43" s="1"/>
  <c r="N21" i="43" l="1"/>
  <c r="K21" i="43"/>
  <c r="O21" i="43"/>
  <c r="P21" i="43"/>
  <c r="L21" i="43"/>
  <c r="J21" i="43"/>
  <c r="K22" i="43" l="1"/>
  <c r="H29" i="43" s="1"/>
  <c r="G29" i="43" s="1"/>
  <c r="H22" i="43" s="1"/>
  <c r="C20" i="43"/>
  <c r="C21" i="43"/>
  <c r="G2" i="43" l="1"/>
  <c r="D61" i="56" s="1"/>
  <c r="D63" i="56" s="1"/>
  <c r="D64" i="56" s="1"/>
  <c r="D66" i="56" s="1"/>
  <c r="N146" i="43"/>
  <c r="H21" i="37"/>
  <c r="H18" i="37"/>
  <c r="AV105" i="44"/>
  <c r="AV101" i="44"/>
  <c r="C24" i="43"/>
  <c r="AV117" i="44" l="1"/>
  <c r="C26" i="43"/>
  <c r="D61" i="29" l="1"/>
  <c r="G227" i="43"/>
  <c r="I231" i="43" s="1"/>
  <c r="I37" i="43"/>
  <c r="G37" i="43"/>
  <c r="J37" i="43" s="1"/>
  <c r="K48" i="43" s="1"/>
  <c r="G205" i="43"/>
  <c r="H205" i="43" s="1"/>
  <c r="H37" i="43"/>
  <c r="G221" i="43"/>
  <c r="G223" i="43" s="1"/>
  <c r="H45" i="37"/>
  <c r="AV124" i="44"/>
  <c r="Y129" i="44" s="1"/>
  <c r="C37" i="43"/>
  <c r="D63" i="29" l="1"/>
  <c r="D61" i="55"/>
  <c r="G206" i="43"/>
  <c r="H206" i="43" s="1"/>
  <c r="G231" i="43"/>
  <c r="J231" i="43"/>
  <c r="H231" i="43"/>
  <c r="H36" i="38"/>
  <c r="AV168" i="44"/>
  <c r="C33" i="43"/>
  <c r="D64" i="29" l="1"/>
  <c r="D63" i="55"/>
  <c r="G232" i="43"/>
  <c r="G207" i="43"/>
  <c r="G208" i="43" s="1"/>
  <c r="H21" i="38"/>
  <c r="AV152" i="44"/>
  <c r="C35" i="43"/>
  <c r="D66" i="29" l="1"/>
  <c r="D64" i="55"/>
  <c r="AV160" i="44"/>
  <c r="M228" i="43"/>
  <c r="H207" i="43"/>
  <c r="C36" i="43"/>
  <c r="H208" i="43" l="1"/>
  <c r="J208" i="43" s="1"/>
  <c r="D66" i="55"/>
  <c r="AV164" i="44"/>
  <c r="C38" i="43"/>
  <c r="H39" i="38" l="1"/>
  <c r="AV172" i="44"/>
  <c r="M229" i="43"/>
  <c r="C39" i="43"/>
  <c r="AV176" i="44" l="1"/>
</calcChain>
</file>

<file path=xl/sharedStrings.xml><?xml version="1.0" encoding="utf-8"?>
<sst xmlns="http://schemas.openxmlformats.org/spreadsheetml/2006/main" count="4495" uniqueCount="2035">
  <si>
    <t>注意事項</t>
    <rPh sb="0" eb="4">
      <t>チュウイジコウ</t>
    </rPh>
    <phoneticPr fontId="2"/>
  </si>
  <si>
    <t>←この色で塗られている欄の各項目を入力または選択してください。</t>
    <rPh sb="3" eb="4">
      <t>イロ</t>
    </rPh>
    <rPh sb="5" eb="6">
      <t>ヌ</t>
    </rPh>
    <rPh sb="11" eb="12">
      <t>ラン</t>
    </rPh>
    <rPh sb="13" eb="16">
      <t>カクコウモク</t>
    </rPh>
    <rPh sb="17" eb="19">
      <t>ニュウリョク</t>
    </rPh>
    <rPh sb="22" eb="24">
      <t>センタク</t>
    </rPh>
    <phoneticPr fontId="2"/>
  </si>
  <si>
    <t>業種又は職種</t>
    <rPh sb="0" eb="2">
      <t>ギョウシュ</t>
    </rPh>
    <rPh sb="2" eb="3">
      <t>マタ</t>
    </rPh>
    <rPh sb="4" eb="6">
      <t>ショクシュ</t>
    </rPh>
    <phoneticPr fontId="2"/>
  </si>
  <si>
    <t>現住所</t>
    <rPh sb="0" eb="3">
      <t>ゲンジュウショジュウショ</t>
    </rPh>
    <phoneticPr fontId="2"/>
  </si>
  <si>
    <t>個人番号</t>
    <rPh sb="0" eb="4">
      <t>コジンバンゴウ</t>
    </rPh>
    <phoneticPr fontId="2"/>
  </si>
  <si>
    <t>世帯主の氏名</t>
    <rPh sb="0" eb="3">
      <t>セタイヌシ</t>
    </rPh>
    <rPh sb="4" eb="6">
      <t>シメイ</t>
    </rPh>
    <phoneticPr fontId="2"/>
  </si>
  <si>
    <t>世帯主との続柄</t>
    <rPh sb="0" eb="3">
      <t>セタイヌシ</t>
    </rPh>
    <rPh sb="5" eb="6">
      <t>ツヅ</t>
    </rPh>
    <rPh sb="6" eb="7">
      <t>ガラ</t>
    </rPh>
    <phoneticPr fontId="2"/>
  </si>
  <si>
    <t>提出年月日</t>
    <rPh sb="0" eb="2">
      <t>テイシュツ</t>
    </rPh>
    <rPh sb="2" eb="5">
      <t>ネンガッピ</t>
    </rPh>
    <phoneticPr fontId="2"/>
  </si>
  <si>
    <t>大正</t>
    <rPh sb="0" eb="2">
      <t>タイショウ</t>
    </rPh>
    <phoneticPr fontId="2"/>
  </si>
  <si>
    <t>明治</t>
    <rPh sb="0" eb="2">
      <t>メイジ</t>
    </rPh>
    <phoneticPr fontId="2"/>
  </si>
  <si>
    <t>昭和</t>
    <rPh sb="0" eb="2">
      <t>ショウワ</t>
    </rPh>
    <phoneticPr fontId="2"/>
  </si>
  <si>
    <t>平成</t>
    <rPh sb="0" eb="2">
      <t>ヘイセイ</t>
    </rPh>
    <phoneticPr fontId="2"/>
  </si>
  <si>
    <t>令和</t>
    <rPh sb="0" eb="2">
      <t>レイワ</t>
    </rPh>
    <phoneticPr fontId="2"/>
  </si>
  <si>
    <t>月</t>
    <rPh sb="0" eb="1">
      <t>ツキ</t>
    </rPh>
    <phoneticPr fontId="2"/>
  </si>
  <si>
    <t>日</t>
    <rPh sb="0" eb="1">
      <t>ヒ</t>
    </rPh>
    <phoneticPr fontId="2"/>
  </si>
  <si>
    <t>7年</t>
    <rPh sb="1" eb="2">
      <t>ネン</t>
    </rPh>
    <phoneticPr fontId="2"/>
  </si>
  <si>
    <t>自宅</t>
    <rPh sb="0" eb="2">
      <t>ジタク</t>
    </rPh>
    <phoneticPr fontId="2"/>
  </si>
  <si>
    <t>携帯</t>
    <rPh sb="0" eb="2">
      <t>ケイタイ</t>
    </rPh>
    <phoneticPr fontId="2"/>
  </si>
  <si>
    <t>勤務先</t>
    <rPh sb="0" eb="3">
      <t>キンムサキ</t>
    </rPh>
    <phoneticPr fontId="2"/>
  </si>
  <si>
    <t>生年月日（和暦）</t>
    <rPh sb="0" eb="4">
      <t>セイネンガッピ</t>
    </rPh>
    <rPh sb="5" eb="7">
      <t>ワレキ</t>
    </rPh>
    <phoneticPr fontId="2"/>
  </si>
  <si>
    <t>連絡先</t>
    <rPh sb="0" eb="3">
      <t>レンラクサキ</t>
    </rPh>
    <phoneticPr fontId="2"/>
  </si>
  <si>
    <t>豊見城市宜保一丁目１番地１</t>
    <rPh sb="0" eb="4">
      <t>トミグスクシ</t>
    </rPh>
    <rPh sb="4" eb="9">
      <t>ギボイッチョウメ</t>
    </rPh>
    <rPh sb="10" eb="12">
      <t>バンチ</t>
    </rPh>
    <phoneticPr fontId="2"/>
  </si>
  <si>
    <t>090-850-××××</t>
    <phoneticPr fontId="2"/>
  </si>
  <si>
    <t>会社員</t>
    <rPh sb="0" eb="3">
      <t>カイシャイン</t>
    </rPh>
    <phoneticPr fontId="2"/>
  </si>
  <si>
    <t>豊見城　一郎</t>
    <rPh sb="0" eb="3">
      <t>トミグスク</t>
    </rPh>
    <rPh sb="4" eb="6">
      <t>イチロウ</t>
    </rPh>
    <phoneticPr fontId="2"/>
  </si>
  <si>
    <t>父</t>
    <rPh sb="0" eb="1">
      <t>チチ</t>
    </rPh>
    <phoneticPr fontId="2"/>
  </si>
  <si>
    <r>
      <t xml:space="preserve">〇1月1日に豊見城市に住所がある方の </t>
    </r>
    <r>
      <rPr>
        <sz val="14"/>
        <color rgb="FFFF0000"/>
        <rFont val="Meiryo UI"/>
        <family val="3"/>
        <charset val="128"/>
      </rPr>
      <t>令和7年度</t>
    </r>
    <r>
      <rPr>
        <sz val="14"/>
        <color theme="1"/>
        <rFont val="Meiryo UI"/>
        <family val="3"/>
        <charset val="128"/>
      </rPr>
      <t xml:space="preserve"> 市民税県民税兼国民健康保険税申告書が作成できます。</t>
    </r>
    <rPh sb="2" eb="3">
      <t>ガツ</t>
    </rPh>
    <rPh sb="4" eb="5">
      <t>ニチ</t>
    </rPh>
    <rPh sb="6" eb="10">
      <t>トミグスクシ</t>
    </rPh>
    <rPh sb="11" eb="13">
      <t>ジュウショ</t>
    </rPh>
    <rPh sb="16" eb="17">
      <t>カタ</t>
    </rPh>
    <rPh sb="19" eb="21">
      <t>レイワ</t>
    </rPh>
    <rPh sb="22" eb="24">
      <t>ネンド</t>
    </rPh>
    <rPh sb="25" eb="28">
      <t>シミンゼイ</t>
    </rPh>
    <rPh sb="28" eb="31">
      <t>ケンミンゼイ</t>
    </rPh>
    <rPh sb="31" eb="32">
      <t>ケン</t>
    </rPh>
    <rPh sb="32" eb="38">
      <t>コクミンケンコウホケン</t>
    </rPh>
    <rPh sb="38" eb="39">
      <t>ゼイ</t>
    </rPh>
    <rPh sb="39" eb="42">
      <t>シンコクショ</t>
    </rPh>
    <rPh sb="43" eb="45">
      <t>サクセイ</t>
    </rPh>
    <phoneticPr fontId="2"/>
  </si>
  <si>
    <t>1.</t>
    <phoneticPr fontId="2"/>
  </si>
  <si>
    <t>2.</t>
    <phoneticPr fontId="2"/>
  </si>
  <si>
    <t>3.</t>
    <phoneticPr fontId="2"/>
  </si>
  <si>
    <t>4.</t>
    <phoneticPr fontId="2"/>
  </si>
  <si>
    <t>5.</t>
    <phoneticPr fontId="2"/>
  </si>
  <si>
    <t>6.</t>
    <phoneticPr fontId="2"/>
  </si>
  <si>
    <t>合計</t>
    <rPh sb="0" eb="2">
      <t>ゴウケイ</t>
    </rPh>
    <phoneticPr fontId="2"/>
  </si>
  <si>
    <t>1月</t>
    <rPh sb="1" eb="2">
      <t>ガツ</t>
    </rPh>
    <phoneticPr fontId="2"/>
  </si>
  <si>
    <t>2月</t>
    <rPh sb="1" eb="2">
      <t>ガツ</t>
    </rPh>
    <phoneticPr fontId="2"/>
  </si>
  <si>
    <t>3月</t>
  </si>
  <si>
    <t>4月</t>
  </si>
  <si>
    <t>5月</t>
  </si>
  <si>
    <t>6月</t>
  </si>
  <si>
    <t>7月</t>
  </si>
  <si>
    <t>8月</t>
  </si>
  <si>
    <t>9月</t>
  </si>
  <si>
    <t>10月</t>
  </si>
  <si>
    <t>11月</t>
  </si>
  <si>
    <t>12月</t>
  </si>
  <si>
    <t>賞与</t>
    <rPh sb="0" eb="2">
      <t>ショウヨ</t>
    </rPh>
    <phoneticPr fontId="2"/>
  </si>
  <si>
    <t>勤務先名</t>
    <rPh sb="0" eb="4">
      <t>キンムサキメイ</t>
    </rPh>
    <phoneticPr fontId="2"/>
  </si>
  <si>
    <t>勤務先所在地</t>
    <rPh sb="0" eb="3">
      <t>キンムサキ</t>
    </rPh>
    <rPh sb="3" eb="6">
      <t>ショザイチ</t>
    </rPh>
    <phoneticPr fontId="2"/>
  </si>
  <si>
    <t>※年末調整がお済みの場合も、全ての収入の申告が必要です</t>
    <rPh sb="1" eb="5">
      <t>ネンマツチョウセイ</t>
    </rPh>
    <rPh sb="7" eb="8">
      <t>ズ</t>
    </rPh>
    <rPh sb="10" eb="12">
      <t>バアイ</t>
    </rPh>
    <rPh sb="14" eb="15">
      <t>スベ</t>
    </rPh>
    <rPh sb="17" eb="19">
      <t>シュウニュウ</t>
    </rPh>
    <rPh sb="20" eb="22">
      <t>シンコク</t>
    </rPh>
    <rPh sb="23" eb="25">
      <t>ヒツヨウ</t>
    </rPh>
    <phoneticPr fontId="2"/>
  </si>
  <si>
    <t>市民税県民税の税額は試算できません。</t>
  </si>
  <si>
    <t>令和7年度　市民税県民税兼国民健康保険税申告書　作成シート</t>
    <rPh sb="0" eb="2">
      <t>レイワ</t>
    </rPh>
    <rPh sb="3" eb="5">
      <t>ネンド</t>
    </rPh>
    <rPh sb="6" eb="9">
      <t>シミンゼイ</t>
    </rPh>
    <rPh sb="9" eb="12">
      <t>ケンミンゼイ</t>
    </rPh>
    <rPh sb="12" eb="13">
      <t>ケン</t>
    </rPh>
    <rPh sb="13" eb="20">
      <t>コクミンケンコウホケンゼイ</t>
    </rPh>
    <rPh sb="20" eb="23">
      <t>シンコクショ</t>
    </rPh>
    <rPh sb="24" eb="26">
      <t>サクセイ</t>
    </rPh>
    <phoneticPr fontId="2"/>
  </si>
  <si>
    <t>お問い合わせ先・提出先</t>
    <rPh sb="1" eb="2">
      <t>ト</t>
    </rPh>
    <rPh sb="3" eb="4">
      <t>ア</t>
    </rPh>
    <rPh sb="6" eb="7">
      <t>サキ</t>
    </rPh>
    <rPh sb="8" eb="11">
      <t>テイシュツサキ</t>
    </rPh>
    <phoneticPr fontId="2"/>
  </si>
  <si>
    <t>・豊見城市役所　税務課　市民税班　098-850-0245</t>
    <rPh sb="1" eb="7">
      <t>トミグスクシヤクショ</t>
    </rPh>
    <rPh sb="8" eb="11">
      <t>ゼイムカ</t>
    </rPh>
    <rPh sb="12" eb="16">
      <t>シミンゼイハン</t>
    </rPh>
    <phoneticPr fontId="2"/>
  </si>
  <si>
    <t>・月曜日から金曜日まで（祝日を除く）　午前8時半から午後5時15分まで</t>
    <rPh sb="1" eb="4">
      <t>ゲツヨウビ</t>
    </rPh>
    <rPh sb="6" eb="9">
      <t>キンヨウビ</t>
    </rPh>
    <rPh sb="12" eb="14">
      <t>シュクジツ</t>
    </rPh>
    <rPh sb="15" eb="16">
      <t>ノゾ</t>
    </rPh>
    <rPh sb="19" eb="21">
      <t>ゴゼン</t>
    </rPh>
    <rPh sb="22" eb="24">
      <t>ジハン</t>
    </rPh>
    <rPh sb="26" eb="28">
      <t>ゴゴ</t>
    </rPh>
    <rPh sb="29" eb="30">
      <t>ジ</t>
    </rPh>
    <rPh sb="32" eb="33">
      <t>フン</t>
    </rPh>
    <phoneticPr fontId="2"/>
  </si>
  <si>
    <t>〇申告書を作成する場合は、以下の注意事項を確認のうえ、次の画面に進んでください</t>
    <rPh sb="1" eb="4">
      <t>シンコクショ</t>
    </rPh>
    <rPh sb="5" eb="7">
      <t>サクセイ</t>
    </rPh>
    <rPh sb="9" eb="11">
      <t>バアイ</t>
    </rPh>
    <rPh sb="13" eb="15">
      <t>イカ</t>
    </rPh>
    <rPh sb="16" eb="20">
      <t>チュウイジコウ</t>
    </rPh>
    <rPh sb="21" eb="23">
      <t>カクニン</t>
    </rPh>
    <rPh sb="27" eb="28">
      <t>ツギ</t>
    </rPh>
    <rPh sb="29" eb="31">
      <t>ガメン</t>
    </rPh>
    <rPh sb="32" eb="33">
      <t>スス</t>
    </rPh>
    <phoneticPr fontId="2"/>
  </si>
  <si>
    <t>〇ファイルの使用方法に関するご不明な点、またはファイルに関する不具合等がありましたら、豊見城市 税務課 市民税班までお問い合わせください。</t>
    <rPh sb="6" eb="10">
      <t>シヨウホウホウ</t>
    </rPh>
    <rPh sb="11" eb="12">
      <t>カン</t>
    </rPh>
    <rPh sb="15" eb="17">
      <t>フメイ</t>
    </rPh>
    <rPh sb="18" eb="19">
      <t>テン</t>
    </rPh>
    <rPh sb="28" eb="29">
      <t>カン</t>
    </rPh>
    <rPh sb="31" eb="35">
      <t>フグアイトウ</t>
    </rPh>
    <rPh sb="43" eb="47">
      <t>トミグスクシ</t>
    </rPh>
    <rPh sb="48" eb="51">
      <t>ゼイムカ</t>
    </rPh>
    <rPh sb="52" eb="56">
      <t>シミンゼイハン</t>
    </rPh>
    <rPh sb="59" eb="60">
      <t>ト</t>
    </rPh>
    <rPh sb="61" eb="62">
      <t>ア</t>
    </rPh>
    <phoneticPr fontId="2"/>
  </si>
  <si>
    <t>支　払　　　を受け　　　る　者</t>
    <rPh sb="0" eb="1">
      <t>シ</t>
    </rPh>
    <rPh sb="2" eb="3">
      <t>バライ</t>
    </rPh>
    <rPh sb="7" eb="8">
      <t>ウ</t>
    </rPh>
    <rPh sb="14" eb="15">
      <t>モノ</t>
    </rPh>
    <phoneticPr fontId="10"/>
  </si>
  <si>
    <t>住　　所</t>
    <rPh sb="0" eb="1">
      <t>ジュウ</t>
    </rPh>
    <rPh sb="3" eb="4">
      <t>ショ</t>
    </rPh>
    <phoneticPr fontId="10"/>
  </si>
  <si>
    <t>（役職名）</t>
    <rPh sb="1" eb="4">
      <t>ヤクショクメイ</t>
    </rPh>
    <phoneticPr fontId="10"/>
  </si>
  <si>
    <t>氏　　名</t>
    <rPh sb="0" eb="1">
      <t>シ</t>
    </rPh>
    <rPh sb="3" eb="4">
      <t>メイ</t>
    </rPh>
    <phoneticPr fontId="10"/>
  </si>
  <si>
    <t>（フリガナ）　　　　</t>
    <phoneticPr fontId="10"/>
  </si>
  <si>
    <t>種　　　　　別</t>
    <rPh sb="0" eb="1">
      <t>タネ</t>
    </rPh>
    <rPh sb="6" eb="7">
      <t>ベツ</t>
    </rPh>
    <phoneticPr fontId="10"/>
  </si>
  <si>
    <t>支　　払　　金　　額</t>
    <rPh sb="0" eb="1">
      <t>シ</t>
    </rPh>
    <rPh sb="3" eb="4">
      <t>バライ</t>
    </rPh>
    <rPh sb="6" eb="7">
      <t>カネ</t>
    </rPh>
    <rPh sb="9" eb="10">
      <t>ガク</t>
    </rPh>
    <phoneticPr fontId="10"/>
  </si>
  <si>
    <t>給与所得控除後の金額
(調整控除後）</t>
  </si>
  <si>
    <t>所得控除後の金額</t>
    <rPh sb="0" eb="2">
      <t>ショトク</t>
    </rPh>
    <rPh sb="2" eb="4">
      <t>コウジョ</t>
    </rPh>
    <rPh sb="4" eb="5">
      <t>ゴ</t>
    </rPh>
    <rPh sb="6" eb="8">
      <t>キンガク</t>
    </rPh>
    <phoneticPr fontId="10"/>
  </si>
  <si>
    <t>源 泉 徴 収 税 額</t>
    <rPh sb="0" eb="1">
      <t>ミナモト</t>
    </rPh>
    <rPh sb="2" eb="3">
      <t>イズミ</t>
    </rPh>
    <rPh sb="4" eb="5">
      <t>チョウ</t>
    </rPh>
    <rPh sb="6" eb="7">
      <t>オサム</t>
    </rPh>
    <rPh sb="8" eb="9">
      <t>ゼイ</t>
    </rPh>
    <rPh sb="10" eb="11">
      <t>ガク</t>
    </rPh>
    <phoneticPr fontId="10"/>
  </si>
  <si>
    <t>給与所得の源泉徴収票</t>
    <rPh sb="0" eb="2">
      <t>キュウヨ</t>
    </rPh>
    <rPh sb="2" eb="4">
      <t>ショトク</t>
    </rPh>
    <rPh sb="5" eb="7">
      <t>ゲンセン</t>
    </rPh>
    <rPh sb="7" eb="9">
      <t>チョウシュウ</t>
    </rPh>
    <rPh sb="9" eb="10">
      <t>ヒョウ</t>
    </rPh>
    <phoneticPr fontId="11"/>
  </si>
  <si>
    <t xml:space="preserve">内   </t>
    <rPh sb="0" eb="1">
      <t>ウチ</t>
    </rPh>
    <phoneticPr fontId="10"/>
  </si>
  <si>
    <t>千</t>
    <rPh sb="0" eb="1">
      <t>セン</t>
    </rPh>
    <phoneticPr fontId="10"/>
  </si>
  <si>
    <t>円</t>
    <rPh sb="0" eb="1">
      <t>エン</t>
    </rPh>
    <phoneticPr fontId="10"/>
  </si>
  <si>
    <t>内</t>
    <rPh sb="0" eb="1">
      <t>ウチ</t>
    </rPh>
    <phoneticPr fontId="10"/>
  </si>
  <si>
    <t>（源泉）控除対象配偶者</t>
    <rPh sb="1" eb="3">
      <t>ゲンセン</t>
    </rPh>
    <rPh sb="4" eb="6">
      <t>コウジョ</t>
    </rPh>
    <rPh sb="6" eb="8">
      <t>タイショウ</t>
    </rPh>
    <rPh sb="8" eb="11">
      <t>ハイグウシャ</t>
    </rPh>
    <phoneticPr fontId="10"/>
  </si>
  <si>
    <t>配　偶　者　(特　別)　　　　　　　　　　　控　　除　　の　　額</t>
    <rPh sb="0" eb="1">
      <t>ハイ</t>
    </rPh>
    <rPh sb="2" eb="3">
      <t>グウ</t>
    </rPh>
    <rPh sb="4" eb="5">
      <t>シャ</t>
    </rPh>
    <rPh sb="7" eb="8">
      <t>トク</t>
    </rPh>
    <rPh sb="9" eb="10">
      <t>ベツ</t>
    </rPh>
    <rPh sb="22" eb="23">
      <t>ヒカエ</t>
    </rPh>
    <rPh sb="25" eb="26">
      <t>ジョ</t>
    </rPh>
    <rPh sb="31" eb="32">
      <t>ガク</t>
    </rPh>
    <phoneticPr fontId="10"/>
  </si>
  <si>
    <t>控除対象扶養親族の数　　　　　　　　　　　　　（配偶者を除く。）</t>
    <rPh sb="0" eb="2">
      <t>コウジョ</t>
    </rPh>
    <rPh sb="2" eb="4">
      <t>タイショウ</t>
    </rPh>
    <rPh sb="4" eb="6">
      <t>フヨウ</t>
    </rPh>
    <rPh sb="6" eb="8">
      <t>シンゾク</t>
    </rPh>
    <rPh sb="9" eb="10">
      <t>カズ</t>
    </rPh>
    <rPh sb="24" eb="27">
      <t>ハイグウシャ</t>
    </rPh>
    <rPh sb="28" eb="29">
      <t>ノゾ</t>
    </rPh>
    <phoneticPr fontId="10"/>
  </si>
  <si>
    <t>非居住者である　　親族の数</t>
    <rPh sb="0" eb="4">
      <t>ヒキョジュウシャ</t>
    </rPh>
    <rPh sb="9" eb="11">
      <t>シンゾク</t>
    </rPh>
    <rPh sb="12" eb="13">
      <t>カズ</t>
    </rPh>
    <phoneticPr fontId="10"/>
  </si>
  <si>
    <t>　の有無等</t>
    <phoneticPr fontId="10"/>
  </si>
  <si>
    <t>老　人</t>
    <phoneticPr fontId="10"/>
  </si>
  <si>
    <t>特　定</t>
    <rPh sb="0" eb="1">
      <t>トク</t>
    </rPh>
    <rPh sb="2" eb="3">
      <t>サダム</t>
    </rPh>
    <phoneticPr fontId="10"/>
  </si>
  <si>
    <t>老　　　人</t>
    <rPh sb="0" eb="1">
      <t>ロウ</t>
    </rPh>
    <rPh sb="4" eb="5">
      <t>ヒト</t>
    </rPh>
    <phoneticPr fontId="10"/>
  </si>
  <si>
    <t>そ　の　他</t>
    <rPh sb="4" eb="5">
      <t>タ</t>
    </rPh>
    <phoneticPr fontId="10"/>
  </si>
  <si>
    <t>特　別</t>
    <rPh sb="0" eb="1">
      <t>トク</t>
    </rPh>
    <rPh sb="2" eb="3">
      <t>ベツ</t>
    </rPh>
    <phoneticPr fontId="10"/>
  </si>
  <si>
    <t>その他</t>
    <rPh sb="2" eb="3">
      <t>タ</t>
    </rPh>
    <phoneticPr fontId="10"/>
  </si>
  <si>
    <t>ⓒ有</t>
    <rPh sb="1" eb="2">
      <t>アリ</t>
    </rPh>
    <phoneticPr fontId="10"/>
  </si>
  <si>
    <t>従有</t>
    <rPh sb="0" eb="1">
      <t>シタガ</t>
    </rPh>
    <rPh sb="1" eb="2">
      <t>アリ</t>
    </rPh>
    <phoneticPr fontId="10"/>
  </si>
  <si>
    <t>人</t>
    <rPh sb="0" eb="1">
      <t>ヒト</t>
    </rPh>
    <phoneticPr fontId="10"/>
  </si>
  <si>
    <t>従人</t>
    <rPh sb="0" eb="1">
      <t>ジュウ</t>
    </rPh>
    <rPh sb="1" eb="2">
      <t>ヒト</t>
    </rPh>
    <phoneticPr fontId="10"/>
  </si>
  <si>
    <t>社会保険料等の金額</t>
    <rPh sb="0" eb="2">
      <t>シャカイ</t>
    </rPh>
    <rPh sb="2" eb="5">
      <t>ホケンリョウ</t>
    </rPh>
    <rPh sb="5" eb="6">
      <t>トウ</t>
    </rPh>
    <rPh sb="7" eb="9">
      <t>キンガク</t>
    </rPh>
    <phoneticPr fontId="10"/>
  </si>
  <si>
    <t>生命保険料の控除額</t>
    <rPh sb="0" eb="2">
      <t>セイメイ</t>
    </rPh>
    <rPh sb="2" eb="5">
      <t>ホケンリョウ</t>
    </rPh>
    <rPh sb="6" eb="8">
      <t>コウジョ</t>
    </rPh>
    <rPh sb="8" eb="9">
      <t>ガク</t>
    </rPh>
    <phoneticPr fontId="10"/>
  </si>
  <si>
    <t>地震保険料の控除額</t>
    <rPh sb="0" eb="2">
      <t>ジシン</t>
    </rPh>
    <rPh sb="2" eb="5">
      <t>ホケンリョウ</t>
    </rPh>
    <rPh sb="6" eb="8">
      <t>コウジョ</t>
    </rPh>
    <rPh sb="8" eb="9">
      <t>ガク</t>
    </rPh>
    <phoneticPr fontId="10"/>
  </si>
  <si>
    <t>住宅借入金等特別控除の額</t>
    <rPh sb="0" eb="2">
      <t>ジュウタク</t>
    </rPh>
    <rPh sb="2" eb="4">
      <t>カリイレ</t>
    </rPh>
    <rPh sb="4" eb="5">
      <t>キン</t>
    </rPh>
    <rPh sb="5" eb="6">
      <t>トウ</t>
    </rPh>
    <rPh sb="6" eb="8">
      <t>トクベツ</t>
    </rPh>
    <rPh sb="8" eb="10">
      <t>コウジョ</t>
    </rPh>
    <rPh sb="11" eb="12">
      <t>ガク</t>
    </rPh>
    <phoneticPr fontId="10"/>
  </si>
  <si>
    <t>内　　　　　　　　　　　千</t>
    <rPh sb="0" eb="1">
      <t>ウチ</t>
    </rPh>
    <rPh sb="12" eb="13">
      <t>セン</t>
    </rPh>
    <phoneticPr fontId="10"/>
  </si>
  <si>
    <t>（摘要）</t>
    <rPh sb="1" eb="3">
      <t>テキヨウ</t>
    </rPh>
    <phoneticPr fontId="10"/>
  </si>
  <si>
    <t>生命保険料　　　の金額の　　　　内訳</t>
    <rPh sb="0" eb="2">
      <t>セイメイ</t>
    </rPh>
    <rPh sb="2" eb="5">
      <t>ホケンリョウ</t>
    </rPh>
    <rPh sb="9" eb="11">
      <t>キンガク</t>
    </rPh>
    <rPh sb="16" eb="18">
      <t>ウチワケ</t>
    </rPh>
    <phoneticPr fontId="10"/>
  </si>
  <si>
    <t>住宅借入金等特別控除の額の内訳</t>
    <rPh sb="0" eb="2">
      <t>ジュウタク</t>
    </rPh>
    <rPh sb="2" eb="4">
      <t>カリイレ</t>
    </rPh>
    <rPh sb="4" eb="5">
      <t>キン</t>
    </rPh>
    <rPh sb="5" eb="6">
      <t>トウ</t>
    </rPh>
    <rPh sb="6" eb="8">
      <t>トクベツ</t>
    </rPh>
    <rPh sb="8" eb="10">
      <t>コウジョ</t>
    </rPh>
    <rPh sb="11" eb="12">
      <t>ガク</t>
    </rPh>
    <rPh sb="13" eb="15">
      <t>ウチワケ</t>
    </rPh>
    <phoneticPr fontId="10"/>
  </si>
  <si>
    <t>住宅借入金等特別控除適用数</t>
    <rPh sb="0" eb="2">
      <t>ジュウタク</t>
    </rPh>
    <rPh sb="2" eb="4">
      <t>カリイレ</t>
    </rPh>
    <rPh sb="4" eb="5">
      <t>キン</t>
    </rPh>
    <rPh sb="5" eb="6">
      <t>トウ</t>
    </rPh>
    <rPh sb="6" eb="8">
      <t>トクベツ</t>
    </rPh>
    <rPh sb="8" eb="10">
      <t>コウジョ</t>
    </rPh>
    <rPh sb="10" eb="12">
      <t>テキヨウ</t>
    </rPh>
    <rPh sb="12" eb="13">
      <t>スウ</t>
    </rPh>
    <phoneticPr fontId="10"/>
  </si>
  <si>
    <t>年</t>
    <rPh sb="0" eb="1">
      <t>ネン</t>
    </rPh>
    <phoneticPr fontId="10"/>
  </si>
  <si>
    <t>月</t>
    <rPh sb="0" eb="1">
      <t>ツキ</t>
    </rPh>
    <phoneticPr fontId="10"/>
  </si>
  <si>
    <t>日</t>
    <rPh sb="0" eb="1">
      <t>ヒ</t>
    </rPh>
    <phoneticPr fontId="10"/>
  </si>
  <si>
    <t>住宅借入金等特別控除可能額</t>
    <rPh sb="0" eb="2">
      <t>ジュウタク</t>
    </rPh>
    <rPh sb="2" eb="4">
      <t>カリイレ</t>
    </rPh>
    <rPh sb="4" eb="5">
      <t>キン</t>
    </rPh>
    <rPh sb="5" eb="6">
      <t>トウ</t>
    </rPh>
    <rPh sb="6" eb="8">
      <t>トクベツ</t>
    </rPh>
    <rPh sb="8" eb="10">
      <t>コウジョ</t>
    </rPh>
    <rPh sb="10" eb="13">
      <t>カノウガク</t>
    </rPh>
    <phoneticPr fontId="10"/>
  </si>
  <si>
    <t>(源泉・特別)
控除対象
配偶者</t>
    <rPh sb="1" eb="3">
      <t>ゲンセン</t>
    </rPh>
    <rPh sb="4" eb="6">
      <t>トクベツ</t>
    </rPh>
    <rPh sb="8" eb="10">
      <t>コウジョ</t>
    </rPh>
    <rPh sb="10" eb="12">
      <t>タイショウ</t>
    </rPh>
    <rPh sb="13" eb="16">
      <t>ハイグウシャ</t>
    </rPh>
    <phoneticPr fontId="10"/>
  </si>
  <si>
    <t>（フリガナ）</t>
    <phoneticPr fontId="10"/>
  </si>
  <si>
    <t>区分</t>
    <rPh sb="0" eb="2">
      <t>クブン</t>
    </rPh>
    <phoneticPr fontId="10"/>
  </si>
  <si>
    <t>氏名</t>
    <rPh sb="0" eb="2">
      <t>シメイ</t>
    </rPh>
    <phoneticPr fontId="10"/>
  </si>
  <si>
    <t>基礎控除の額</t>
    <rPh sb="0" eb="2">
      <t>キソ</t>
    </rPh>
    <rPh sb="2" eb="4">
      <t>コウジョ</t>
    </rPh>
    <rPh sb="5" eb="6">
      <t>ガク</t>
    </rPh>
    <phoneticPr fontId="10"/>
  </si>
  <si>
    <t>控　除　対　象　扶　養　親　族</t>
    <rPh sb="0" eb="1">
      <t>コウ</t>
    </rPh>
    <rPh sb="2" eb="3">
      <t>ジョ</t>
    </rPh>
    <rPh sb="4" eb="5">
      <t>タイ</t>
    </rPh>
    <rPh sb="6" eb="7">
      <t>ゾウ</t>
    </rPh>
    <rPh sb="8" eb="9">
      <t>フ</t>
    </rPh>
    <rPh sb="10" eb="11">
      <t>マモル</t>
    </rPh>
    <rPh sb="12" eb="13">
      <t>オヤ</t>
    </rPh>
    <rPh sb="14" eb="15">
      <t>ゾク</t>
    </rPh>
    <phoneticPr fontId="10"/>
  </si>
  <si>
    <t>１　　６　　歳　未　満　の　扶　養　親　族</t>
    <rPh sb="6" eb="7">
      <t>サイ</t>
    </rPh>
    <rPh sb="8" eb="9">
      <t>ミ</t>
    </rPh>
    <rPh sb="10" eb="11">
      <t>マン</t>
    </rPh>
    <rPh sb="14" eb="15">
      <t>フ</t>
    </rPh>
    <rPh sb="16" eb="17">
      <t>マモル</t>
    </rPh>
    <rPh sb="18" eb="19">
      <t>オヤ</t>
    </rPh>
    <rPh sb="20" eb="21">
      <t>ゾク</t>
    </rPh>
    <phoneticPr fontId="10"/>
  </si>
  <si>
    <t>未　　　成　　　年　　　者</t>
    <rPh sb="0" eb="1">
      <t>ミ</t>
    </rPh>
    <rPh sb="4" eb="5">
      <t>シゲル</t>
    </rPh>
    <rPh sb="8" eb="9">
      <t>ネン</t>
    </rPh>
    <rPh sb="12" eb="13">
      <t>シャ</t>
    </rPh>
    <phoneticPr fontId="10"/>
  </si>
  <si>
    <t>外　　　国　　人</t>
    <rPh sb="0" eb="1">
      <t>ホカ</t>
    </rPh>
    <rPh sb="4" eb="5">
      <t>クニ</t>
    </rPh>
    <rPh sb="7" eb="8">
      <t>ジン</t>
    </rPh>
    <phoneticPr fontId="10"/>
  </si>
  <si>
    <t>死　　亡　　退　　職</t>
    <rPh sb="0" eb="1">
      <t>シ</t>
    </rPh>
    <rPh sb="3" eb="4">
      <t>ボウ</t>
    </rPh>
    <rPh sb="6" eb="7">
      <t>タイ</t>
    </rPh>
    <rPh sb="9" eb="10">
      <t>ショク</t>
    </rPh>
    <phoneticPr fontId="10"/>
  </si>
  <si>
    <t>災　　害　　者　　</t>
    <rPh sb="0" eb="1">
      <t>サイ</t>
    </rPh>
    <rPh sb="3" eb="4">
      <t>ガイ</t>
    </rPh>
    <rPh sb="6" eb="7">
      <t>シャ</t>
    </rPh>
    <phoneticPr fontId="10"/>
  </si>
  <si>
    <t>乙　　 
欄　　</t>
    <rPh sb="0" eb="1">
      <t>オツ</t>
    </rPh>
    <rPh sb="6" eb="7">
      <t>ラン</t>
    </rPh>
    <phoneticPr fontId="10"/>
  </si>
  <si>
    <t>本人が障害者</t>
    <rPh sb="0" eb="2">
      <t>ホンニン</t>
    </rPh>
    <rPh sb="3" eb="6">
      <t>ショウガイシャ</t>
    </rPh>
    <phoneticPr fontId="10"/>
  </si>
  <si>
    <t>寡
婦</t>
    <rPh sb="0" eb="1">
      <t>カ</t>
    </rPh>
    <rPh sb="4" eb="5">
      <t>フ</t>
    </rPh>
    <phoneticPr fontId="10"/>
  </si>
  <si>
    <t>ひ
と
り　　　親</t>
    <rPh sb="8" eb="9">
      <t>オヤ</t>
    </rPh>
    <phoneticPr fontId="10"/>
  </si>
  <si>
    <t>勤　　労　　学　　生</t>
    <rPh sb="0" eb="1">
      <t>キン</t>
    </rPh>
    <rPh sb="3" eb="4">
      <t>ロウ</t>
    </rPh>
    <rPh sb="6" eb="7">
      <t>ガク</t>
    </rPh>
    <rPh sb="9" eb="10">
      <t>セイ</t>
    </rPh>
    <phoneticPr fontId="10"/>
  </si>
  <si>
    <t>中 途 ・ 就 退 職</t>
    <rPh sb="0" eb="1">
      <t>ナカ</t>
    </rPh>
    <rPh sb="2" eb="3">
      <t>ト</t>
    </rPh>
    <rPh sb="6" eb="7">
      <t>シュウ</t>
    </rPh>
    <rPh sb="8" eb="9">
      <t>タイ</t>
    </rPh>
    <rPh sb="10" eb="11">
      <t>ショク</t>
    </rPh>
    <phoneticPr fontId="10"/>
  </si>
  <si>
    <t>受 給 者 生 年 月 日</t>
    <rPh sb="0" eb="1">
      <t>ウケ</t>
    </rPh>
    <rPh sb="2" eb="3">
      <t>キュウ</t>
    </rPh>
    <rPh sb="4" eb="5">
      <t>シャ</t>
    </rPh>
    <rPh sb="6" eb="7">
      <t>セイ</t>
    </rPh>
    <rPh sb="12" eb="13">
      <t>ニチ</t>
    </rPh>
    <phoneticPr fontId="10"/>
  </si>
  <si>
    <t>特　　　別</t>
    <rPh sb="0" eb="1">
      <t>トク</t>
    </rPh>
    <rPh sb="4" eb="5">
      <t>ベツ</t>
    </rPh>
    <phoneticPr fontId="10"/>
  </si>
  <si>
    <t>そ　　の　　　他</t>
    <rPh sb="7" eb="8">
      <t>タ</t>
    </rPh>
    <phoneticPr fontId="10"/>
  </si>
  <si>
    <t>就職</t>
    <rPh sb="0" eb="2">
      <t>シュウショク</t>
    </rPh>
    <phoneticPr fontId="10"/>
  </si>
  <si>
    <t>退職</t>
    <rPh sb="0" eb="2">
      <t>タイショク</t>
    </rPh>
    <phoneticPr fontId="10"/>
  </si>
  <si>
    <t>元号</t>
    <rPh sb="0" eb="2">
      <t>ゲンゴウ</t>
    </rPh>
    <phoneticPr fontId="10"/>
  </si>
  <si>
    <t>日</t>
    <rPh sb="0" eb="1">
      <t>ニチ</t>
    </rPh>
    <phoneticPr fontId="10"/>
  </si>
  <si>
    <t>支払者</t>
    <rPh sb="0" eb="2">
      <t>シハライ</t>
    </rPh>
    <rPh sb="2" eb="3">
      <t>シャ</t>
    </rPh>
    <phoneticPr fontId="10"/>
  </si>
  <si>
    <t>住所（居所）　　又は所在地</t>
    <rPh sb="0" eb="2">
      <t>ジュウショ</t>
    </rPh>
    <rPh sb="3" eb="5">
      <t>キョショ</t>
    </rPh>
    <rPh sb="8" eb="9">
      <t>マタ</t>
    </rPh>
    <rPh sb="10" eb="13">
      <t>ショザイチ</t>
    </rPh>
    <phoneticPr fontId="10"/>
  </si>
  <si>
    <t>氏名又は名称</t>
    <rPh sb="0" eb="2">
      <t>シメイ</t>
    </rPh>
    <rPh sb="2" eb="3">
      <t>マタ</t>
    </rPh>
    <rPh sb="4" eb="6">
      <t>メイショウ</t>
    </rPh>
    <phoneticPr fontId="10"/>
  </si>
  <si>
    <r>
      <t>（受給者番号）　　　</t>
    </r>
    <r>
      <rPr>
        <b/>
        <sz val="8"/>
        <rFont val="Meiryo UI"/>
        <family val="3"/>
        <charset val="128"/>
      </rPr>
      <t xml:space="preserve"> </t>
    </r>
    <rPh sb="1" eb="4">
      <t>ジュキュウシャ</t>
    </rPh>
    <rPh sb="4" eb="6">
      <t>バンゴウ</t>
    </rPh>
    <phoneticPr fontId="10"/>
  </si>
  <si>
    <r>
      <t>　　　　　　　　　</t>
    </r>
    <r>
      <rPr>
        <sz val="9"/>
        <rFont val="Meiryo UI"/>
        <family val="3"/>
        <charset val="128"/>
      </rPr>
      <t>（電話）　</t>
    </r>
    <rPh sb="10" eb="12">
      <t>デンワ</t>
    </rPh>
    <phoneticPr fontId="10"/>
  </si>
  <si>
    <t>障害者の数
（本人を除く。）</t>
    <rPh sb="0" eb="3">
      <t>ショウガイシャ</t>
    </rPh>
    <rPh sb="4" eb="5">
      <t>カズ</t>
    </rPh>
    <rPh sb="7" eb="9">
      <t>ホンニン</t>
    </rPh>
    <rPh sb="10" eb="11">
      <t>ノゾ</t>
    </rPh>
    <phoneticPr fontId="10"/>
  </si>
  <si>
    <t>16歳未満扶養親族の数</t>
    <rPh sb="2" eb="3">
      <t>サイ</t>
    </rPh>
    <rPh sb="3" eb="5">
      <t>ミマン</t>
    </rPh>
    <rPh sb="5" eb="7">
      <t>フヨウ</t>
    </rPh>
    <rPh sb="7" eb="9">
      <t>シンゾク</t>
    </rPh>
    <rPh sb="10" eb="11">
      <t>カズ</t>
    </rPh>
    <phoneticPr fontId="10"/>
  </si>
  <si>
    <t>旧長期損額
保険料の金額</t>
    <rPh sb="0" eb="1">
      <t>キュウ</t>
    </rPh>
    <rPh sb="1" eb="3">
      <t>チョウキ</t>
    </rPh>
    <rPh sb="3" eb="4">
      <t>ソン</t>
    </rPh>
    <rPh sb="4" eb="5">
      <t>ガク</t>
    </rPh>
    <rPh sb="6" eb="9">
      <t>ホケンリョウ</t>
    </rPh>
    <rPh sb="10" eb="12">
      <t>キンガク</t>
    </rPh>
    <phoneticPr fontId="10"/>
  </si>
  <si>
    <t>国民年金保険
料等の金額</t>
    <rPh sb="0" eb="2">
      <t>コクミン</t>
    </rPh>
    <rPh sb="2" eb="4">
      <t>ネンキン</t>
    </rPh>
    <rPh sb="4" eb="6">
      <t>ホケン</t>
    </rPh>
    <rPh sb="7" eb="8">
      <t>リョウ</t>
    </rPh>
    <rPh sb="8" eb="9">
      <t>トウ</t>
    </rPh>
    <rPh sb="10" eb="12">
      <t>キンガク</t>
    </rPh>
    <phoneticPr fontId="10"/>
  </si>
  <si>
    <t>所得金額
調整控除額</t>
    <rPh sb="0" eb="2">
      <t>ショトク</t>
    </rPh>
    <rPh sb="2" eb="4">
      <t>キンガク</t>
    </rPh>
    <rPh sb="5" eb="7">
      <t>チョウセイ</t>
    </rPh>
    <rPh sb="7" eb="9">
      <t>コウジョ</t>
    </rPh>
    <rPh sb="9" eb="10">
      <t>ガク</t>
    </rPh>
    <phoneticPr fontId="10"/>
  </si>
  <si>
    <t>配偶者の
合計所得</t>
    <rPh sb="0" eb="3">
      <t>ハイグウシャ</t>
    </rPh>
    <rPh sb="5" eb="7">
      <t>ゴウケイ</t>
    </rPh>
    <rPh sb="7" eb="9">
      <t>ショトク</t>
    </rPh>
    <phoneticPr fontId="10"/>
  </si>
  <si>
    <t>新生命保険料の金額</t>
    <rPh sb="0" eb="1">
      <t>シン</t>
    </rPh>
    <rPh sb="1" eb="3">
      <t>セイメイ</t>
    </rPh>
    <rPh sb="3" eb="5">
      <t>ホケン</t>
    </rPh>
    <rPh sb="5" eb="6">
      <t>リョウ</t>
    </rPh>
    <rPh sb="7" eb="9">
      <t>キンガク</t>
    </rPh>
    <phoneticPr fontId="10"/>
  </si>
  <si>
    <t>介護医療保険料の金額</t>
    <rPh sb="0" eb="2">
      <t>カイゴ</t>
    </rPh>
    <rPh sb="2" eb="4">
      <t>イリョウ</t>
    </rPh>
    <rPh sb="4" eb="7">
      <t>ホケンリョウ</t>
    </rPh>
    <rPh sb="8" eb="10">
      <t>キンガク</t>
    </rPh>
    <phoneticPr fontId="10"/>
  </si>
  <si>
    <t>旧生命保険料の金額</t>
    <rPh sb="0" eb="1">
      <t>キュウ</t>
    </rPh>
    <rPh sb="1" eb="3">
      <t>セイメイ</t>
    </rPh>
    <rPh sb="3" eb="5">
      <t>ホケン</t>
    </rPh>
    <rPh sb="5" eb="6">
      <t>リョウ</t>
    </rPh>
    <rPh sb="7" eb="9">
      <t>キンガク</t>
    </rPh>
    <phoneticPr fontId="10"/>
  </si>
  <si>
    <t>新個人年金保険料の金額</t>
    <rPh sb="0" eb="1">
      <t>シン</t>
    </rPh>
    <rPh sb="1" eb="3">
      <t>コジン</t>
    </rPh>
    <rPh sb="3" eb="5">
      <t>ネンキン</t>
    </rPh>
    <rPh sb="5" eb="8">
      <t>ホケンリョウ</t>
    </rPh>
    <rPh sb="9" eb="11">
      <t>キンガク</t>
    </rPh>
    <phoneticPr fontId="10"/>
  </si>
  <si>
    <t>旧個人年金保険料の金額</t>
    <rPh sb="0" eb="1">
      <t>キュウ</t>
    </rPh>
    <rPh sb="1" eb="3">
      <t>コジン</t>
    </rPh>
    <rPh sb="3" eb="5">
      <t>ネンキン</t>
    </rPh>
    <rPh sb="5" eb="8">
      <t>ホケンリョウ</t>
    </rPh>
    <rPh sb="9" eb="11">
      <t>キンガク</t>
    </rPh>
    <phoneticPr fontId="10"/>
  </si>
  <si>
    <t>給与所得の源泉徴収票がある方は、下記のうち</t>
    <rPh sb="0" eb="4">
      <t>キュウヨショトク</t>
    </rPh>
    <rPh sb="5" eb="10">
      <t>ゲンセンチョウシュウヒョウ</t>
    </rPh>
    <rPh sb="13" eb="14">
      <t>カタ</t>
    </rPh>
    <rPh sb="16" eb="18">
      <t>カキ</t>
    </rPh>
    <phoneticPr fontId="2"/>
  </si>
  <si>
    <t>←の欄について入力してください。</t>
    <rPh sb="2" eb="3">
      <t>ラン</t>
    </rPh>
    <rPh sb="7" eb="9">
      <t>ニュウリョク</t>
    </rPh>
    <phoneticPr fontId="2"/>
  </si>
  <si>
    <t>※注意事項</t>
    <rPh sb="1" eb="5">
      <t>チュウイジコウ</t>
    </rPh>
    <phoneticPr fontId="2"/>
  </si>
  <si>
    <t>このシートでは、配偶者控除、扶養控除等は入力できません。</t>
    <phoneticPr fontId="2"/>
  </si>
  <si>
    <t>このシートでは、【支払金額】、【社会保険料等の金額】、【生命保険料の控除額】、【個人年金保険料の金額】、【地震保険料の控除額】、</t>
    <rPh sb="59" eb="62">
      <t>コウジョガク</t>
    </rPh>
    <phoneticPr fontId="2"/>
  </si>
  <si>
    <t>源泉徴収票をお持ちの方は、「給与所得入力シート（源泉徴収票をお持ちの方）」から入力してください</t>
    <rPh sb="0" eb="5">
      <t>ゲンセンチョウシュウヒョウ</t>
    </rPh>
    <rPh sb="7" eb="8">
      <t>モ</t>
    </rPh>
    <rPh sb="10" eb="11">
      <t>カタ</t>
    </rPh>
    <rPh sb="14" eb="16">
      <t>キュウヨ</t>
    </rPh>
    <rPh sb="16" eb="18">
      <t>ショトク</t>
    </rPh>
    <rPh sb="18" eb="20">
      <t>ニュウリョク</t>
    </rPh>
    <rPh sb="24" eb="26">
      <t>ゲンセン</t>
    </rPh>
    <rPh sb="26" eb="29">
      <t>チョウシュウヒョウ</t>
    </rPh>
    <rPh sb="31" eb="32">
      <t>モ</t>
    </rPh>
    <rPh sb="34" eb="35">
      <t>カタ</t>
    </rPh>
    <rPh sb="39" eb="41">
      <t>ニュウリョク</t>
    </rPh>
    <phoneticPr fontId="2"/>
  </si>
  <si>
    <t>実際に振込等金銭の受渡しがあった月の月収を入力してください</t>
    <rPh sb="0" eb="2">
      <t>ジッサイ</t>
    </rPh>
    <rPh sb="3" eb="6">
      <t>フリコミトウ</t>
    </rPh>
    <rPh sb="6" eb="8">
      <t>キンセン</t>
    </rPh>
    <rPh sb="9" eb="11">
      <t>ウケワタ</t>
    </rPh>
    <rPh sb="16" eb="17">
      <t>ツキ</t>
    </rPh>
    <rPh sb="18" eb="20">
      <t>ゲッシュウ</t>
    </rPh>
    <rPh sb="21" eb="23">
      <t>ニュウリョク</t>
    </rPh>
    <phoneticPr fontId="2"/>
  </si>
  <si>
    <t>支払を受ける者</t>
    <rPh sb="0" eb="2">
      <t>シハライ</t>
    </rPh>
    <rPh sb="3" eb="4">
      <t>ウ</t>
    </rPh>
    <rPh sb="6" eb="7">
      <t>モノ</t>
    </rPh>
    <phoneticPr fontId="10"/>
  </si>
  <si>
    <t>住所又は居所</t>
    <rPh sb="0" eb="2">
      <t>ジュウショ</t>
    </rPh>
    <rPh sb="2" eb="3">
      <t>マタ</t>
    </rPh>
    <rPh sb="4" eb="6">
      <t>キョショ</t>
    </rPh>
    <phoneticPr fontId="10"/>
  </si>
  <si>
    <t>生年　　　　　月日</t>
    <rPh sb="0" eb="2">
      <t>セイネン</t>
    </rPh>
    <rPh sb="7" eb="9">
      <t>ガッピ</t>
    </rPh>
    <phoneticPr fontId="10"/>
  </si>
  <si>
    <t>明治</t>
    <rPh sb="0" eb="2">
      <t>メイジ</t>
    </rPh>
    <phoneticPr fontId="10"/>
  </si>
  <si>
    <t>大正</t>
    <rPh sb="0" eb="2">
      <t>タイショウ</t>
    </rPh>
    <phoneticPr fontId="10"/>
  </si>
  <si>
    <t>昭和</t>
    <rPh sb="0" eb="2">
      <t>ショウワ</t>
    </rPh>
    <phoneticPr fontId="10"/>
  </si>
  <si>
    <t>平成</t>
    <rPh sb="0" eb="2">
      <t>ヘイセイ</t>
    </rPh>
    <phoneticPr fontId="10"/>
  </si>
  <si>
    <t>令和</t>
    <rPh sb="0" eb="2">
      <t>レイワ</t>
    </rPh>
    <phoneticPr fontId="10"/>
  </si>
  <si>
    <t>支払金額</t>
    <rPh sb="0" eb="2">
      <t>シハライ</t>
    </rPh>
    <rPh sb="2" eb="4">
      <t>キンガク</t>
    </rPh>
    <phoneticPr fontId="10"/>
  </si>
  <si>
    <t>源泉徴収税額</t>
    <rPh sb="0" eb="2">
      <t>ゲンセン</t>
    </rPh>
    <rPh sb="2" eb="4">
      <t>チョウシュウ</t>
    </rPh>
    <rPh sb="4" eb="6">
      <t>ゼイガク</t>
    </rPh>
    <phoneticPr fontId="10"/>
  </si>
  <si>
    <t>所得税法第203条の3第1号・第4号適用分</t>
    <rPh sb="0" eb="2">
      <t>ショトク</t>
    </rPh>
    <rPh sb="2" eb="4">
      <t>ゼイホウ</t>
    </rPh>
    <rPh sb="4" eb="5">
      <t>ダイ</t>
    </rPh>
    <rPh sb="8" eb="9">
      <t>ジョウ</t>
    </rPh>
    <rPh sb="11" eb="12">
      <t>ダイ</t>
    </rPh>
    <rPh sb="13" eb="14">
      <t>ゴウ</t>
    </rPh>
    <rPh sb="15" eb="16">
      <t>ダイ</t>
    </rPh>
    <rPh sb="17" eb="18">
      <t>ゴウ</t>
    </rPh>
    <rPh sb="18" eb="20">
      <t>テキヨウ</t>
    </rPh>
    <rPh sb="20" eb="21">
      <t>ブン</t>
    </rPh>
    <phoneticPr fontId="10"/>
  </si>
  <si>
    <t>所得税法第203条の3第2号・第５号適用分</t>
    <rPh sb="0" eb="2">
      <t>ショトク</t>
    </rPh>
    <rPh sb="2" eb="4">
      <t>ゼイホウ</t>
    </rPh>
    <rPh sb="4" eb="5">
      <t>ダイ</t>
    </rPh>
    <rPh sb="8" eb="9">
      <t>ジョウ</t>
    </rPh>
    <rPh sb="11" eb="12">
      <t>ダイ</t>
    </rPh>
    <rPh sb="13" eb="14">
      <t>ゴウ</t>
    </rPh>
    <rPh sb="15" eb="16">
      <t>ダイ</t>
    </rPh>
    <rPh sb="17" eb="18">
      <t>ゴウ</t>
    </rPh>
    <rPh sb="18" eb="20">
      <t>テキヨウ</t>
    </rPh>
    <rPh sb="20" eb="21">
      <t>ブン</t>
    </rPh>
    <phoneticPr fontId="10"/>
  </si>
  <si>
    <t>所得税法第203条の3第3号・第６号適用分</t>
    <rPh sb="0" eb="2">
      <t>ショトク</t>
    </rPh>
    <rPh sb="2" eb="4">
      <t>ゼイホウ</t>
    </rPh>
    <rPh sb="4" eb="5">
      <t>ダイ</t>
    </rPh>
    <rPh sb="8" eb="9">
      <t>ジョウ</t>
    </rPh>
    <rPh sb="11" eb="12">
      <t>ダイ</t>
    </rPh>
    <rPh sb="13" eb="14">
      <t>ゴウ</t>
    </rPh>
    <rPh sb="15" eb="16">
      <t>ダイ</t>
    </rPh>
    <rPh sb="17" eb="18">
      <t>ゴウ</t>
    </rPh>
    <rPh sb="18" eb="20">
      <t>テキヨウ</t>
    </rPh>
    <rPh sb="20" eb="21">
      <t>ブン</t>
    </rPh>
    <phoneticPr fontId="10"/>
  </si>
  <si>
    <t>所得税法第203条の3第７号適用分</t>
    <rPh sb="0" eb="2">
      <t>ショトク</t>
    </rPh>
    <rPh sb="2" eb="4">
      <t>ゼイホウ</t>
    </rPh>
    <rPh sb="4" eb="5">
      <t>ダイ</t>
    </rPh>
    <rPh sb="8" eb="9">
      <t>ジョウ</t>
    </rPh>
    <rPh sb="11" eb="12">
      <t>ダイ</t>
    </rPh>
    <rPh sb="13" eb="14">
      <t>ゴウ</t>
    </rPh>
    <rPh sb="14" eb="16">
      <t>テキヨウ</t>
    </rPh>
    <rPh sb="16" eb="17">
      <t>ブン</t>
    </rPh>
    <phoneticPr fontId="10"/>
  </si>
  <si>
    <t>本　　　　　　　　　　　　　　人</t>
    <rPh sb="0" eb="1">
      <t>ホン</t>
    </rPh>
    <rPh sb="15" eb="16">
      <t>ヒト</t>
    </rPh>
    <phoneticPr fontId="10"/>
  </si>
  <si>
    <t>源泉控除対象配偶者の有無等</t>
    <rPh sb="0" eb="2">
      <t>ゲンセン</t>
    </rPh>
    <rPh sb="2" eb="4">
      <t>コウジョ</t>
    </rPh>
    <rPh sb="4" eb="6">
      <t>タイショウ</t>
    </rPh>
    <rPh sb="6" eb="9">
      <t>ハイグウシャ</t>
    </rPh>
    <rPh sb="10" eb="12">
      <t>ウム</t>
    </rPh>
    <rPh sb="12" eb="13">
      <t>トウ</t>
    </rPh>
    <phoneticPr fontId="10"/>
  </si>
  <si>
    <t>非居住者　　　　　である　　　　　　親族の数</t>
    <rPh sb="0" eb="4">
      <t>ヒキョジュウシャ</t>
    </rPh>
    <rPh sb="18" eb="20">
      <t>シンゾク</t>
    </rPh>
    <rPh sb="21" eb="22">
      <t>カズ</t>
    </rPh>
    <phoneticPr fontId="10"/>
  </si>
  <si>
    <t>社会保険料の額</t>
    <rPh sb="0" eb="2">
      <t>シャカイ</t>
    </rPh>
    <rPh sb="2" eb="5">
      <t>ホケンリョウ</t>
    </rPh>
    <rPh sb="6" eb="7">
      <t>ガク</t>
    </rPh>
    <phoneticPr fontId="10"/>
  </si>
  <si>
    <t>一般</t>
    <rPh sb="0" eb="2">
      <t>イッパン</t>
    </rPh>
    <phoneticPr fontId="10"/>
  </si>
  <si>
    <t>老人</t>
    <rPh sb="0" eb="2">
      <t>ロウジン</t>
    </rPh>
    <phoneticPr fontId="10"/>
  </si>
  <si>
    <t>特定</t>
    <rPh sb="0" eb="2">
      <t>トクテイ</t>
    </rPh>
    <phoneticPr fontId="10"/>
  </si>
  <si>
    <t>特別</t>
    <rPh sb="0" eb="2">
      <t>トクベツ</t>
    </rPh>
    <phoneticPr fontId="10"/>
  </si>
  <si>
    <t>人</t>
    <rPh sb="0" eb="1">
      <t>ニン</t>
    </rPh>
    <phoneticPr fontId="10"/>
  </si>
  <si>
    <t>控除対象配偶者</t>
    <rPh sb="0" eb="2">
      <t>コウジョ</t>
    </rPh>
    <rPh sb="2" eb="4">
      <t>タイショウ</t>
    </rPh>
    <rPh sb="4" eb="7">
      <t>ハイグウシャ</t>
    </rPh>
    <phoneticPr fontId="10"/>
  </si>
  <si>
    <t>控除対象扶養親族</t>
    <rPh sb="0" eb="2">
      <t>コウジョ</t>
    </rPh>
    <rPh sb="2" eb="4">
      <t>タイショウ</t>
    </rPh>
    <rPh sb="4" eb="6">
      <t>フヨウ</t>
    </rPh>
    <rPh sb="6" eb="8">
      <t>シンゾク</t>
    </rPh>
    <phoneticPr fontId="10"/>
  </si>
  <si>
    <t>16歳未満の扶養親族</t>
    <rPh sb="2" eb="5">
      <t>サイミマン</t>
    </rPh>
    <rPh sb="6" eb="8">
      <t>フヨウ</t>
    </rPh>
    <rPh sb="8" eb="10">
      <t>シンゾク</t>
    </rPh>
    <phoneticPr fontId="10"/>
  </si>
  <si>
    <t>（ﾌﾘｶﾞﾅ）</t>
    <phoneticPr fontId="10"/>
  </si>
  <si>
    <t>支　　払　　者</t>
    <rPh sb="0" eb="1">
      <t>シ</t>
    </rPh>
    <rPh sb="3" eb="4">
      <t>バライ</t>
    </rPh>
    <rPh sb="6" eb="7">
      <t>シャ</t>
    </rPh>
    <phoneticPr fontId="10"/>
  </si>
  <si>
    <t>法人番号</t>
    <rPh sb="0" eb="2">
      <t>ホウジン</t>
    </rPh>
    <rPh sb="2" eb="4">
      <t>バンゴウ</t>
    </rPh>
    <phoneticPr fontId="10"/>
  </si>
  <si>
    <t>所　在　地</t>
    <rPh sb="0" eb="1">
      <t>ショ</t>
    </rPh>
    <rPh sb="2" eb="3">
      <t>ザイ</t>
    </rPh>
    <rPh sb="4" eb="5">
      <t>チ</t>
    </rPh>
    <phoneticPr fontId="10"/>
  </si>
  <si>
    <t>名　　　称</t>
    <rPh sb="0" eb="1">
      <t>ナ</t>
    </rPh>
    <rPh sb="4" eb="5">
      <t>ショウ</t>
    </rPh>
    <phoneticPr fontId="10"/>
  </si>
  <si>
    <t>電話　　　番号</t>
    <rPh sb="0" eb="2">
      <t>デンワ</t>
    </rPh>
    <rPh sb="5" eb="7">
      <t>バンゴウ</t>
    </rPh>
    <phoneticPr fontId="10"/>
  </si>
  <si>
    <t>特別障害者</t>
    <rPh sb="0" eb="1">
      <t>トク</t>
    </rPh>
    <rPh sb="1" eb="2">
      <t>ベツ</t>
    </rPh>
    <rPh sb="2" eb="5">
      <t>ショウガイシャ</t>
    </rPh>
    <phoneticPr fontId="10"/>
  </si>
  <si>
    <t>その他の障害者</t>
    <rPh sb="2" eb="3">
      <t>タ</t>
    </rPh>
    <rPh sb="4" eb="5">
      <t>ショウ</t>
    </rPh>
    <rPh sb="5" eb="6">
      <t>ガイ</t>
    </rPh>
    <rPh sb="6" eb="7">
      <t>シャ</t>
    </rPh>
    <phoneticPr fontId="10"/>
  </si>
  <si>
    <t>特別寡婦</t>
    <rPh sb="0" eb="2">
      <t>トクベツ</t>
    </rPh>
    <rPh sb="2" eb="4">
      <t>カフ</t>
    </rPh>
    <phoneticPr fontId="10"/>
  </si>
  <si>
    <t>寡婦寡夫</t>
    <rPh sb="0" eb="2">
      <t>カフ</t>
    </rPh>
    <rPh sb="2" eb="4">
      <t>カフ</t>
    </rPh>
    <phoneticPr fontId="10"/>
  </si>
  <si>
    <t>16歳未満の扶養親族の数</t>
    <rPh sb="2" eb="3">
      <t>サイ</t>
    </rPh>
    <rPh sb="3" eb="4">
      <t>ミ</t>
    </rPh>
    <rPh sb="4" eb="5">
      <t>ミツル</t>
    </rPh>
    <rPh sb="6" eb="7">
      <t>フ</t>
    </rPh>
    <rPh sb="7" eb="9">
      <t>ヨウシン</t>
    </rPh>
    <rPh sb="8" eb="10">
      <t>シンゾク</t>
    </rPh>
    <rPh sb="11" eb="12">
      <t>カズ</t>
    </rPh>
    <phoneticPr fontId="10"/>
  </si>
  <si>
    <t>【旧長期損害保険料の金額】を入力することができます。</t>
    <rPh sb="1" eb="4">
      <t>キュウチョウキ</t>
    </rPh>
    <rPh sb="4" eb="6">
      <t>ソンガイ</t>
    </rPh>
    <rPh sb="6" eb="9">
      <t>ホケンリョウ</t>
    </rPh>
    <rPh sb="10" eb="12">
      <t>キンガク</t>
    </rPh>
    <rPh sb="14" eb="16">
      <t>ニュウリョク</t>
    </rPh>
    <phoneticPr fontId="2"/>
  </si>
  <si>
    <t>公的年金等所得に係る源泉徴収票をお持ちの方は下記のうち</t>
    <rPh sb="0" eb="5">
      <t>コウテキネンキントウ</t>
    </rPh>
    <rPh sb="5" eb="7">
      <t>ショトク</t>
    </rPh>
    <rPh sb="8" eb="9">
      <t>カカ</t>
    </rPh>
    <rPh sb="10" eb="15">
      <t>ゲンセンチョウシュウヒョウ</t>
    </rPh>
    <rPh sb="17" eb="18">
      <t>モ</t>
    </rPh>
    <rPh sb="20" eb="21">
      <t>カタ</t>
    </rPh>
    <rPh sb="22" eb="24">
      <t>カキ</t>
    </rPh>
    <phoneticPr fontId="2"/>
  </si>
  <si>
    <t>公的年金等所得入力シート</t>
    <rPh sb="0" eb="5">
      <t>コウテキネンキントウ</t>
    </rPh>
    <rPh sb="5" eb="7">
      <t>ショトク</t>
    </rPh>
    <rPh sb="7" eb="9">
      <t>ニュウリョク</t>
    </rPh>
    <phoneticPr fontId="2"/>
  </si>
  <si>
    <t>複数の会社でお勤めの方は、合算して入力してください</t>
    <rPh sb="0" eb="2">
      <t>フクスウ</t>
    </rPh>
    <rPh sb="3" eb="5">
      <t>カイシャ</t>
    </rPh>
    <rPh sb="7" eb="8">
      <t>ツト</t>
    </rPh>
    <rPh sb="10" eb="11">
      <t>カタ</t>
    </rPh>
    <rPh sb="13" eb="15">
      <t>ガッサン</t>
    </rPh>
    <rPh sb="17" eb="19">
      <t>ニュウリョク</t>
    </rPh>
    <phoneticPr fontId="2"/>
  </si>
  <si>
    <t>←の枠に入力してください</t>
    <rPh sb="2" eb="3">
      <t>ワク</t>
    </rPh>
    <rPh sb="4" eb="6">
      <t>ニュウリョク</t>
    </rPh>
    <phoneticPr fontId="2"/>
  </si>
  <si>
    <t>このシートでは、【支払金額】、【社会保険料の額】を入力できます</t>
    <rPh sb="9" eb="13">
      <t>シハライキンガク</t>
    </rPh>
    <rPh sb="16" eb="21">
      <t>シャカイホケンリョウ</t>
    </rPh>
    <rPh sb="22" eb="23">
      <t>ガク</t>
    </rPh>
    <rPh sb="25" eb="27">
      <t>ニュウリョク</t>
    </rPh>
    <phoneticPr fontId="2"/>
  </si>
  <si>
    <t>複数の年金収入がある方は、それぞれの欄を合算した金額を入力してください</t>
    <rPh sb="0" eb="2">
      <t>フクスウ</t>
    </rPh>
    <rPh sb="3" eb="7">
      <t>ネンキンシュウニュウ</t>
    </rPh>
    <rPh sb="10" eb="11">
      <t>カタ</t>
    </rPh>
    <rPh sb="18" eb="19">
      <t>ラン</t>
    </rPh>
    <rPh sb="20" eb="22">
      <t>ガッサン</t>
    </rPh>
    <rPh sb="24" eb="26">
      <t>キンガク</t>
    </rPh>
    <rPh sb="27" eb="29">
      <t>ニュウリョク</t>
    </rPh>
    <phoneticPr fontId="2"/>
  </si>
  <si>
    <t>上記の欄以外の項目（控除対象配偶者の有無、扶養親族等）については、「控除に関する事項フォーム」で入力できます</t>
    <rPh sb="0" eb="2">
      <t>ジョウキ</t>
    </rPh>
    <rPh sb="3" eb="4">
      <t>ラン</t>
    </rPh>
    <rPh sb="4" eb="6">
      <t>イガイ</t>
    </rPh>
    <rPh sb="7" eb="9">
      <t>コウモク</t>
    </rPh>
    <rPh sb="10" eb="12">
      <t>コウジョ</t>
    </rPh>
    <rPh sb="12" eb="14">
      <t>タイショウ</t>
    </rPh>
    <rPh sb="14" eb="17">
      <t>ハイグウシャ</t>
    </rPh>
    <rPh sb="18" eb="20">
      <t>ウム</t>
    </rPh>
    <rPh sb="21" eb="23">
      <t>フヨウ</t>
    </rPh>
    <rPh sb="23" eb="25">
      <t>シンゾク</t>
    </rPh>
    <rPh sb="25" eb="26">
      <t>トウ</t>
    </rPh>
    <phoneticPr fontId="2"/>
  </si>
  <si>
    <t>営業等所得のあった方</t>
    <rPh sb="0" eb="3">
      <t>エイギョウトウ</t>
    </rPh>
    <rPh sb="3" eb="5">
      <t>ショトク</t>
    </rPh>
    <rPh sb="9" eb="10">
      <t>カタ</t>
    </rPh>
    <phoneticPr fontId="2"/>
  </si>
  <si>
    <t>から</t>
    <phoneticPr fontId="2"/>
  </si>
  <si>
    <t>まで</t>
    <phoneticPr fontId="2"/>
  </si>
  <si>
    <t>家事消費</t>
    <rPh sb="0" eb="4">
      <t>カジショウヒ</t>
    </rPh>
    <phoneticPr fontId="2"/>
  </si>
  <si>
    <t>2件目</t>
    <rPh sb="1" eb="3">
      <t>ケンメ</t>
    </rPh>
    <phoneticPr fontId="2"/>
  </si>
  <si>
    <t>3件目</t>
    <rPh sb="1" eb="3">
      <t>ケンメ</t>
    </rPh>
    <phoneticPr fontId="2"/>
  </si>
  <si>
    <t>4件目</t>
    <rPh sb="1" eb="3">
      <t>ケンメ</t>
    </rPh>
    <phoneticPr fontId="2"/>
  </si>
  <si>
    <t>5件目</t>
    <rPh sb="1" eb="3">
      <t>ケンメ</t>
    </rPh>
    <phoneticPr fontId="2"/>
  </si>
  <si>
    <t>1件目</t>
    <rPh sb="1" eb="3">
      <t>ケンメ</t>
    </rPh>
    <phoneticPr fontId="2"/>
  </si>
  <si>
    <t>売上先名</t>
    <rPh sb="0" eb="3">
      <t>ウリアゲサキ</t>
    </rPh>
    <rPh sb="3" eb="4">
      <t>メイ</t>
    </rPh>
    <phoneticPr fontId="2"/>
  </si>
  <si>
    <t>所在地</t>
    <rPh sb="0" eb="3">
      <t>ショザイチ</t>
    </rPh>
    <phoneticPr fontId="2"/>
  </si>
  <si>
    <t>売上（収入）金額</t>
    <rPh sb="0" eb="2">
      <t>ウリアゲ</t>
    </rPh>
    <rPh sb="3" eb="5">
      <t>シュウニュウ</t>
    </rPh>
    <rPh sb="6" eb="8">
      <t>キンガク</t>
    </rPh>
    <phoneticPr fontId="2"/>
  </si>
  <si>
    <t>上記以外の売上先の合計額</t>
    <rPh sb="0" eb="4">
      <t>ジョウキイガイ</t>
    </rPh>
    <rPh sb="5" eb="8">
      <t>ウリアゲサキ</t>
    </rPh>
    <rPh sb="9" eb="12">
      <t>ゴウケイガク</t>
    </rPh>
    <phoneticPr fontId="2"/>
  </si>
  <si>
    <t>ただし、販売価額の概ね70%の金額と仕入金額のいずれか多い方の金額を記帳している場合は、その金額を収入金額とすることが出来ます。</t>
    <rPh sb="4" eb="6">
      <t>ハンバイ</t>
    </rPh>
    <rPh sb="6" eb="8">
      <t>カガク</t>
    </rPh>
    <rPh sb="9" eb="10">
      <t>オオム</t>
    </rPh>
    <rPh sb="15" eb="17">
      <t>キンガク</t>
    </rPh>
    <rPh sb="18" eb="20">
      <t>シイレ</t>
    </rPh>
    <rPh sb="20" eb="22">
      <t>キンガク</t>
    </rPh>
    <rPh sb="27" eb="28">
      <t>オオ</t>
    </rPh>
    <rPh sb="29" eb="30">
      <t>カタ</t>
    </rPh>
    <rPh sb="31" eb="33">
      <t>キンガク</t>
    </rPh>
    <rPh sb="34" eb="36">
      <t>キチョウ</t>
    </rPh>
    <rPh sb="40" eb="42">
      <t>バアイ</t>
    </rPh>
    <rPh sb="46" eb="48">
      <t>キンガク</t>
    </rPh>
    <rPh sb="49" eb="51">
      <t>シュウニュウ</t>
    </rPh>
    <rPh sb="51" eb="53">
      <t>キンガク</t>
    </rPh>
    <rPh sb="59" eb="61">
      <t>デキ</t>
    </rPh>
    <phoneticPr fontId="2"/>
  </si>
  <si>
    <t>※</t>
    <phoneticPr fontId="2"/>
  </si>
  <si>
    <t>商品などを家事のために消費したり、贈与した場合に通常の販売価額を入力してください</t>
    <rPh sb="0" eb="2">
      <t>ショウヒン</t>
    </rPh>
    <rPh sb="5" eb="7">
      <t>カジ</t>
    </rPh>
    <rPh sb="11" eb="13">
      <t>ショウヒ</t>
    </rPh>
    <rPh sb="17" eb="19">
      <t>ゾウヨ</t>
    </rPh>
    <rPh sb="21" eb="23">
      <t>バアイ</t>
    </rPh>
    <rPh sb="24" eb="26">
      <t>ツウジョウ</t>
    </rPh>
    <rPh sb="27" eb="31">
      <t>ハンバイカガク</t>
    </rPh>
    <rPh sb="32" eb="34">
      <t>ニュウリョク</t>
    </rPh>
    <phoneticPr fontId="2"/>
  </si>
  <si>
    <t>空箱・作業くずの売却などによる雑収入、仕入割引や割り戻しなどのリベートなどの収入を入力してください</t>
    <rPh sb="0" eb="2">
      <t>カラバコ</t>
    </rPh>
    <rPh sb="3" eb="5">
      <t>サギョウ</t>
    </rPh>
    <rPh sb="8" eb="10">
      <t>バイキャク</t>
    </rPh>
    <rPh sb="15" eb="18">
      <t>ザツシュウニュウ</t>
    </rPh>
    <rPh sb="19" eb="21">
      <t>シイレ</t>
    </rPh>
    <rPh sb="21" eb="23">
      <t>ワリビキ</t>
    </rPh>
    <rPh sb="24" eb="25">
      <t>ワ</t>
    </rPh>
    <rPh sb="26" eb="27">
      <t>モド</t>
    </rPh>
    <rPh sb="38" eb="40">
      <t>シュウニュウ</t>
    </rPh>
    <rPh sb="41" eb="43">
      <t>ニュウリョク</t>
    </rPh>
    <phoneticPr fontId="2"/>
  </si>
  <si>
    <t>その他の収入</t>
    <rPh sb="4" eb="6">
      <t>シュウニュウ</t>
    </rPh>
    <phoneticPr fontId="2"/>
  </si>
  <si>
    <t>（円）</t>
    <rPh sb="1" eb="2">
      <t>エン</t>
    </rPh>
    <phoneticPr fontId="2"/>
  </si>
  <si>
    <t>金額（円）</t>
    <rPh sb="0" eb="2">
      <t>キンガク</t>
    </rPh>
    <rPh sb="3" eb="4">
      <t>エン</t>
    </rPh>
    <phoneticPr fontId="2"/>
  </si>
  <si>
    <t>令和6年1月1日現在の商品などの棚卸高を入力してください</t>
    <rPh sb="0" eb="2">
      <t>レイワ</t>
    </rPh>
    <rPh sb="3" eb="4">
      <t>ネン</t>
    </rPh>
    <rPh sb="5" eb="6">
      <t>ガツ</t>
    </rPh>
    <rPh sb="7" eb="8">
      <t>ニチ</t>
    </rPh>
    <rPh sb="8" eb="10">
      <t>ゲンザイ</t>
    </rPh>
    <rPh sb="11" eb="13">
      <t>ショウヒン</t>
    </rPh>
    <rPh sb="16" eb="19">
      <t>タナオロシダカ</t>
    </rPh>
    <rPh sb="20" eb="22">
      <t>ニュウリョク</t>
    </rPh>
    <phoneticPr fontId="2"/>
  </si>
  <si>
    <t>仕入先名</t>
    <rPh sb="0" eb="2">
      <t>シイレ</t>
    </rPh>
    <rPh sb="2" eb="3">
      <t>サキ</t>
    </rPh>
    <rPh sb="3" eb="4">
      <t>メイ</t>
    </rPh>
    <phoneticPr fontId="2"/>
  </si>
  <si>
    <t>仕入金額</t>
    <rPh sb="0" eb="2">
      <t>シイレ</t>
    </rPh>
    <rPh sb="2" eb="4">
      <t>キンガク</t>
    </rPh>
    <phoneticPr fontId="2"/>
  </si>
  <si>
    <t>令和6年12月31日現在の商品などの棚卸高を入力してください</t>
    <rPh sb="0" eb="2">
      <t>レイワ</t>
    </rPh>
    <rPh sb="3" eb="4">
      <t>ネン</t>
    </rPh>
    <rPh sb="6" eb="7">
      <t>ガツ</t>
    </rPh>
    <rPh sb="9" eb="10">
      <t>ニチ</t>
    </rPh>
    <rPh sb="10" eb="12">
      <t>ゲンザイ</t>
    </rPh>
    <rPh sb="13" eb="15">
      <t>ショウヒン</t>
    </rPh>
    <rPh sb="18" eb="21">
      <t>タナオロシダカ</t>
    </rPh>
    <rPh sb="22" eb="24">
      <t>ニュウリョク</t>
    </rPh>
    <phoneticPr fontId="2"/>
  </si>
  <si>
    <t>1人目</t>
    <rPh sb="1" eb="3">
      <t>ニンメ</t>
    </rPh>
    <phoneticPr fontId="2"/>
  </si>
  <si>
    <t>2人目</t>
    <rPh sb="1" eb="3">
      <t>ニンメ</t>
    </rPh>
    <phoneticPr fontId="2"/>
  </si>
  <si>
    <t>3人目</t>
    <rPh sb="1" eb="3">
      <t>ニンメ</t>
    </rPh>
    <phoneticPr fontId="2"/>
  </si>
  <si>
    <t>支給額</t>
    <rPh sb="0" eb="3">
      <t>シキュウガク</t>
    </rPh>
    <phoneticPr fontId="2"/>
  </si>
  <si>
    <t>氏名
※12文字以内</t>
    <rPh sb="0" eb="2">
      <t>シメイ</t>
    </rPh>
    <rPh sb="6" eb="8">
      <t>モジ</t>
    </rPh>
    <rPh sb="8" eb="10">
      <t>イナイ</t>
    </rPh>
    <phoneticPr fontId="2"/>
  </si>
  <si>
    <t>年齢
（歳）</t>
    <rPh sb="0" eb="2">
      <t>ネンレイ</t>
    </rPh>
    <rPh sb="4" eb="5">
      <t>サイ</t>
    </rPh>
    <phoneticPr fontId="2"/>
  </si>
  <si>
    <t>従事月数
（月）</t>
    <rPh sb="0" eb="2">
      <t>ジュウジ</t>
    </rPh>
    <rPh sb="2" eb="4">
      <t>ツキスウ</t>
    </rPh>
    <rPh sb="6" eb="7">
      <t>ツキ</t>
    </rPh>
    <phoneticPr fontId="2"/>
  </si>
  <si>
    <t>給料賃金
（円）</t>
    <rPh sb="0" eb="4">
      <t>キュウリョウチンギン</t>
    </rPh>
    <rPh sb="6" eb="7">
      <t>エン</t>
    </rPh>
    <phoneticPr fontId="2"/>
  </si>
  <si>
    <t>賞与
（円）</t>
    <rPh sb="0" eb="2">
      <t>ショウヨ</t>
    </rPh>
    <rPh sb="4" eb="5">
      <t>エン</t>
    </rPh>
    <phoneticPr fontId="2"/>
  </si>
  <si>
    <t>4人目以降</t>
    <rPh sb="1" eb="5">
      <t>ニンメイコウ</t>
    </rPh>
    <phoneticPr fontId="2"/>
  </si>
  <si>
    <t>人数（人）</t>
    <rPh sb="0" eb="2">
      <t>ニンズウ</t>
    </rPh>
    <rPh sb="3" eb="4">
      <t>ニン</t>
    </rPh>
    <phoneticPr fontId="2"/>
  </si>
  <si>
    <t>給料賃金
（円）</t>
    <rPh sb="0" eb="2">
      <t>キュウリョウ</t>
    </rPh>
    <rPh sb="2" eb="4">
      <t>チンギン</t>
    </rPh>
    <rPh sb="6" eb="7">
      <t>エン</t>
    </rPh>
    <phoneticPr fontId="2"/>
  </si>
  <si>
    <t>所得税等の源泉徴収税額は年末調整後の源泉徴収税額を入力してください。</t>
    <rPh sb="0" eb="3">
      <t>ショトクゼイ</t>
    </rPh>
    <rPh sb="3" eb="4">
      <t>トウ</t>
    </rPh>
    <rPh sb="5" eb="11">
      <t>ゲンセンチョウシュウゼイガク</t>
    </rPh>
    <rPh sb="12" eb="17">
      <t>ネンマツチョウセイゴ</t>
    </rPh>
    <rPh sb="18" eb="24">
      <t>ゲンセンチョウシュウゼイガク</t>
    </rPh>
    <rPh sb="25" eb="27">
      <t>ニュウリョク</t>
    </rPh>
    <phoneticPr fontId="2"/>
  </si>
  <si>
    <t>年の中途で退職した方などで年末調整が行われない方については、令和6年中に徴収した源泉徴収税額を入力してください。</t>
    <phoneticPr fontId="2"/>
  </si>
  <si>
    <t>4人目以降については、各項目を合算して入力してください。</t>
    <rPh sb="1" eb="5">
      <t>ニンメイコウ</t>
    </rPh>
    <rPh sb="11" eb="14">
      <t>カクコウモク</t>
    </rPh>
    <rPh sb="15" eb="17">
      <t>ガッサン</t>
    </rPh>
    <rPh sb="19" eb="21">
      <t>ニュウリョク</t>
    </rPh>
    <phoneticPr fontId="2"/>
  </si>
  <si>
    <t>修理加工などで外部に注文して支払った場合の加工賃など</t>
    <phoneticPr fontId="2"/>
  </si>
  <si>
    <t>建物、機械装置、船舶、車両運搬具、工具、器具備品、漁業権、特許権、営業権などの資産（減価償却資産）を取得するために支払った費用（取得価額）は、</t>
    <phoneticPr fontId="2"/>
  </si>
  <si>
    <t>取得した時に全額必要経費になるのではなく、これらの資産の種類、構造、用途などの別に、耐用年数を基として計算したその年分の期間に対応する減価償却費が必要経費になります。</t>
    <phoneticPr fontId="2"/>
  </si>
  <si>
    <t>※減価償却の計算に係る入力に対応しておりませんので、ご自身で計算し、その内訳を手書き又は収支内訳書に直接入力してください。</t>
    <rPh sb="1" eb="5">
      <t>ゲンカショウキャク</t>
    </rPh>
    <rPh sb="6" eb="8">
      <t>ケイサン</t>
    </rPh>
    <rPh sb="9" eb="10">
      <t>カカ</t>
    </rPh>
    <rPh sb="11" eb="13">
      <t>ニュウリョク</t>
    </rPh>
    <rPh sb="14" eb="16">
      <t>タイオウ</t>
    </rPh>
    <rPh sb="27" eb="29">
      <t>ジシン</t>
    </rPh>
    <rPh sb="30" eb="32">
      <t>ケイサン</t>
    </rPh>
    <rPh sb="36" eb="38">
      <t>ウチワケ</t>
    </rPh>
    <rPh sb="39" eb="41">
      <t>テガ</t>
    </rPh>
    <rPh sb="42" eb="43">
      <t>マタ</t>
    </rPh>
    <rPh sb="44" eb="49">
      <t>シュウシウチワケショ</t>
    </rPh>
    <rPh sb="50" eb="52">
      <t>チョクセツ</t>
    </rPh>
    <rPh sb="52" eb="54">
      <t>ニュウリョク</t>
    </rPh>
    <phoneticPr fontId="2"/>
  </si>
  <si>
    <t>売掛金や未収入金、貸付金、前渡金など(以下「貸金等」といいます。）について、得意先の資産の状況や支払能力などからみて、その貸金等の全額が回収できないことが</t>
    <phoneticPr fontId="2"/>
  </si>
  <si>
    <t>明らかになった場合など一定の事情が生じたときには、その回収できない金額などが貸倒金として必要経費になります。</t>
    <phoneticPr fontId="2"/>
  </si>
  <si>
    <t>事業用資金の借入金の利子や受取手形の割引料などです。</t>
    <phoneticPr fontId="2"/>
  </si>
  <si>
    <t>イ　租税公課</t>
    <rPh sb="2" eb="6">
      <t>ソゼイコウカ</t>
    </rPh>
    <phoneticPr fontId="2"/>
  </si>
  <si>
    <t>⑪給料賃金</t>
    <rPh sb="1" eb="3">
      <t>キュウリョウ</t>
    </rPh>
    <rPh sb="3" eb="5">
      <t>チンギン</t>
    </rPh>
    <phoneticPr fontId="2"/>
  </si>
  <si>
    <t>⑫外注工賃</t>
    <rPh sb="1" eb="5">
      <t>ガイチュウコウチン</t>
    </rPh>
    <phoneticPr fontId="2"/>
  </si>
  <si>
    <t>⑬減価償却費</t>
    <rPh sb="1" eb="6">
      <t>ゲンカショウキャクヒ</t>
    </rPh>
    <phoneticPr fontId="2"/>
  </si>
  <si>
    <t>⑭貸倒金</t>
    <rPh sb="1" eb="3">
      <t>カシダオレ</t>
    </rPh>
    <rPh sb="3" eb="4">
      <t>キン</t>
    </rPh>
    <phoneticPr fontId="2"/>
  </si>
  <si>
    <t>⑮地代家賃</t>
    <rPh sb="1" eb="3">
      <t>チダイ</t>
    </rPh>
    <rPh sb="3" eb="5">
      <t>ヤチン</t>
    </rPh>
    <phoneticPr fontId="2"/>
  </si>
  <si>
    <t>⑯利子割引料</t>
    <rPh sb="1" eb="3">
      <t>リシ</t>
    </rPh>
    <rPh sb="3" eb="6">
      <t>ワリビキリョウ</t>
    </rPh>
    <phoneticPr fontId="2"/>
  </si>
  <si>
    <t>⑰その他の経費</t>
    <rPh sb="3" eb="4">
      <t>タ</t>
    </rPh>
    <rPh sb="5" eb="7">
      <t>ケイヒ</t>
    </rPh>
    <phoneticPr fontId="2"/>
  </si>
  <si>
    <t>⑤期首商品（製品）棚卸高の入力</t>
    <rPh sb="1" eb="5">
      <t>キシュショウヒン</t>
    </rPh>
    <rPh sb="6" eb="8">
      <t>セイヒン</t>
    </rPh>
    <rPh sb="9" eb="12">
      <t>タナオロシダカ</t>
    </rPh>
    <rPh sb="13" eb="15">
      <t>ニュウリョク</t>
    </rPh>
    <phoneticPr fontId="2"/>
  </si>
  <si>
    <t>①売上（収入）先の明細を入力してください</t>
    <rPh sb="1" eb="3">
      <t>ウリアゲ</t>
    </rPh>
    <rPh sb="4" eb="6">
      <t>シュウニュウ</t>
    </rPh>
    <rPh sb="7" eb="8">
      <t>サキ</t>
    </rPh>
    <rPh sb="9" eb="11">
      <t>メイサイ</t>
    </rPh>
    <rPh sb="12" eb="14">
      <t>ニュウリョク</t>
    </rPh>
    <phoneticPr fontId="2"/>
  </si>
  <si>
    <t>②家事消費を行った金額を入力してください</t>
    <rPh sb="1" eb="5">
      <t>カジショウヒ</t>
    </rPh>
    <rPh sb="6" eb="7">
      <t>オコナ</t>
    </rPh>
    <rPh sb="9" eb="11">
      <t>キンガク</t>
    </rPh>
    <rPh sb="12" eb="14">
      <t>ニュウリョク</t>
    </rPh>
    <phoneticPr fontId="2"/>
  </si>
  <si>
    <t>③その他の収入を入力してください</t>
    <rPh sb="3" eb="4">
      <t>タ</t>
    </rPh>
    <rPh sb="5" eb="7">
      <t>シュウニュウ</t>
    </rPh>
    <rPh sb="8" eb="10">
      <t>ニュウリョク</t>
    </rPh>
    <phoneticPr fontId="2"/>
  </si>
  <si>
    <t>⑥仕入金額の入力</t>
    <rPh sb="1" eb="5">
      <t>シイレキンガク</t>
    </rPh>
    <rPh sb="6" eb="8">
      <t>ニュウリョク</t>
    </rPh>
    <phoneticPr fontId="2"/>
  </si>
  <si>
    <t>⑧期末商品（製品）棚卸高の入力</t>
    <rPh sb="1" eb="3">
      <t>キマツ</t>
    </rPh>
    <rPh sb="3" eb="5">
      <t>ショウヒン</t>
    </rPh>
    <rPh sb="6" eb="8">
      <t>セイヒン</t>
    </rPh>
    <rPh sb="9" eb="11">
      <t>タナオロシ</t>
    </rPh>
    <rPh sb="11" eb="12">
      <t>ダカ</t>
    </rPh>
    <rPh sb="13" eb="15">
      <t>ニュウリョク</t>
    </rPh>
    <phoneticPr fontId="2"/>
  </si>
  <si>
    <t>事業用で支払った事業税・固定資産税・自動車税・不動産取得税・印紙税など。商工会、協同組合、商店会などの組合費など。</t>
    <rPh sb="0" eb="3">
      <t>ジギョウヨウ</t>
    </rPh>
    <rPh sb="4" eb="6">
      <t>シハラ</t>
    </rPh>
    <rPh sb="8" eb="11">
      <t>ジギョウゼイ</t>
    </rPh>
    <rPh sb="12" eb="17">
      <t>コテイシサンゼイ</t>
    </rPh>
    <rPh sb="18" eb="22">
      <t>ジドウシャゼイ</t>
    </rPh>
    <rPh sb="23" eb="29">
      <t>フドウサンシュトクゼイ</t>
    </rPh>
    <rPh sb="30" eb="33">
      <t>インシゼイ</t>
    </rPh>
    <rPh sb="36" eb="39">
      <t>ショウコウカイ</t>
    </rPh>
    <rPh sb="40" eb="44">
      <t>キョウドウクミアイ</t>
    </rPh>
    <rPh sb="45" eb="48">
      <t>ショウテンカイ</t>
    </rPh>
    <rPh sb="51" eb="54">
      <t>クミアイヒ</t>
    </rPh>
    <phoneticPr fontId="2"/>
  </si>
  <si>
    <t>ロ　荷造運賃</t>
    <rPh sb="2" eb="6">
      <t>ニヅクリウンチン</t>
    </rPh>
    <phoneticPr fontId="2"/>
  </si>
  <si>
    <t>販売商品の包装材料費、荷造りのための賃金、運賃など</t>
    <phoneticPr fontId="2"/>
  </si>
  <si>
    <t>ハ　水道光熱費</t>
    <rPh sb="2" eb="7">
      <t>スイドウコウネツヒ</t>
    </rPh>
    <phoneticPr fontId="2"/>
  </si>
  <si>
    <t>水道料、電気代、ガス代、プロパンガスや灯油などの購入費</t>
    <phoneticPr fontId="2"/>
  </si>
  <si>
    <t>電車賃、バス代、タクシー代、宿泊代など</t>
    <phoneticPr fontId="2"/>
  </si>
  <si>
    <t>ニ　旅費交通費</t>
    <rPh sb="2" eb="7">
      <t>リョヒコウツウヒ</t>
    </rPh>
    <phoneticPr fontId="2"/>
  </si>
  <si>
    <t>ホ　通信費</t>
    <rPh sb="2" eb="5">
      <t>ツウシンヒ</t>
    </rPh>
    <phoneticPr fontId="2"/>
  </si>
  <si>
    <t>事業用として使用した電話料、切手代、電報料など</t>
    <phoneticPr fontId="2"/>
  </si>
  <si>
    <t>ヘ　広告宣伝費</t>
    <rPh sb="2" eb="7">
      <t>コウコクセンデンヒ</t>
    </rPh>
    <phoneticPr fontId="2"/>
  </si>
  <si>
    <t>事業運営の為の新聞・ラジオ・テレビなどへの広告費、チラシ折込広告費など</t>
    <rPh sb="0" eb="2">
      <t>ジギョウ</t>
    </rPh>
    <rPh sb="2" eb="4">
      <t>ウンエイ</t>
    </rPh>
    <rPh sb="5" eb="6">
      <t>タメ</t>
    </rPh>
    <rPh sb="7" eb="9">
      <t>シンブン</t>
    </rPh>
    <rPh sb="21" eb="23">
      <t>コウコク</t>
    </rPh>
    <rPh sb="23" eb="24">
      <t>ヒ</t>
    </rPh>
    <rPh sb="28" eb="30">
      <t>オリコミ</t>
    </rPh>
    <rPh sb="30" eb="33">
      <t>コウコクヒ</t>
    </rPh>
    <phoneticPr fontId="2"/>
  </si>
  <si>
    <t>ト　接待交際費</t>
    <rPh sb="2" eb="7">
      <t>セッタイコウサイヒ</t>
    </rPh>
    <phoneticPr fontId="2"/>
  </si>
  <si>
    <t>チ　損害保険料</t>
    <rPh sb="2" eb="7">
      <t>ソンガイホケンリョウ</t>
    </rPh>
    <phoneticPr fontId="2"/>
  </si>
  <si>
    <t>火災保険料、自動車の損害保険料など</t>
    <phoneticPr fontId="2"/>
  </si>
  <si>
    <t>リ　修繕費</t>
    <rPh sb="2" eb="5">
      <t>シュウゼンヒ</t>
    </rPh>
    <phoneticPr fontId="2"/>
  </si>
  <si>
    <t>店舗、自動車、機械、器具備品などの修理代　</t>
    <phoneticPr fontId="2"/>
  </si>
  <si>
    <t>※資産の価額を増したり、使用可能期間を延長したりするような支出は資本的支出として一の減価償却資産を取得したものとみなして、その資本的支出額の本年中の使用月数に対応する減価償却費を必要経費とします。</t>
    <phoneticPr fontId="2"/>
  </si>
  <si>
    <t>ヌ　消耗品費</t>
    <rPh sb="2" eb="6">
      <t>ショウモウヒンヒ</t>
    </rPh>
    <phoneticPr fontId="2"/>
  </si>
  <si>
    <t>文房具品、梱包用品など消耗品の購入代、業務用に使用したガソリン代、耐用年数1年未満か取得価格10万円未満の備品の購入費など</t>
    <rPh sb="0" eb="3">
      <t>ブンボウグ</t>
    </rPh>
    <rPh sb="3" eb="4">
      <t>ヒン</t>
    </rPh>
    <rPh sb="5" eb="7">
      <t>コンポウ</t>
    </rPh>
    <rPh sb="7" eb="8">
      <t>ヨウ</t>
    </rPh>
    <rPh sb="8" eb="9">
      <t>ヒン</t>
    </rPh>
    <rPh sb="11" eb="13">
      <t>ショウモウ</t>
    </rPh>
    <rPh sb="13" eb="14">
      <t>ヒン</t>
    </rPh>
    <rPh sb="15" eb="17">
      <t>コウニュウ</t>
    </rPh>
    <rPh sb="17" eb="18">
      <t>ダイ</t>
    </rPh>
    <rPh sb="19" eb="21">
      <t>ギョウム</t>
    </rPh>
    <rPh sb="21" eb="22">
      <t>ヨウ</t>
    </rPh>
    <rPh sb="23" eb="25">
      <t>シヨウ</t>
    </rPh>
    <rPh sb="31" eb="32">
      <t>ダイ</t>
    </rPh>
    <rPh sb="33" eb="35">
      <t>タイヨウ</t>
    </rPh>
    <rPh sb="35" eb="37">
      <t>ネンスウ</t>
    </rPh>
    <rPh sb="38" eb="39">
      <t>ネン</t>
    </rPh>
    <rPh sb="39" eb="41">
      <t>ミマン</t>
    </rPh>
    <rPh sb="42" eb="44">
      <t>シュトク</t>
    </rPh>
    <rPh sb="44" eb="46">
      <t>カカク</t>
    </rPh>
    <rPh sb="48" eb="49">
      <t>マン</t>
    </rPh>
    <rPh sb="49" eb="50">
      <t>エン</t>
    </rPh>
    <rPh sb="50" eb="52">
      <t>ミマン</t>
    </rPh>
    <rPh sb="53" eb="55">
      <t>ビヒン</t>
    </rPh>
    <rPh sb="56" eb="58">
      <t>コウニュウ</t>
    </rPh>
    <rPh sb="58" eb="59">
      <t>ヒ</t>
    </rPh>
    <phoneticPr fontId="2"/>
  </si>
  <si>
    <t>取引先などを接待する茶菓子飲食代、取引先などに対する中元・歳暮の費用など、相手方や支出の理由などから見て、事業を運営する上で通常必要と認められる金額</t>
    <rPh sb="0" eb="3">
      <t>トリヒキサキ</t>
    </rPh>
    <rPh sb="6" eb="8">
      <t>セッタイ</t>
    </rPh>
    <rPh sb="10" eb="16">
      <t>チャガシインショクダイ</t>
    </rPh>
    <rPh sb="17" eb="20">
      <t>トリヒキサキ</t>
    </rPh>
    <rPh sb="23" eb="24">
      <t>タイ</t>
    </rPh>
    <rPh sb="26" eb="28">
      <t>チュウゲン</t>
    </rPh>
    <rPh sb="29" eb="31">
      <t>セイボ</t>
    </rPh>
    <rPh sb="32" eb="34">
      <t>ヒヨウ</t>
    </rPh>
    <rPh sb="37" eb="40">
      <t>アイテガタ</t>
    </rPh>
    <rPh sb="41" eb="43">
      <t>シシュツ</t>
    </rPh>
    <rPh sb="44" eb="46">
      <t>リユウ</t>
    </rPh>
    <rPh sb="50" eb="51">
      <t>ミ</t>
    </rPh>
    <rPh sb="53" eb="55">
      <t>ジギョウ</t>
    </rPh>
    <rPh sb="56" eb="58">
      <t>ウンエイ</t>
    </rPh>
    <rPh sb="60" eb="61">
      <t>ウエ</t>
    </rPh>
    <rPh sb="62" eb="64">
      <t>ツウジョウ</t>
    </rPh>
    <rPh sb="64" eb="66">
      <t>ヒツヨウ</t>
    </rPh>
    <rPh sb="67" eb="68">
      <t>ミト</t>
    </rPh>
    <rPh sb="72" eb="74">
      <t>キンガク</t>
    </rPh>
    <phoneticPr fontId="2"/>
  </si>
  <si>
    <t>ル　福利厚生費</t>
    <rPh sb="2" eb="7">
      <t>フクリコウセイヒ</t>
    </rPh>
    <phoneticPr fontId="2"/>
  </si>
  <si>
    <t>従業員の慰安、医療、衛生、保健などのために事業主が支出した費用や事業主が負担すべき従業員の健康保険、厚生年金、雇用保険などの保険料や掛け金など</t>
    <rPh sb="32" eb="35">
      <t>ジギョウヌシ</t>
    </rPh>
    <rPh sb="36" eb="38">
      <t>フタン</t>
    </rPh>
    <rPh sb="41" eb="44">
      <t>ジュウギョウイン</t>
    </rPh>
    <rPh sb="45" eb="49">
      <t>ケンコウホケン</t>
    </rPh>
    <rPh sb="50" eb="54">
      <t>コウセイネンキン</t>
    </rPh>
    <rPh sb="55" eb="59">
      <t>コヨウホケン</t>
    </rPh>
    <rPh sb="62" eb="65">
      <t>ホケンリョウ</t>
    </rPh>
    <rPh sb="66" eb="67">
      <t>カ</t>
    </rPh>
    <rPh sb="68" eb="69">
      <t>キン</t>
    </rPh>
    <phoneticPr fontId="2"/>
  </si>
  <si>
    <t>任意科目（ヲ～タ）</t>
    <rPh sb="0" eb="4">
      <t>ニンイカモク</t>
    </rPh>
    <phoneticPr fontId="2"/>
  </si>
  <si>
    <t>ヲ</t>
    <phoneticPr fontId="2"/>
  </si>
  <si>
    <t>ワ</t>
    <phoneticPr fontId="2"/>
  </si>
  <si>
    <t>カ</t>
    <phoneticPr fontId="2"/>
  </si>
  <si>
    <t>ヨ</t>
    <phoneticPr fontId="2"/>
  </si>
  <si>
    <t>タ</t>
    <phoneticPr fontId="2"/>
  </si>
  <si>
    <t>レ</t>
    <phoneticPr fontId="2"/>
  </si>
  <si>
    <t>ソ　税理士等報酬</t>
    <rPh sb="2" eb="5">
      <t>ゼイリシ</t>
    </rPh>
    <rPh sb="5" eb="6">
      <t>トウ</t>
    </rPh>
    <rPh sb="6" eb="8">
      <t>ホウシュウ</t>
    </rPh>
    <phoneticPr fontId="2"/>
  </si>
  <si>
    <t>税理士や弁護士、公認会計士などに支払うことの確定した報酬や料金など</t>
    <phoneticPr fontId="2"/>
  </si>
  <si>
    <t>ツ　雑費</t>
    <rPh sb="2" eb="4">
      <t>ザッピ</t>
    </rPh>
    <phoneticPr fontId="2"/>
  </si>
  <si>
    <t>事業上の費用で他の経費に当てはまらない経費</t>
    <phoneticPr fontId="2"/>
  </si>
  <si>
    <t>⑲専従者控除前の所得金額</t>
    <rPh sb="1" eb="7">
      <t>センジュウシャコウジョマエ</t>
    </rPh>
    <rPh sb="8" eb="12">
      <t>ショトクキンガク</t>
    </rPh>
    <phoneticPr fontId="2"/>
  </si>
  <si>
    <t>⑱経費計</t>
    <rPh sb="1" eb="3">
      <t>ケイヒ</t>
    </rPh>
    <rPh sb="3" eb="4">
      <t>ケイ</t>
    </rPh>
    <phoneticPr fontId="2"/>
  </si>
  <si>
    <t>あなたと生計を一にしている配偶者やその他の親族（15歳以上の人）で、事業所得を生ずべき事業に専ら従事している人の氏名等を入力してください。</t>
    <rPh sb="4" eb="6">
      <t>セイケイ</t>
    </rPh>
    <rPh sb="7" eb="8">
      <t>イチ</t>
    </rPh>
    <rPh sb="13" eb="16">
      <t>ハイグウシャ</t>
    </rPh>
    <rPh sb="19" eb="20">
      <t>タ</t>
    </rPh>
    <rPh sb="21" eb="23">
      <t>シンゾク</t>
    </rPh>
    <rPh sb="26" eb="29">
      <t>サイイジョウ</t>
    </rPh>
    <rPh sb="30" eb="31">
      <t>ヒト</t>
    </rPh>
    <rPh sb="34" eb="38">
      <t>ジギョウショトク</t>
    </rPh>
    <rPh sb="39" eb="40">
      <t>ショウ</t>
    </rPh>
    <rPh sb="43" eb="45">
      <t>ジギョウ</t>
    </rPh>
    <rPh sb="46" eb="47">
      <t>モッパ</t>
    </rPh>
    <rPh sb="48" eb="50">
      <t>ジュウジ</t>
    </rPh>
    <rPh sb="54" eb="55">
      <t>ヒト</t>
    </rPh>
    <rPh sb="56" eb="58">
      <t>シメイ</t>
    </rPh>
    <rPh sb="58" eb="59">
      <t>ナド</t>
    </rPh>
    <rPh sb="60" eb="62">
      <t>ニュウリョク</t>
    </rPh>
    <phoneticPr fontId="2"/>
  </si>
  <si>
    <t>（ヲ～タ）の右欄に任意の科目名を入力し、その金額を下欄に入力してください。</t>
    <rPh sb="6" eb="7">
      <t>ミギ</t>
    </rPh>
    <rPh sb="7" eb="8">
      <t>ラン</t>
    </rPh>
    <rPh sb="9" eb="11">
      <t>ニンイ</t>
    </rPh>
    <rPh sb="12" eb="15">
      <t>カモクメイ</t>
    </rPh>
    <rPh sb="16" eb="18">
      <t>ニュウリョク</t>
    </rPh>
    <rPh sb="22" eb="24">
      <t>キンガク</t>
    </rPh>
    <rPh sb="25" eb="26">
      <t>シタ</t>
    </rPh>
    <rPh sb="26" eb="27">
      <t>ラン</t>
    </rPh>
    <rPh sb="28" eb="30">
      <t>ニュウリョク</t>
    </rPh>
    <phoneticPr fontId="2"/>
  </si>
  <si>
    <t>※配偶者控除や扶養控除の適用を受ける人は専従者には該当しません。</t>
    <rPh sb="1" eb="6">
      <t>ハイグウシャコウジョ</t>
    </rPh>
    <rPh sb="7" eb="11">
      <t>フヨウコウジョ</t>
    </rPh>
    <rPh sb="12" eb="14">
      <t>テキヨウ</t>
    </rPh>
    <rPh sb="15" eb="16">
      <t>ウ</t>
    </rPh>
    <rPh sb="18" eb="19">
      <t>ヒト</t>
    </rPh>
    <rPh sb="20" eb="23">
      <t>センジュウシャ</t>
    </rPh>
    <rPh sb="25" eb="27">
      <t>ガイトウ</t>
    </rPh>
    <phoneticPr fontId="2"/>
  </si>
  <si>
    <t>続柄</t>
    <rPh sb="0" eb="1">
      <t>ツヅ</t>
    </rPh>
    <rPh sb="1" eb="2">
      <t>ガラ</t>
    </rPh>
    <phoneticPr fontId="2"/>
  </si>
  <si>
    <t>生年月日</t>
    <rPh sb="0" eb="4">
      <t>セイネンガッピ</t>
    </rPh>
    <phoneticPr fontId="2"/>
  </si>
  <si>
    <t>続柄</t>
    <rPh sb="0" eb="2">
      <t>ツヅキガラ</t>
    </rPh>
    <phoneticPr fontId="2"/>
  </si>
  <si>
    <t>子</t>
    <rPh sb="0" eb="1">
      <t>コ</t>
    </rPh>
    <phoneticPr fontId="2"/>
  </si>
  <si>
    <t>孫</t>
    <rPh sb="0" eb="1">
      <t>マゴ</t>
    </rPh>
    <phoneticPr fontId="2"/>
  </si>
  <si>
    <t>他の親族</t>
    <rPh sb="0" eb="1">
      <t>ホカ</t>
    </rPh>
    <rPh sb="2" eb="4">
      <t>シンゾク</t>
    </rPh>
    <phoneticPr fontId="2"/>
  </si>
  <si>
    <t>従事月数
（月）</t>
    <rPh sb="0" eb="2">
      <t>ジュウジ</t>
    </rPh>
    <rPh sb="2" eb="4">
      <t>ツキスウ</t>
    </rPh>
    <rPh sb="6" eb="7">
      <t>ゲツ</t>
    </rPh>
    <phoneticPr fontId="2"/>
  </si>
  <si>
    <t>居住開始年月日
（１回目）</t>
    <rPh sb="0" eb="2">
      <t>キョジュウ</t>
    </rPh>
    <rPh sb="2" eb="4">
      <t>カイシ</t>
    </rPh>
    <rPh sb="4" eb="6">
      <t>ネンゲツ</t>
    </rPh>
    <rPh sb="6" eb="7">
      <t>ニチ</t>
    </rPh>
    <rPh sb="10" eb="12">
      <t>カイメ</t>
    </rPh>
    <phoneticPr fontId="10"/>
  </si>
  <si>
    <t>居住開始年月日
（２回目）</t>
    <rPh sb="0" eb="2">
      <t>キョジュウ</t>
    </rPh>
    <rPh sb="2" eb="4">
      <t>カイシ</t>
    </rPh>
    <rPh sb="4" eb="5">
      <t>トシ</t>
    </rPh>
    <phoneticPr fontId="10"/>
  </si>
  <si>
    <t>住宅借入金等
年末残高（１回目）</t>
    <rPh sb="0" eb="2">
      <t>ジュウタク</t>
    </rPh>
    <rPh sb="2" eb="4">
      <t>カリイレ</t>
    </rPh>
    <rPh sb="4" eb="5">
      <t>キン</t>
    </rPh>
    <rPh sb="5" eb="6">
      <t>トウ</t>
    </rPh>
    <rPh sb="7" eb="9">
      <t>ネンマツ</t>
    </rPh>
    <rPh sb="9" eb="11">
      <t>ザンダカ</t>
    </rPh>
    <rPh sb="13" eb="15">
      <t>カイメ</t>
    </rPh>
    <phoneticPr fontId="10"/>
  </si>
  <si>
    <t>住宅借入金等
年末残高（２回目）</t>
    <rPh sb="0" eb="2">
      <t>ジュウタク</t>
    </rPh>
    <rPh sb="2" eb="4">
      <t>カリイレ</t>
    </rPh>
    <rPh sb="4" eb="5">
      <t>キン</t>
    </rPh>
    <rPh sb="5" eb="6">
      <t>トウ</t>
    </rPh>
    <rPh sb="7" eb="9">
      <t>ネンマツ</t>
    </rPh>
    <rPh sb="9" eb="11">
      <t>ザンダカ</t>
    </rPh>
    <rPh sb="13" eb="15">
      <t>カイメ</t>
    </rPh>
    <phoneticPr fontId="10"/>
  </si>
  <si>
    <t>住宅借入金等特別
控除区分（１回目）</t>
    <rPh sb="0" eb="2">
      <t>ジュウタク</t>
    </rPh>
    <rPh sb="2" eb="4">
      <t>カリイレ</t>
    </rPh>
    <rPh sb="4" eb="5">
      <t>キン</t>
    </rPh>
    <rPh sb="5" eb="6">
      <t>トウ</t>
    </rPh>
    <rPh sb="6" eb="8">
      <t>トクベツ</t>
    </rPh>
    <rPh sb="9" eb="11">
      <t>コウジョ</t>
    </rPh>
    <rPh sb="11" eb="13">
      <t>クブン</t>
    </rPh>
    <rPh sb="15" eb="17">
      <t>カイメ</t>
    </rPh>
    <phoneticPr fontId="10"/>
  </si>
  <si>
    <t>住宅借入金等特別
控除区分（２回目）</t>
    <rPh sb="0" eb="2">
      <t>ジュウタク</t>
    </rPh>
    <rPh sb="2" eb="4">
      <t>カリイレ</t>
    </rPh>
    <rPh sb="4" eb="5">
      <t>キン</t>
    </rPh>
    <rPh sb="5" eb="6">
      <t>トウ</t>
    </rPh>
    <rPh sb="6" eb="8">
      <t>トクベツ</t>
    </rPh>
    <rPh sb="9" eb="11">
      <t>コウジョ</t>
    </rPh>
    <rPh sb="11" eb="13">
      <t>クブン</t>
    </rPh>
    <rPh sb="15" eb="17">
      <t>カイメ</t>
    </rPh>
    <phoneticPr fontId="10"/>
  </si>
  <si>
    <t>農業所得のあった方</t>
    <rPh sb="0" eb="2">
      <t>ノウギョウ</t>
    </rPh>
    <rPh sb="2" eb="4">
      <t>ショトク</t>
    </rPh>
    <rPh sb="8" eb="9">
      <t>カタ</t>
    </rPh>
    <phoneticPr fontId="2"/>
  </si>
  <si>
    <t>①田畑の売上（収入）の明細を入力してください</t>
    <rPh sb="1" eb="3">
      <t>タハタ</t>
    </rPh>
    <rPh sb="4" eb="6">
      <t>ウリアゲ</t>
    </rPh>
    <rPh sb="7" eb="9">
      <t>シュウニュウ</t>
    </rPh>
    <rPh sb="11" eb="13">
      <t>メイサイ</t>
    </rPh>
    <rPh sb="14" eb="16">
      <t>ニュウリョク</t>
    </rPh>
    <phoneticPr fontId="2"/>
  </si>
  <si>
    <t>6件目</t>
    <rPh sb="1" eb="3">
      <t>ケンメ</t>
    </rPh>
    <phoneticPr fontId="2"/>
  </si>
  <si>
    <t>7件目</t>
    <rPh sb="1" eb="3">
      <t>ケンメ</t>
    </rPh>
    <phoneticPr fontId="2"/>
  </si>
  <si>
    <t>8件目</t>
    <rPh sb="1" eb="3">
      <t>ケンメ</t>
    </rPh>
    <phoneticPr fontId="2"/>
  </si>
  <si>
    <t>9件目</t>
    <rPh sb="1" eb="3">
      <t>ケンメ</t>
    </rPh>
    <phoneticPr fontId="2"/>
  </si>
  <si>
    <t>小計</t>
    <rPh sb="0" eb="2">
      <t>ショウケイ</t>
    </rPh>
    <phoneticPr fontId="2"/>
  </si>
  <si>
    <t>作付面積
（a）</t>
    <rPh sb="0" eb="2">
      <t>サクツ</t>
    </rPh>
    <rPh sb="2" eb="4">
      <t>メンセキ</t>
    </rPh>
    <phoneticPr fontId="2"/>
  </si>
  <si>
    <t>販売金額
（円）</t>
    <rPh sb="0" eb="4">
      <t>ハンバイキンガク</t>
    </rPh>
    <rPh sb="6" eb="7">
      <t>エン</t>
    </rPh>
    <phoneticPr fontId="2"/>
  </si>
  <si>
    <t>農産物の棚卸高</t>
    <rPh sb="0" eb="3">
      <t>ノウサンブツ</t>
    </rPh>
    <rPh sb="4" eb="7">
      <t>タナオロシダカ</t>
    </rPh>
    <phoneticPr fontId="2"/>
  </si>
  <si>
    <t>期末</t>
    <rPh sb="0" eb="2">
      <t>キマツ</t>
    </rPh>
    <phoneticPr fontId="2"/>
  </si>
  <si>
    <t>期首</t>
    <rPh sb="0" eb="2">
      <t>キシュ</t>
    </rPh>
    <phoneticPr fontId="2"/>
  </si>
  <si>
    <r>
      <t xml:space="preserve">農産物等の種類品名等
</t>
    </r>
    <r>
      <rPr>
        <sz val="8"/>
        <color theme="1"/>
        <rFont val="Meiryo UI"/>
        <family val="3"/>
        <charset val="128"/>
      </rPr>
      <t>※6文字以内</t>
    </r>
    <rPh sb="0" eb="4">
      <t>ノウサンブツトウ</t>
    </rPh>
    <rPh sb="5" eb="9">
      <t>シュルイヒンメイ</t>
    </rPh>
    <rPh sb="9" eb="10">
      <t>ナド</t>
    </rPh>
    <rPh sb="13" eb="17">
      <t>モジイナイ</t>
    </rPh>
    <phoneticPr fontId="2"/>
  </si>
  <si>
    <t>数量(kg)</t>
    <rPh sb="0" eb="2">
      <t>スウリョウ</t>
    </rPh>
    <phoneticPr fontId="2"/>
  </si>
  <si>
    <t>金額(円)</t>
    <rPh sb="0" eb="2">
      <t>キンガク</t>
    </rPh>
    <rPh sb="3" eb="4">
      <t>エン</t>
    </rPh>
    <phoneticPr fontId="2"/>
  </si>
  <si>
    <t>家事消費
事業消費
金額(円)</t>
    <rPh sb="0" eb="4">
      <t>カジショウヒ</t>
    </rPh>
    <rPh sb="5" eb="9">
      <t>ジギョウショウヒ</t>
    </rPh>
    <rPh sb="10" eb="12">
      <t>キンガク</t>
    </rPh>
    <rPh sb="13" eb="14">
      <t>エン</t>
    </rPh>
    <phoneticPr fontId="2"/>
  </si>
  <si>
    <t>作付面積
（㎡）</t>
    <rPh sb="0" eb="2">
      <t>サクツ</t>
    </rPh>
    <rPh sb="2" eb="4">
      <t>メンセキ</t>
    </rPh>
    <phoneticPr fontId="2"/>
  </si>
  <si>
    <t>②特殊施設の売上（収入）の明細を入力してください</t>
    <rPh sb="1" eb="5">
      <t>トクシュシセツ</t>
    </rPh>
    <rPh sb="6" eb="8">
      <t>ウリアゲ</t>
    </rPh>
    <rPh sb="9" eb="11">
      <t>シュウニュウ</t>
    </rPh>
    <rPh sb="13" eb="15">
      <t>メイサイ</t>
    </rPh>
    <rPh sb="16" eb="18">
      <t>ニュウリョク</t>
    </rPh>
    <phoneticPr fontId="2"/>
  </si>
  <si>
    <t>温室やビニールハウス等で収穫したものは「特殊施設」として入力してください</t>
    <rPh sb="0" eb="2">
      <t>オンシツ</t>
    </rPh>
    <rPh sb="10" eb="11">
      <t>ナド</t>
    </rPh>
    <rPh sb="12" eb="14">
      <t>シュウカク</t>
    </rPh>
    <rPh sb="20" eb="22">
      <t>トクシュ</t>
    </rPh>
    <rPh sb="22" eb="24">
      <t>シセツ</t>
    </rPh>
    <rPh sb="28" eb="30">
      <t>ニュウリョク</t>
    </rPh>
    <phoneticPr fontId="2"/>
  </si>
  <si>
    <t>③畜産物その他の売上（収入）の明細を入力してください</t>
    <rPh sb="1" eb="4">
      <t>チクサンブツ</t>
    </rPh>
    <rPh sb="6" eb="7">
      <t>タ</t>
    </rPh>
    <rPh sb="8" eb="10">
      <t>ウリアゲ</t>
    </rPh>
    <rPh sb="11" eb="13">
      <t>シュウニュウ</t>
    </rPh>
    <rPh sb="15" eb="17">
      <t>メイサイ</t>
    </rPh>
    <rPh sb="18" eb="20">
      <t>ニュウリョク</t>
    </rPh>
    <phoneticPr fontId="2"/>
  </si>
  <si>
    <t>飼育頭羽数
（頭羽）</t>
    <rPh sb="0" eb="2">
      <t>シイク</t>
    </rPh>
    <rPh sb="2" eb="3">
      <t>アタマ</t>
    </rPh>
    <rPh sb="3" eb="4">
      <t>ハネ</t>
    </rPh>
    <rPh sb="4" eb="5">
      <t>スウ</t>
    </rPh>
    <rPh sb="7" eb="8">
      <t>アタマ</t>
    </rPh>
    <rPh sb="8" eb="9">
      <t>ハネ</t>
    </rPh>
    <phoneticPr fontId="2"/>
  </si>
  <si>
    <t>期首棚卸高は令和6年1月1日現在未販売の農産物の棚卸高を入力してください</t>
    <rPh sb="0" eb="2">
      <t>キシュ</t>
    </rPh>
    <rPh sb="2" eb="5">
      <t>タナオロシダカ</t>
    </rPh>
    <rPh sb="6" eb="8">
      <t>レイワ</t>
    </rPh>
    <rPh sb="9" eb="10">
      <t>ネン</t>
    </rPh>
    <rPh sb="11" eb="12">
      <t>ガツ</t>
    </rPh>
    <rPh sb="13" eb="14">
      <t>ニチ</t>
    </rPh>
    <rPh sb="14" eb="16">
      <t>ゲンザイ</t>
    </rPh>
    <rPh sb="16" eb="19">
      <t>ミハンバイ</t>
    </rPh>
    <rPh sb="20" eb="23">
      <t>ノウサンブツ</t>
    </rPh>
    <rPh sb="24" eb="27">
      <t>タナオロシダカ</t>
    </rPh>
    <rPh sb="28" eb="30">
      <t>ニュウリョク</t>
    </rPh>
    <phoneticPr fontId="2"/>
  </si>
  <si>
    <t>期末棚卸高は令和6年12月31日現在未販売の農産物の棚卸高を入力してください</t>
    <rPh sb="0" eb="2">
      <t>キマツ</t>
    </rPh>
    <rPh sb="2" eb="5">
      <t>タナオロシダカ</t>
    </rPh>
    <rPh sb="6" eb="8">
      <t>レイワ</t>
    </rPh>
    <rPh sb="9" eb="10">
      <t>ネン</t>
    </rPh>
    <rPh sb="12" eb="13">
      <t>ガツ</t>
    </rPh>
    <rPh sb="15" eb="16">
      <t>ニチ</t>
    </rPh>
    <rPh sb="16" eb="18">
      <t>ゲンザイ</t>
    </rPh>
    <rPh sb="18" eb="21">
      <t>ミハンバイ</t>
    </rPh>
    <rPh sb="22" eb="25">
      <t>ノウサンブツ</t>
    </rPh>
    <rPh sb="26" eb="29">
      <t>タナオロシダカ</t>
    </rPh>
    <rPh sb="30" eb="32">
      <t>ニュウリョク</t>
    </rPh>
    <phoneticPr fontId="2"/>
  </si>
  <si>
    <t>家事消費・事業消費金額は収穫したときの生産者販売価額による計算結果を入力してください</t>
    <rPh sb="0" eb="4">
      <t>カジショウヒ</t>
    </rPh>
    <rPh sb="5" eb="9">
      <t>ジギョウショウヒ</t>
    </rPh>
    <rPh sb="9" eb="11">
      <t>キンガク</t>
    </rPh>
    <rPh sb="12" eb="14">
      <t>シュウカク</t>
    </rPh>
    <rPh sb="19" eb="22">
      <t>セイサンシャ</t>
    </rPh>
    <rPh sb="22" eb="24">
      <t>ハンバイ</t>
    </rPh>
    <rPh sb="24" eb="26">
      <t>カガク</t>
    </rPh>
    <rPh sb="29" eb="31">
      <t>ケイサン</t>
    </rPh>
    <rPh sb="31" eb="33">
      <t>ケッカ</t>
    </rPh>
    <rPh sb="34" eb="36">
      <t>ニュウリョク</t>
    </rPh>
    <phoneticPr fontId="2"/>
  </si>
  <si>
    <t>④雑収入の入力</t>
    <rPh sb="1" eb="4">
      <t>ザツシュウニュウ</t>
    </rPh>
    <rPh sb="5" eb="7">
      <t>ニュウリョク</t>
    </rPh>
    <phoneticPr fontId="2"/>
  </si>
  <si>
    <t>受取共済金、出荷奨励金、野菜・鶏卵などの価格差補填金、農作業受託料、事業分量分配金などの名称と金額を入力してください</t>
    <rPh sb="0" eb="2">
      <t>ウケトリ</t>
    </rPh>
    <rPh sb="2" eb="5">
      <t>キョウサイキン</t>
    </rPh>
    <rPh sb="6" eb="8">
      <t>シュッカ</t>
    </rPh>
    <rPh sb="8" eb="11">
      <t>ショウレイキン</t>
    </rPh>
    <rPh sb="12" eb="14">
      <t>ヤサイ</t>
    </rPh>
    <rPh sb="15" eb="17">
      <t>ケイラン</t>
    </rPh>
    <rPh sb="20" eb="22">
      <t>カカク</t>
    </rPh>
    <rPh sb="23" eb="25">
      <t>ホテン</t>
    </rPh>
    <rPh sb="25" eb="26">
      <t>キン</t>
    </rPh>
    <rPh sb="27" eb="33">
      <t>ノウサギョウジュタクリョウ</t>
    </rPh>
    <rPh sb="34" eb="41">
      <t>ジギョウブンリョウブンパイキン</t>
    </rPh>
    <rPh sb="44" eb="46">
      <t>メイショウ</t>
    </rPh>
    <rPh sb="47" eb="49">
      <t>キンガク</t>
    </rPh>
    <rPh sb="50" eb="52">
      <t>ニュウリョク</t>
    </rPh>
    <phoneticPr fontId="2"/>
  </si>
  <si>
    <r>
      <t xml:space="preserve">名称
</t>
    </r>
    <r>
      <rPr>
        <sz val="8"/>
        <color theme="1"/>
        <rFont val="Meiryo UI"/>
        <family val="3"/>
        <charset val="128"/>
      </rPr>
      <t>※6文字以内</t>
    </r>
    <rPh sb="0" eb="2">
      <t>メイショウ</t>
    </rPh>
    <rPh sb="5" eb="9">
      <t>モジイナイ</t>
    </rPh>
    <phoneticPr fontId="2"/>
  </si>
  <si>
    <t>金額
（円）</t>
    <rPh sb="0" eb="2">
      <t>キンガク</t>
    </rPh>
    <rPh sb="4" eb="5">
      <t>エン</t>
    </rPh>
    <phoneticPr fontId="2"/>
  </si>
  <si>
    <t>常雇・臨時雇人などの労賃及び賄費などを入力してください</t>
    <rPh sb="19" eb="21">
      <t>ニュウリョク</t>
    </rPh>
    <phoneticPr fontId="2"/>
  </si>
  <si>
    <t>現金（円）</t>
    <rPh sb="0" eb="2">
      <t>ゲンキン</t>
    </rPh>
    <rPh sb="3" eb="4">
      <t>エン</t>
    </rPh>
    <phoneticPr fontId="2"/>
  </si>
  <si>
    <t>現物（円）</t>
    <rPh sb="0" eb="2">
      <t>ゲンブツ</t>
    </rPh>
    <rPh sb="3" eb="4">
      <t>エン</t>
    </rPh>
    <phoneticPr fontId="2"/>
  </si>
  <si>
    <t>3人目以降</t>
    <rPh sb="1" eb="5">
      <t>ニンメイコウ</t>
    </rPh>
    <phoneticPr fontId="2"/>
  </si>
  <si>
    <t>延べ日数（日）</t>
    <rPh sb="0" eb="1">
      <t>ノ</t>
    </rPh>
    <rPh sb="2" eb="4">
      <t>ニッスウ</t>
    </rPh>
    <rPh sb="5" eb="6">
      <t>ヒ</t>
    </rPh>
    <phoneticPr fontId="2"/>
  </si>
  <si>
    <t>現金
（円）</t>
    <rPh sb="0" eb="2">
      <t>ゲンキン</t>
    </rPh>
    <rPh sb="4" eb="5">
      <t>エン</t>
    </rPh>
    <phoneticPr fontId="2"/>
  </si>
  <si>
    <t>現物
（円）</t>
    <rPh sb="0" eb="2">
      <t>ゲンブツ</t>
    </rPh>
    <rPh sb="4" eb="5">
      <t>エン</t>
    </rPh>
    <phoneticPr fontId="2"/>
  </si>
  <si>
    <t>住所又は作業名
※24文字以内</t>
    <rPh sb="0" eb="2">
      <t>ジュウショ</t>
    </rPh>
    <rPh sb="2" eb="3">
      <t>マタ</t>
    </rPh>
    <rPh sb="4" eb="7">
      <t>サギ</t>
    </rPh>
    <rPh sb="11" eb="15">
      <t>モジイナイ</t>
    </rPh>
    <phoneticPr fontId="2"/>
  </si>
  <si>
    <t>⑨小作料・賃借料の入力</t>
    <rPh sb="1" eb="4">
      <t>コサクリョウ</t>
    </rPh>
    <rPh sb="5" eb="8">
      <t>チンシャクリョウ</t>
    </rPh>
    <rPh sb="9" eb="11">
      <t>ニュウリョク</t>
    </rPh>
    <phoneticPr fontId="2"/>
  </si>
  <si>
    <t>⑧雇人費の入力</t>
    <rPh sb="1" eb="2">
      <t>ヤト</t>
    </rPh>
    <rPh sb="2" eb="3">
      <t>ヒト</t>
    </rPh>
    <rPh sb="3" eb="4">
      <t>ヒ</t>
    </rPh>
    <rPh sb="5" eb="7">
      <t>ニュウリョク</t>
    </rPh>
    <phoneticPr fontId="2"/>
  </si>
  <si>
    <t>農地や農地以外の土地・建物、農機具など賃借料、農業協同組合などの共同施設利用料をいいます。</t>
    <rPh sb="0" eb="2">
      <t>ノウチ</t>
    </rPh>
    <rPh sb="3" eb="7">
      <t>ノウチイガイ</t>
    </rPh>
    <rPh sb="8" eb="10">
      <t>トチ</t>
    </rPh>
    <rPh sb="11" eb="13">
      <t>タテモノ</t>
    </rPh>
    <rPh sb="14" eb="17">
      <t>ノウキグ</t>
    </rPh>
    <rPh sb="19" eb="22">
      <t>チンシャクリョウ</t>
    </rPh>
    <rPh sb="23" eb="29">
      <t>ノウギョウキョウドウクミアイ</t>
    </rPh>
    <rPh sb="32" eb="39">
      <t>キョウドウシセツリヨウリョウ</t>
    </rPh>
    <phoneticPr fontId="2"/>
  </si>
  <si>
    <t>小作料、賃耕料等の別</t>
    <rPh sb="0" eb="3">
      <t>コサクリョウ</t>
    </rPh>
    <rPh sb="4" eb="5">
      <t>チン</t>
    </rPh>
    <rPh sb="5" eb="6">
      <t>コウ</t>
    </rPh>
    <rPh sb="6" eb="7">
      <t>リョウ</t>
    </rPh>
    <rPh sb="7" eb="8">
      <t>トウ</t>
    </rPh>
    <rPh sb="9" eb="10">
      <t>ベツ</t>
    </rPh>
    <phoneticPr fontId="2"/>
  </si>
  <si>
    <r>
      <t xml:space="preserve">支払先の氏名
</t>
    </r>
    <r>
      <rPr>
        <sz val="8"/>
        <color theme="1"/>
        <rFont val="Meiryo UI"/>
        <family val="3"/>
        <charset val="128"/>
      </rPr>
      <t>※28文字以内</t>
    </r>
    <rPh sb="0" eb="3">
      <t>シハライサキ</t>
    </rPh>
    <rPh sb="4" eb="6">
      <t>シメイ</t>
    </rPh>
    <phoneticPr fontId="2"/>
  </si>
  <si>
    <r>
      <t xml:space="preserve">支払先の住所
</t>
    </r>
    <r>
      <rPr>
        <sz val="8"/>
        <color theme="1"/>
        <rFont val="Meiryo UI"/>
        <family val="3"/>
        <charset val="128"/>
      </rPr>
      <t>※28文字以内</t>
    </r>
    <rPh sb="0" eb="3">
      <t>シハライサキ</t>
    </rPh>
    <rPh sb="4" eb="6">
      <t>ジュウショ</t>
    </rPh>
    <rPh sb="10" eb="14">
      <t>モジイナイ</t>
    </rPh>
    <phoneticPr fontId="2"/>
  </si>
  <si>
    <r>
      <t xml:space="preserve">面積・数量(a・kg)
</t>
    </r>
    <r>
      <rPr>
        <sz val="8"/>
        <color theme="1"/>
        <rFont val="Meiryo UI"/>
        <family val="3"/>
        <charset val="128"/>
      </rPr>
      <t>※小数点第2位まで</t>
    </r>
    <rPh sb="0" eb="2">
      <t>メンセキ</t>
    </rPh>
    <rPh sb="3" eb="5">
      <t>スウリョウ</t>
    </rPh>
    <rPh sb="13" eb="16">
      <t>ショウスウテン</t>
    </rPh>
    <rPh sb="16" eb="17">
      <t>ダイ</t>
    </rPh>
    <rPh sb="18" eb="19">
      <t>イ</t>
    </rPh>
    <phoneticPr fontId="2"/>
  </si>
  <si>
    <r>
      <t xml:space="preserve">支払額
</t>
    </r>
    <r>
      <rPr>
        <sz val="9"/>
        <color theme="1"/>
        <rFont val="Meiryo UI"/>
        <family val="3"/>
        <charset val="128"/>
      </rPr>
      <t>（円）</t>
    </r>
    <rPh sb="0" eb="3">
      <t>シハライガク</t>
    </rPh>
    <rPh sb="5" eb="6">
      <t>エン</t>
    </rPh>
    <phoneticPr fontId="2"/>
  </si>
  <si>
    <t>⑩減価償却費</t>
    <rPh sb="1" eb="6">
      <t>ゲンカショウキャクヒ</t>
    </rPh>
    <phoneticPr fontId="2"/>
  </si>
  <si>
    <t>⑪貸倒金</t>
    <rPh sb="1" eb="4">
      <t>カシダオレキン</t>
    </rPh>
    <phoneticPr fontId="2"/>
  </si>
  <si>
    <t>⑫利子割引料</t>
    <rPh sb="1" eb="3">
      <t>リシ</t>
    </rPh>
    <rPh sb="3" eb="6">
      <t>ワリビキリョウ</t>
    </rPh>
    <phoneticPr fontId="2"/>
  </si>
  <si>
    <t>ロ　種苗費</t>
    <rPh sb="2" eb="5">
      <t>シュビョウヒ</t>
    </rPh>
    <phoneticPr fontId="2"/>
  </si>
  <si>
    <t>種もみ、苗類、種芋などの購入費用をいいます（自給分については、収穫した時の価額によって記載します）</t>
    <phoneticPr fontId="2"/>
  </si>
  <si>
    <t>ハ　素畜費</t>
    <rPh sb="2" eb="3">
      <t>ソ</t>
    </rPh>
    <rPh sb="3" eb="4">
      <t>チク</t>
    </rPh>
    <rPh sb="4" eb="5">
      <t>ヒ</t>
    </rPh>
    <phoneticPr fontId="2"/>
  </si>
  <si>
    <t>子牛、子豚、ひななどの取得費及び種付料をいいます</t>
    <phoneticPr fontId="2"/>
  </si>
  <si>
    <t>ニ　肥料費</t>
    <rPh sb="2" eb="5">
      <t>ヒリョウヒ</t>
    </rPh>
    <phoneticPr fontId="2"/>
  </si>
  <si>
    <t>肥料の購入費用をいいます</t>
    <rPh sb="0" eb="2">
      <t>ヒリョウ</t>
    </rPh>
    <rPh sb="3" eb="7">
      <t>コウニュウヒヨウ</t>
    </rPh>
    <phoneticPr fontId="2"/>
  </si>
  <si>
    <t>ホ　飼料費</t>
    <rPh sb="2" eb="5">
      <t>シリョウヒ</t>
    </rPh>
    <phoneticPr fontId="2"/>
  </si>
  <si>
    <t>飼料の購入費用をいいます</t>
    <rPh sb="0" eb="2">
      <t>シリョウ</t>
    </rPh>
    <rPh sb="3" eb="7">
      <t>コウニュウヒヨウ</t>
    </rPh>
    <phoneticPr fontId="2"/>
  </si>
  <si>
    <t>ヘ　農具費</t>
    <rPh sb="2" eb="4">
      <t>ノウグ</t>
    </rPh>
    <rPh sb="4" eb="5">
      <t>ヒ</t>
    </rPh>
    <phoneticPr fontId="2"/>
  </si>
  <si>
    <t>使用可能期間が１年未満か取得価額が10万円未満の農具の購入費用をいいます</t>
    <phoneticPr fontId="2"/>
  </si>
  <si>
    <t>※令和４年４月１日以後に取得したもので貸付け（主要な業務として行われるものを除きます。）の用に供したものを除きます。</t>
    <phoneticPr fontId="2"/>
  </si>
  <si>
    <t>ト　農薬衛生費</t>
    <rPh sb="2" eb="7">
      <t>ノウヤクエイセイヒ</t>
    </rPh>
    <phoneticPr fontId="2"/>
  </si>
  <si>
    <t>農薬の購入費用や共同防除費をいいます</t>
    <phoneticPr fontId="2"/>
  </si>
  <si>
    <t>チ　諸材料費</t>
    <rPh sb="2" eb="6">
      <t>ショザイリョウヒ</t>
    </rPh>
    <phoneticPr fontId="2"/>
  </si>
  <si>
    <t>ビニール、むしろ、縄、釘、針金などの諸材料の購入費用をいいます</t>
    <phoneticPr fontId="2"/>
  </si>
  <si>
    <t>ヌ　動力光熱費</t>
    <rPh sb="2" eb="7">
      <t>ドウリョクコウネツヒ</t>
    </rPh>
    <phoneticPr fontId="2"/>
  </si>
  <si>
    <t>電気料、水道料、ガス代、灯油やガソリンなどの燃料費をいいます</t>
    <phoneticPr fontId="2"/>
  </si>
  <si>
    <t>ル　作業用衣料費</t>
    <rPh sb="2" eb="5">
      <t>サギョウヨウ</t>
    </rPh>
    <rPh sb="5" eb="8">
      <t>イリョウヒ</t>
    </rPh>
    <phoneticPr fontId="2"/>
  </si>
  <si>
    <t>作業衣、地下足袋などの購入費用をいいます</t>
    <phoneticPr fontId="2"/>
  </si>
  <si>
    <t>任意科目（ヨ～ソ）</t>
    <rPh sb="0" eb="4">
      <t>ニンイカモク</t>
    </rPh>
    <phoneticPr fontId="2"/>
  </si>
  <si>
    <t>ヲ　農業共済掛金</t>
    <rPh sb="2" eb="8">
      <t>ノウギョウキョウサイカケキン</t>
    </rPh>
    <phoneticPr fontId="2"/>
  </si>
  <si>
    <t>水稲、果樹、家畜などに係る共済掛金をいいます</t>
    <phoneticPr fontId="2"/>
  </si>
  <si>
    <t>ワ　荷造運賃手数料</t>
    <rPh sb="2" eb="9">
      <t>ニヅクリウンチンテスウリョウ</t>
    </rPh>
    <phoneticPr fontId="2"/>
  </si>
  <si>
    <t>出荷の際の包装費用、運賃や出荷（荷受）機関に支払う手数料をいいます</t>
    <phoneticPr fontId="2"/>
  </si>
  <si>
    <t>カ　土地改良費</t>
    <rPh sb="2" eb="7">
      <t>トチカイリョウヒ</t>
    </rPh>
    <phoneticPr fontId="2"/>
  </si>
  <si>
    <t>土地改良事業の費用や客土費用をいいます</t>
    <phoneticPr fontId="2"/>
  </si>
  <si>
    <t>（ヨ～ソ）の右欄に任意の科目名を入力し、その金額を下欄に入力してください。</t>
    <rPh sb="6" eb="7">
      <t>ミギ</t>
    </rPh>
    <rPh sb="7" eb="8">
      <t>ラン</t>
    </rPh>
    <rPh sb="9" eb="11">
      <t>ニンイ</t>
    </rPh>
    <rPh sb="12" eb="15">
      <t>カモクメイ</t>
    </rPh>
    <rPh sb="16" eb="18">
      <t>ニュウリョク</t>
    </rPh>
    <rPh sb="22" eb="24">
      <t>キンガク</t>
    </rPh>
    <rPh sb="25" eb="26">
      <t>シタ</t>
    </rPh>
    <rPh sb="26" eb="27">
      <t>ラン</t>
    </rPh>
    <rPh sb="28" eb="30">
      <t>ニュウリョク</t>
    </rPh>
    <phoneticPr fontId="2"/>
  </si>
  <si>
    <t>ソ</t>
    <phoneticPr fontId="2"/>
  </si>
  <si>
    <t>ネ　農産物以外の期首棚卸高</t>
    <rPh sb="2" eb="5">
      <t>ノウサンブツ</t>
    </rPh>
    <rPh sb="5" eb="7">
      <t>イガイ</t>
    </rPh>
    <rPh sb="8" eb="10">
      <t>キシュ</t>
    </rPh>
    <rPh sb="10" eb="13">
      <t>タナオロシダカ</t>
    </rPh>
    <phoneticPr fontId="2"/>
  </si>
  <si>
    <t>ナ　農産物以外の期末棚卸高</t>
    <rPh sb="2" eb="7">
      <t>ノウサンブツイガイ</t>
    </rPh>
    <rPh sb="8" eb="13">
      <t>キマツタナオロシダカ</t>
    </rPh>
    <phoneticPr fontId="2"/>
  </si>
  <si>
    <t>令和6年1月1日現在未販売の農産物以外の棚卸高を入力します</t>
    <rPh sb="0" eb="2">
      <t>レイワ</t>
    </rPh>
    <rPh sb="3" eb="4">
      <t>ネン</t>
    </rPh>
    <phoneticPr fontId="2"/>
  </si>
  <si>
    <t>令和6年12月31日現在未販売の農産物以外の棚卸高を入力します</t>
    <rPh sb="0" eb="2">
      <t>レイワ</t>
    </rPh>
    <rPh sb="3" eb="4">
      <t>ネン</t>
    </rPh>
    <phoneticPr fontId="2"/>
  </si>
  <si>
    <t>ラ　経費から差し引く果樹牛馬等の育成費用</t>
    <rPh sb="2" eb="4">
      <t>ケイヒ</t>
    </rPh>
    <rPh sb="6" eb="7">
      <t>サ</t>
    </rPh>
    <rPh sb="8" eb="9">
      <t>ヒ</t>
    </rPh>
    <rPh sb="10" eb="14">
      <t>カジュギュウバ</t>
    </rPh>
    <rPh sb="14" eb="15">
      <t>トウ</t>
    </rPh>
    <rPh sb="16" eb="20">
      <t>イクセイヒヨウ</t>
    </rPh>
    <phoneticPr fontId="2"/>
  </si>
  <si>
    <t>　未成熟の果樹や育成中の牛馬等に係る費用は、その果樹や牛馬等が成熟又は育成するまで累積しておき、成熟又は成育した年からその累積額を取得価額として減価償却することになります</t>
    <phoneticPr fontId="2"/>
  </si>
  <si>
    <t>　その果樹・牛馬等の取得価額が10万円未満の場合には、その金額が成熟した年の必要経費に算入されます。</t>
    <phoneticPr fontId="2"/>
  </si>
  <si>
    <t>　</t>
    <phoneticPr fontId="2"/>
  </si>
  <si>
    <t>　※果樹・牛馬等の育成費用の内訳に係る入力には対応しておりませんので、ご自身で計算し、その内訳を手書き又は収支内訳書に直接入力してください。</t>
    <rPh sb="2" eb="4">
      <t>カジュ</t>
    </rPh>
    <rPh sb="5" eb="8">
      <t>ギュウバトウ</t>
    </rPh>
    <rPh sb="9" eb="12">
      <t>イクセイヒ</t>
    </rPh>
    <rPh sb="12" eb="13">
      <t>ヨウ</t>
    </rPh>
    <rPh sb="14" eb="16">
      <t>ウチワケ</t>
    </rPh>
    <rPh sb="17" eb="18">
      <t>カカ</t>
    </rPh>
    <rPh sb="19" eb="21">
      <t>ニュウリョク</t>
    </rPh>
    <rPh sb="23" eb="25">
      <t>タイオウ</t>
    </rPh>
    <phoneticPr fontId="2"/>
  </si>
  <si>
    <t>⑭経費合計（⑧～⑫の計+⑬）</t>
    <rPh sb="1" eb="3">
      <t>ケイヒ</t>
    </rPh>
    <rPh sb="3" eb="5">
      <t>ゴウケイ</t>
    </rPh>
    <rPh sb="10" eb="11">
      <t>ケイ</t>
    </rPh>
    <phoneticPr fontId="2"/>
  </si>
  <si>
    <t>⑬その他の経費の小計（イ～ネの計－ナ－ラ）</t>
    <rPh sb="3" eb="4">
      <t>タ</t>
    </rPh>
    <rPh sb="5" eb="7">
      <t>ケイヒ</t>
    </rPh>
    <rPh sb="8" eb="10">
      <t>ショウケイ</t>
    </rPh>
    <rPh sb="15" eb="16">
      <t>ケイ</t>
    </rPh>
    <phoneticPr fontId="2"/>
  </si>
  <si>
    <t>⑮専従者控除前の所得金額</t>
    <rPh sb="1" eb="7">
      <t>センジュウシャコウジョマエ</t>
    </rPh>
    <rPh sb="8" eb="12">
      <t>ショトクキンガク</t>
    </rPh>
    <phoneticPr fontId="2"/>
  </si>
  <si>
    <t>　※販売用の牛馬、受託した牛馬は除きます</t>
    <rPh sb="2" eb="5">
      <t>ハンバイヨウ</t>
    </rPh>
    <rPh sb="6" eb="8">
      <t>ギュウバ</t>
    </rPh>
    <rPh sb="9" eb="11">
      <t>ジュタク</t>
    </rPh>
    <rPh sb="13" eb="15">
      <t>ギュウバ</t>
    </rPh>
    <rPh sb="16" eb="17">
      <t>ノゾ</t>
    </rPh>
    <phoneticPr fontId="2"/>
  </si>
  <si>
    <t>不動産所得のあった方</t>
    <rPh sb="0" eb="3">
      <t>フドウサン</t>
    </rPh>
    <rPh sb="3" eb="5">
      <t>ショトク</t>
    </rPh>
    <rPh sb="9" eb="10">
      <t>カタ</t>
    </rPh>
    <phoneticPr fontId="2"/>
  </si>
  <si>
    <t>売上が発生した期間を選択してください</t>
    <rPh sb="0" eb="2">
      <t>ウリアゲ</t>
    </rPh>
    <rPh sb="3" eb="5">
      <t>ハッセイ</t>
    </rPh>
    <rPh sb="7" eb="9">
      <t>キカン</t>
    </rPh>
    <rPh sb="10" eb="12">
      <t>センタク</t>
    </rPh>
    <phoneticPr fontId="2"/>
  </si>
  <si>
    <t>①不動産所得の収入の内訳を入力してください</t>
    <rPh sb="1" eb="6">
      <t>フドウサンショトク</t>
    </rPh>
    <rPh sb="7" eb="9">
      <t>シュウニュウ</t>
    </rPh>
    <rPh sb="10" eb="12">
      <t>ウチワケ</t>
    </rPh>
    <rPh sb="13" eb="15">
      <t>ニュウリョク</t>
    </rPh>
    <phoneticPr fontId="2"/>
  </si>
  <si>
    <t>賃貸契約期間</t>
  </si>
  <si>
    <t>賃貸料</t>
  </si>
  <si>
    <t>※アパートなどの場合は、世帯ごとの専用部分の床面積を入力してください</t>
    <rPh sb="8" eb="10">
      <t>バアイ</t>
    </rPh>
    <rPh sb="12" eb="14">
      <t>セタイ</t>
    </rPh>
    <rPh sb="17" eb="21">
      <t>センヨウブブン</t>
    </rPh>
    <rPh sb="22" eb="25">
      <t>ユカメンセキ</t>
    </rPh>
    <rPh sb="26" eb="28">
      <t>ニュウリョク</t>
    </rPh>
    <phoneticPr fontId="2"/>
  </si>
  <si>
    <t>月額（円）</t>
  </si>
  <si>
    <t>年額（円）</t>
  </si>
  <si>
    <t>礼金等</t>
  </si>
  <si>
    <t>礼金（円）</t>
  </si>
  <si>
    <t>権利金（円）</t>
  </si>
  <si>
    <t>更新料（円）</t>
  </si>
  <si>
    <t>その他の収入</t>
  </si>
  <si>
    <t>名義書換料（円）</t>
  </si>
  <si>
    <t>その他（円）</t>
  </si>
  <si>
    <t>貸家・貸地の別</t>
    <phoneticPr fontId="2"/>
  </si>
  <si>
    <t>用途（住宅用、住宅用以外等の別）</t>
    <rPh sb="0" eb="2">
      <t>ヨウト</t>
    </rPh>
    <phoneticPr fontId="2"/>
  </si>
  <si>
    <t>預り金の
年末残高</t>
    <phoneticPr fontId="2"/>
  </si>
  <si>
    <t>貸付ごとに各欄に入力してください</t>
    <rPh sb="0" eb="2">
      <t>カシツケ</t>
    </rPh>
    <rPh sb="5" eb="7">
      <t>カクラン</t>
    </rPh>
    <rPh sb="8" eb="10">
      <t>ニュウリョク</t>
    </rPh>
    <phoneticPr fontId="2"/>
  </si>
  <si>
    <t>貸付の件数が10件を超える場合には、任意の様式に内訳を記載して、申告書と併せて提出してください</t>
    <rPh sb="0" eb="2">
      <t>カシツケ</t>
    </rPh>
    <rPh sb="3" eb="5">
      <t>ケンスウ</t>
    </rPh>
    <rPh sb="8" eb="9">
      <t>ケン</t>
    </rPh>
    <rPh sb="10" eb="11">
      <t>コ</t>
    </rPh>
    <rPh sb="13" eb="15">
      <t>バアイ</t>
    </rPh>
    <rPh sb="18" eb="20">
      <t>ニンイ</t>
    </rPh>
    <rPh sb="21" eb="23">
      <t>ヨウシキ</t>
    </rPh>
    <rPh sb="24" eb="26">
      <t>ウチワケ</t>
    </rPh>
    <rPh sb="27" eb="29">
      <t>キサイ</t>
    </rPh>
    <rPh sb="32" eb="35">
      <t>シンコクショ</t>
    </rPh>
    <rPh sb="36" eb="37">
      <t>アワ</t>
    </rPh>
    <rPh sb="39" eb="41">
      <t>テイシュツ</t>
    </rPh>
    <phoneticPr fontId="2"/>
  </si>
  <si>
    <t>10件目</t>
    <rPh sb="2" eb="4">
      <t>ケンメ</t>
    </rPh>
    <phoneticPr fontId="2"/>
  </si>
  <si>
    <r>
      <t>不動産の所在地　</t>
    </r>
    <r>
      <rPr>
        <sz val="9"/>
        <color theme="1"/>
        <rFont val="Meiryo UI"/>
        <family val="3"/>
        <charset val="128"/>
      </rPr>
      <t>※28文字以内</t>
    </r>
    <phoneticPr fontId="2"/>
  </si>
  <si>
    <r>
      <t>貸付面積（㎡）　</t>
    </r>
    <r>
      <rPr>
        <sz val="9"/>
        <color theme="1"/>
        <rFont val="Meiryo UI"/>
        <family val="3"/>
        <charset val="128"/>
      </rPr>
      <t>※小数点第2位まで入力</t>
    </r>
    <phoneticPr fontId="2"/>
  </si>
  <si>
    <t>※同一契約期間内で年の途中に月額を変更している場合は、変更後の金額のみ入力してください</t>
    <rPh sb="1" eb="5">
      <t>ドウイツケイヤク</t>
    </rPh>
    <rPh sb="5" eb="8">
      <t>キカンナイ</t>
    </rPh>
    <rPh sb="9" eb="10">
      <t>ネン</t>
    </rPh>
    <rPh sb="11" eb="13">
      <t>トチュウ</t>
    </rPh>
    <rPh sb="14" eb="16">
      <t>ゲツガク</t>
    </rPh>
    <rPh sb="17" eb="19">
      <t>ヘンコウ</t>
    </rPh>
    <rPh sb="23" eb="25">
      <t>バアイ</t>
    </rPh>
    <rPh sb="27" eb="30">
      <t>ヘンコウゴ</t>
    </rPh>
    <rPh sb="31" eb="33">
      <t>キンガク</t>
    </rPh>
    <rPh sb="35" eb="37">
      <t>ニュウリョク</t>
    </rPh>
    <phoneticPr fontId="2"/>
  </si>
  <si>
    <t>※返還を要しないこととなった保証金、敷金、賃借人から受ける水道料・電気料などの収入</t>
    <rPh sb="1" eb="3">
      <t>ヘンカン</t>
    </rPh>
    <rPh sb="4" eb="5">
      <t>ヨウ</t>
    </rPh>
    <rPh sb="14" eb="17">
      <t>ホショウキン</t>
    </rPh>
    <rPh sb="18" eb="20">
      <t>シキキン</t>
    </rPh>
    <rPh sb="21" eb="24">
      <t>チンシャクニン</t>
    </rPh>
    <rPh sb="26" eb="27">
      <t>ウ</t>
    </rPh>
    <rPh sb="29" eb="32">
      <t>スイドウリョウ</t>
    </rPh>
    <rPh sb="33" eb="35">
      <t>デンキ</t>
    </rPh>
    <rPh sb="35" eb="36">
      <t>リョウ</t>
    </rPh>
    <rPh sb="39" eb="41">
      <t>シュウニュウ</t>
    </rPh>
    <phoneticPr fontId="2"/>
  </si>
  <si>
    <t>保証金（円）</t>
    <rPh sb="4" eb="5">
      <t>エン</t>
    </rPh>
    <phoneticPr fontId="2"/>
  </si>
  <si>
    <t>敷金（円）</t>
    <rPh sb="0" eb="2">
      <t>シキキン</t>
    </rPh>
    <rPh sb="3" eb="4">
      <t>エン</t>
    </rPh>
    <phoneticPr fontId="2"/>
  </si>
  <si>
    <t>貸家・貸地</t>
    <rPh sb="0" eb="1">
      <t>カシ</t>
    </rPh>
    <rPh sb="1" eb="2">
      <t>イエ</t>
    </rPh>
    <rPh sb="3" eb="5">
      <t>カシチ</t>
    </rPh>
    <phoneticPr fontId="2"/>
  </si>
  <si>
    <t>貸店舗</t>
    <rPh sb="0" eb="1">
      <t>カシ</t>
    </rPh>
    <rPh sb="1" eb="3">
      <t>テンポ</t>
    </rPh>
    <phoneticPr fontId="2"/>
  </si>
  <si>
    <t>貸工場</t>
    <rPh sb="0" eb="1">
      <t>カシ</t>
    </rPh>
    <rPh sb="1" eb="3">
      <t>コウジョウ</t>
    </rPh>
    <phoneticPr fontId="2"/>
  </si>
  <si>
    <t>貸倉庫</t>
    <rPh sb="0" eb="1">
      <t>カシ</t>
    </rPh>
    <rPh sb="1" eb="3">
      <t>ソウコ</t>
    </rPh>
    <phoneticPr fontId="2"/>
  </si>
  <si>
    <t>貸船舶</t>
    <rPh sb="0" eb="1">
      <t>カシ</t>
    </rPh>
    <rPh sb="1" eb="3">
      <t>センパク</t>
    </rPh>
    <phoneticPr fontId="2"/>
  </si>
  <si>
    <t>貸航空機</t>
    <rPh sb="0" eb="4">
      <t>カシコウクウキ</t>
    </rPh>
    <phoneticPr fontId="2"/>
  </si>
  <si>
    <t>その他</t>
    <rPh sb="2" eb="3">
      <t>タ</t>
    </rPh>
    <phoneticPr fontId="2"/>
  </si>
  <si>
    <t>別紙で計算</t>
    <rPh sb="0" eb="2">
      <t>ベッシ</t>
    </rPh>
    <rPh sb="3" eb="5">
      <t>ケイサン</t>
    </rPh>
    <phoneticPr fontId="2"/>
  </si>
  <si>
    <t>用途</t>
    <rPh sb="0" eb="2">
      <t>ヨウト</t>
    </rPh>
    <phoneticPr fontId="2"/>
  </si>
  <si>
    <t>住宅用</t>
    <rPh sb="0" eb="3">
      <t>ジュウタクヨウ</t>
    </rPh>
    <phoneticPr fontId="2"/>
  </si>
  <si>
    <t>住宅用以外</t>
    <rPh sb="0" eb="3">
      <t>ジュウタクヨウ</t>
    </rPh>
    <rPh sb="3" eb="5">
      <t>イガイ</t>
    </rPh>
    <phoneticPr fontId="2"/>
  </si>
  <si>
    <t>店舗併用住宅</t>
    <rPh sb="0" eb="2">
      <t>テンポ</t>
    </rPh>
    <rPh sb="2" eb="4">
      <t>ヘイヨウ</t>
    </rPh>
    <rPh sb="4" eb="6">
      <t>ジュウタク</t>
    </rPh>
    <phoneticPr fontId="2"/>
  </si>
  <si>
    <t>⑦減価償却費</t>
    <rPh sb="1" eb="6">
      <t>ゲンカショウキャクヒ</t>
    </rPh>
    <phoneticPr fontId="2"/>
  </si>
  <si>
    <t>⑧貸倒金</t>
    <rPh sb="1" eb="4">
      <t>カシダオレキン</t>
    </rPh>
    <phoneticPr fontId="2"/>
  </si>
  <si>
    <t>⑨地代家賃</t>
    <rPh sb="1" eb="5">
      <t>チダイヤチン</t>
    </rPh>
    <phoneticPr fontId="2"/>
  </si>
  <si>
    <t>店舗、工場、倉庫等の敷地の地代や店舗、工場、倉庫等を借りている場合の家賃などです</t>
    <phoneticPr fontId="2"/>
  </si>
  <si>
    <t>⑥給料賃金</t>
    <rPh sb="1" eb="3">
      <t>キュウリョウ</t>
    </rPh>
    <rPh sb="3" eb="5">
      <t>チンギン</t>
    </rPh>
    <phoneticPr fontId="2"/>
  </si>
  <si>
    <r>
      <t xml:space="preserve">賃借物件
</t>
    </r>
    <r>
      <rPr>
        <sz val="9"/>
        <color theme="1"/>
        <rFont val="Meiryo UI"/>
        <family val="3"/>
        <charset val="128"/>
      </rPr>
      <t>※14文字以内</t>
    </r>
    <rPh sb="0" eb="4">
      <t>チンシャクブッケン</t>
    </rPh>
    <rPh sb="8" eb="10">
      <t>モジ</t>
    </rPh>
    <rPh sb="10" eb="12">
      <t>イナイ</t>
    </rPh>
    <phoneticPr fontId="2"/>
  </si>
  <si>
    <r>
      <rPr>
        <sz val="11"/>
        <color theme="1"/>
        <rFont val="Meiryo UI"/>
        <family val="3"/>
        <charset val="128"/>
      </rPr>
      <t>権利金</t>
    </r>
    <r>
      <rPr>
        <sz val="9"/>
        <color theme="1"/>
        <rFont val="Meiryo UI"/>
        <family val="3"/>
        <charset val="128"/>
      </rPr>
      <t xml:space="preserve">
（円）</t>
    </r>
    <rPh sb="0" eb="3">
      <t>ケンリキン</t>
    </rPh>
    <rPh sb="5" eb="6">
      <t>エン</t>
    </rPh>
    <phoneticPr fontId="2"/>
  </si>
  <si>
    <r>
      <t xml:space="preserve">更新料
</t>
    </r>
    <r>
      <rPr>
        <sz val="9"/>
        <color theme="1"/>
        <rFont val="Meiryo UI"/>
        <family val="3"/>
        <charset val="128"/>
      </rPr>
      <t>（円）</t>
    </r>
    <rPh sb="0" eb="3">
      <t>コウシンリョウ</t>
    </rPh>
    <rPh sb="5" eb="6">
      <t>エン</t>
    </rPh>
    <phoneticPr fontId="2"/>
  </si>
  <si>
    <r>
      <t xml:space="preserve">賃借料
</t>
    </r>
    <r>
      <rPr>
        <sz val="9"/>
        <color theme="1"/>
        <rFont val="Meiryo UI"/>
        <family val="3"/>
        <charset val="128"/>
      </rPr>
      <t>（円）</t>
    </r>
    <rPh sb="0" eb="3">
      <t>チンシャクリョウ</t>
    </rPh>
    <rPh sb="5" eb="6">
      <t>エン</t>
    </rPh>
    <phoneticPr fontId="2"/>
  </si>
  <si>
    <t>賃借料</t>
    <rPh sb="0" eb="3">
      <t>チンシャクリョウ</t>
    </rPh>
    <phoneticPr fontId="2"/>
  </si>
  <si>
    <t>3人目以降については、各項目を合算して入力してください。</t>
    <rPh sb="1" eb="5">
      <t>ニンメイコウ</t>
    </rPh>
    <rPh sb="11" eb="14">
      <t>カクコウモク</t>
    </rPh>
    <rPh sb="15" eb="17">
      <t>ガッサン</t>
    </rPh>
    <rPh sb="19" eb="21">
      <t>ニュウリョク</t>
    </rPh>
    <phoneticPr fontId="2"/>
  </si>
  <si>
    <t>※3件以上入力する場合は、2件目の「支払先の住所」・「支払先の氏名」欄に「〇〇ほか」と入力し、金額欄は2件目以降の金額を合計して入力してください。</t>
    <rPh sb="2" eb="5">
      <t>ケンイジョウ</t>
    </rPh>
    <rPh sb="5" eb="7">
      <t>ニュウリョク</t>
    </rPh>
    <rPh sb="9" eb="11">
      <t>バアイ</t>
    </rPh>
    <rPh sb="14" eb="16">
      <t>ケンメ</t>
    </rPh>
    <rPh sb="18" eb="21">
      <t>シハライサキ</t>
    </rPh>
    <rPh sb="22" eb="24">
      <t>ジュウショ</t>
    </rPh>
    <rPh sb="27" eb="30">
      <t>シハライサキ</t>
    </rPh>
    <rPh sb="31" eb="33">
      <t>シメイ</t>
    </rPh>
    <rPh sb="34" eb="35">
      <t>ラン</t>
    </rPh>
    <rPh sb="43" eb="45">
      <t>ニュウリョク</t>
    </rPh>
    <rPh sb="47" eb="50">
      <t>キンガクラン</t>
    </rPh>
    <rPh sb="52" eb="54">
      <t>ケンメ</t>
    </rPh>
    <rPh sb="54" eb="56">
      <t>イコウ</t>
    </rPh>
    <rPh sb="57" eb="59">
      <t>キンガク</t>
    </rPh>
    <rPh sb="60" eb="62">
      <t>ゴウケイ</t>
    </rPh>
    <rPh sb="64" eb="66">
      <t>ニュウリョク</t>
    </rPh>
    <phoneticPr fontId="2"/>
  </si>
  <si>
    <t>左の賃借料のうち
必要経費算入額
（円）</t>
    <rPh sb="0" eb="1">
      <t>ヒダリ</t>
    </rPh>
    <rPh sb="2" eb="5">
      <t>チンシャクリョウ</t>
    </rPh>
    <rPh sb="9" eb="16">
      <t>ヒツヨウケイヒサンニュウガク</t>
    </rPh>
    <rPh sb="18" eb="19">
      <t>エン</t>
    </rPh>
    <phoneticPr fontId="2"/>
  </si>
  <si>
    <t>⑩借入金利子</t>
    <rPh sb="1" eb="6">
      <t>カリイレキンリシ</t>
    </rPh>
    <phoneticPr fontId="2"/>
  </si>
  <si>
    <t>賃貸している建物などを取得するための借入金の利子をいいます。</t>
    <phoneticPr fontId="2"/>
  </si>
  <si>
    <t>※借入金の返済額のうち元本に相当する部分の金額は必要経費になりません。</t>
    <rPh sb="1" eb="4">
      <t>カリイレキン</t>
    </rPh>
    <rPh sb="5" eb="8">
      <t>ヘンサイガク</t>
    </rPh>
    <rPh sb="11" eb="13">
      <t>ガンポン</t>
    </rPh>
    <rPh sb="14" eb="16">
      <t>ソウトウ</t>
    </rPh>
    <rPh sb="18" eb="20">
      <t>ブブン</t>
    </rPh>
    <rPh sb="21" eb="23">
      <t>キンガク</t>
    </rPh>
    <rPh sb="24" eb="28">
      <t>ヒツヨウケイヒ</t>
    </rPh>
    <phoneticPr fontId="2"/>
  </si>
  <si>
    <r>
      <t xml:space="preserve">支払先の氏名
</t>
    </r>
    <r>
      <rPr>
        <sz val="8"/>
        <color theme="1"/>
        <rFont val="Meiryo UI"/>
        <family val="3"/>
        <charset val="128"/>
      </rPr>
      <t>※12文字以内</t>
    </r>
    <rPh sb="0" eb="3">
      <t>シハライサキ</t>
    </rPh>
    <rPh sb="4" eb="6">
      <t>シメイ</t>
    </rPh>
    <phoneticPr fontId="2"/>
  </si>
  <si>
    <t>期末現在の借入金等の金額（円）</t>
    <rPh sb="0" eb="4">
      <t>キマツゲンザイ</t>
    </rPh>
    <rPh sb="5" eb="9">
      <t>カリイレキントウ</t>
    </rPh>
    <rPh sb="10" eb="12">
      <t>キンガク</t>
    </rPh>
    <rPh sb="13" eb="14">
      <t>エン</t>
    </rPh>
    <phoneticPr fontId="2"/>
  </si>
  <si>
    <t>本年中の借入金利子
（円）</t>
    <rPh sb="0" eb="3">
      <t>ホンネンチュウ</t>
    </rPh>
    <rPh sb="4" eb="6">
      <t>カリイレ</t>
    </rPh>
    <rPh sb="6" eb="7">
      <t>キン</t>
    </rPh>
    <rPh sb="7" eb="9">
      <t>リシ</t>
    </rPh>
    <rPh sb="11" eb="12">
      <t>エン</t>
    </rPh>
    <phoneticPr fontId="2"/>
  </si>
  <si>
    <t>左のうち必要経費算入額
（円）</t>
    <rPh sb="0" eb="1">
      <t>ヒダリ</t>
    </rPh>
    <rPh sb="4" eb="11">
      <t>ヒツヨウケイヒサンニュウガク</t>
    </rPh>
    <rPh sb="13" eb="14">
      <t>エン</t>
    </rPh>
    <phoneticPr fontId="2"/>
  </si>
  <si>
    <t>金融機関以外の借入金利子の入力</t>
    <rPh sb="0" eb="6">
      <t>キンユウキカンイガイ</t>
    </rPh>
    <rPh sb="7" eb="9">
      <t>カリイレ</t>
    </rPh>
    <rPh sb="9" eb="10">
      <t>キン</t>
    </rPh>
    <rPh sb="10" eb="12">
      <t>リシ</t>
    </rPh>
    <rPh sb="13" eb="15">
      <t>ニュウリョク</t>
    </rPh>
    <phoneticPr fontId="2"/>
  </si>
  <si>
    <t>※3件以上入力する場合は、2件目の「支払先の住所」・「支払先の氏名」欄に「〇〇他」と入力し、金額欄は2件目以降の金額を合計してください</t>
    <rPh sb="2" eb="7">
      <t>ケンイジョウニュウリョク</t>
    </rPh>
    <rPh sb="9" eb="11">
      <t>バアイ</t>
    </rPh>
    <rPh sb="14" eb="16">
      <t>ケンメ</t>
    </rPh>
    <rPh sb="18" eb="21">
      <t>シハライサキ</t>
    </rPh>
    <rPh sb="22" eb="24">
      <t>ジュウショ</t>
    </rPh>
    <rPh sb="27" eb="30">
      <t>シハライサキ</t>
    </rPh>
    <rPh sb="31" eb="33">
      <t>シメイ</t>
    </rPh>
    <rPh sb="34" eb="35">
      <t>ラン</t>
    </rPh>
    <rPh sb="39" eb="40">
      <t>ホカ</t>
    </rPh>
    <rPh sb="42" eb="44">
      <t>ニュウリョク</t>
    </rPh>
    <rPh sb="46" eb="49">
      <t>キンガクラン</t>
    </rPh>
    <rPh sb="51" eb="55">
      <t>ケンメイコウ</t>
    </rPh>
    <rPh sb="56" eb="58">
      <t>キンガク</t>
    </rPh>
    <rPh sb="59" eb="61">
      <t>ゴウケイ</t>
    </rPh>
    <phoneticPr fontId="2"/>
  </si>
  <si>
    <t>金融機関への支払い分の入力</t>
    <rPh sb="0" eb="4">
      <t>キンユウキカン</t>
    </rPh>
    <rPh sb="6" eb="8">
      <t>シハラ</t>
    </rPh>
    <rPh sb="9" eb="10">
      <t>ブン</t>
    </rPh>
    <rPh sb="11" eb="13">
      <t>ニュウリョク</t>
    </rPh>
    <phoneticPr fontId="2"/>
  </si>
  <si>
    <t>金融機関への借入金利子のうち必要経費算入額合計（円）</t>
    <rPh sb="0" eb="4">
      <t>キンユウキカン</t>
    </rPh>
    <rPh sb="6" eb="9">
      <t>カリイレキン</t>
    </rPh>
    <rPh sb="9" eb="11">
      <t>リシ</t>
    </rPh>
    <rPh sb="14" eb="21">
      <t>ヒツヨウケイヒサンニュウガク</t>
    </rPh>
    <rPh sb="21" eb="23">
      <t>ゴウケイ</t>
    </rPh>
    <rPh sb="24" eb="25">
      <t>エン</t>
    </rPh>
    <phoneticPr fontId="2"/>
  </si>
  <si>
    <t>必要経費に算入した金額のうち、土地等を取得するために要した負債の利子の額（円）</t>
    <rPh sb="0" eb="2">
      <t>ヒツヨウ</t>
    </rPh>
    <rPh sb="2" eb="4">
      <t>ケイヒ</t>
    </rPh>
    <rPh sb="5" eb="7">
      <t>サンニュウ</t>
    </rPh>
    <rPh sb="9" eb="11">
      <t>キンガク</t>
    </rPh>
    <rPh sb="15" eb="18">
      <t>トチトウ</t>
    </rPh>
    <rPh sb="19" eb="21">
      <t>シュトク</t>
    </rPh>
    <rPh sb="26" eb="27">
      <t>ヨウ</t>
    </rPh>
    <rPh sb="29" eb="31">
      <t>フサイ</t>
    </rPh>
    <rPh sb="32" eb="34">
      <t>リシ</t>
    </rPh>
    <rPh sb="35" eb="36">
      <t>ガク</t>
    </rPh>
    <rPh sb="37" eb="38">
      <t>エン</t>
    </rPh>
    <phoneticPr fontId="2"/>
  </si>
  <si>
    <t>土地等を取得するために要した負債の利子の額の入力</t>
    <rPh sb="0" eb="3">
      <t>トチトウ</t>
    </rPh>
    <rPh sb="4" eb="6">
      <t>シュトク</t>
    </rPh>
    <rPh sb="11" eb="12">
      <t>ヨウ</t>
    </rPh>
    <rPh sb="14" eb="16">
      <t>フサイ</t>
    </rPh>
    <rPh sb="17" eb="19">
      <t>リシ</t>
    </rPh>
    <rPh sb="20" eb="21">
      <t>ガク</t>
    </rPh>
    <rPh sb="22" eb="24">
      <t>ニュウリョク</t>
    </rPh>
    <phoneticPr fontId="2"/>
  </si>
  <si>
    <t>※不動産所得の損失（赤字）の金額あるときは、他の黒字の所得金額から差し引くことができます（損益通算）が、不動産所得の金額の計算上必要経費に算入した</t>
    <phoneticPr fontId="2"/>
  </si>
  <si>
    <t xml:space="preserve"> 　土地等を取得するために要した負債の利子に相当する部分の金額は損益通算の対象となりません。</t>
    <phoneticPr fontId="2"/>
  </si>
  <si>
    <t>※⑬「専従者控除前の所得金額」が黒字の場合は入力しないでください。</t>
    <rPh sb="3" eb="9">
      <t>センジュウシャコウジョマエ</t>
    </rPh>
    <rPh sb="10" eb="14">
      <t>ショトクキンガク</t>
    </rPh>
    <rPh sb="16" eb="18">
      <t>クロジ</t>
    </rPh>
    <rPh sb="19" eb="21">
      <t>バアイ</t>
    </rPh>
    <rPh sb="22" eb="24">
      <t>ニュウリョク</t>
    </rPh>
    <phoneticPr fontId="2"/>
  </si>
  <si>
    <t>ロ　損害保険料</t>
    <rPh sb="2" eb="7">
      <t>ソンガイホケンリョウ</t>
    </rPh>
    <phoneticPr fontId="2"/>
  </si>
  <si>
    <t>火災保険料、自動車の損害保険料などです</t>
    <phoneticPr fontId="2"/>
  </si>
  <si>
    <t>ハ　修繕費</t>
    <rPh sb="2" eb="5">
      <t>シュウゼンヒ</t>
    </rPh>
    <phoneticPr fontId="2"/>
  </si>
  <si>
    <t>本年中に支払うことの確定した、賃貸している建物等についての修繕のための費用などの金額について次の項目を入力してください</t>
    <phoneticPr fontId="2"/>
  </si>
  <si>
    <t>4件以上入力する場合は、3件目の「支払先の住所」・「支払先の氏名」欄に「〇〇ほか」と入力し、金額欄は3件目以降の金額を合計して入力してください</t>
    <phoneticPr fontId="2"/>
  </si>
  <si>
    <r>
      <t xml:space="preserve">工事名又は資材の品名
</t>
    </r>
    <r>
      <rPr>
        <sz val="9"/>
        <color theme="1"/>
        <rFont val="Meiryo UI"/>
        <family val="3"/>
        <charset val="128"/>
      </rPr>
      <t>※24文字以内</t>
    </r>
    <rPh sb="0" eb="3">
      <t>コウジメイ</t>
    </rPh>
    <rPh sb="3" eb="4">
      <t>マタ</t>
    </rPh>
    <rPh sb="5" eb="7">
      <t>シザイ</t>
    </rPh>
    <rPh sb="8" eb="10">
      <t>ヒンメイ</t>
    </rPh>
    <rPh sb="14" eb="16">
      <t>モジ</t>
    </rPh>
    <rPh sb="16" eb="18">
      <t>イナイ</t>
    </rPh>
    <phoneticPr fontId="2"/>
  </si>
  <si>
    <t>支払年月日</t>
    <rPh sb="0" eb="5">
      <t>シハライネンガッピ</t>
    </rPh>
    <phoneticPr fontId="2"/>
  </si>
  <si>
    <r>
      <t xml:space="preserve">支払金額
</t>
    </r>
    <r>
      <rPr>
        <sz val="9"/>
        <color theme="1"/>
        <rFont val="Meiryo UI"/>
        <family val="3"/>
        <charset val="128"/>
      </rPr>
      <t>（円）</t>
    </r>
    <rPh sb="0" eb="4">
      <t>シハライキンガク</t>
    </rPh>
    <rPh sb="6" eb="7">
      <t>エン</t>
    </rPh>
    <phoneticPr fontId="2"/>
  </si>
  <si>
    <r>
      <t xml:space="preserve">うち必要経費算入額
</t>
    </r>
    <r>
      <rPr>
        <sz val="9"/>
        <color theme="1"/>
        <rFont val="Meiryo UI"/>
        <family val="3"/>
        <charset val="128"/>
      </rPr>
      <t>（円）</t>
    </r>
    <rPh sb="2" eb="6">
      <t>ヒツヨウケイヒ</t>
    </rPh>
    <rPh sb="6" eb="9">
      <t>サンニュウガク</t>
    </rPh>
    <rPh sb="11" eb="12">
      <t>エン</t>
    </rPh>
    <phoneticPr fontId="2"/>
  </si>
  <si>
    <t>ニ　任意科目</t>
    <rPh sb="2" eb="6">
      <t>ニンイカモク</t>
    </rPh>
    <phoneticPr fontId="2"/>
  </si>
  <si>
    <t>任意の科目名を入力してください</t>
    <rPh sb="0" eb="2">
      <t>ニンイ</t>
    </rPh>
    <rPh sb="3" eb="6">
      <t>カモクメイ</t>
    </rPh>
    <rPh sb="7" eb="9">
      <t>ニュウリョク</t>
    </rPh>
    <phoneticPr fontId="2"/>
  </si>
  <si>
    <t>ニ</t>
    <phoneticPr fontId="2"/>
  </si>
  <si>
    <t>ホ　雑費</t>
    <rPh sb="2" eb="4">
      <t>ザッピ</t>
    </rPh>
    <phoneticPr fontId="2"/>
  </si>
  <si>
    <t>⑪その他の経費の小計（イ～ホ）までの小計</t>
    <rPh sb="3" eb="4">
      <t>タ</t>
    </rPh>
    <rPh sb="5" eb="7">
      <t>ケイヒ</t>
    </rPh>
    <rPh sb="8" eb="10">
      <t>ショウケイ</t>
    </rPh>
    <rPh sb="18" eb="20">
      <t>ショウケイ</t>
    </rPh>
    <phoneticPr fontId="2"/>
  </si>
  <si>
    <t>⑫経費合計（⑥～⑩の計+⑪）</t>
    <rPh sb="1" eb="3">
      <t>ケイヒ</t>
    </rPh>
    <rPh sb="3" eb="5">
      <t>ゴウケイ</t>
    </rPh>
    <rPh sb="10" eb="11">
      <t>ケイ</t>
    </rPh>
    <phoneticPr fontId="2"/>
  </si>
  <si>
    <t>⑬専従者控除前の所得金額</t>
    <rPh sb="1" eb="7">
      <t>センジュウシャコウジョマエ</t>
    </rPh>
    <rPh sb="8" eb="12">
      <t>ショトクキンガク</t>
    </rPh>
    <phoneticPr fontId="2"/>
  </si>
  <si>
    <t>貸付不動産の保有状況の入力</t>
    <rPh sb="0" eb="2">
      <t>カシツケ</t>
    </rPh>
    <rPh sb="2" eb="5">
      <t>フドウサン</t>
    </rPh>
    <rPh sb="6" eb="10">
      <t>ホユウジョウキョウ</t>
    </rPh>
    <rPh sb="11" eb="13">
      <t>ニュウリョク</t>
    </rPh>
    <phoneticPr fontId="2"/>
  </si>
  <si>
    <t>貸付不動産の保有状況をその用途・種類ごとに入力してください</t>
    <rPh sb="0" eb="2">
      <t>カシツケ</t>
    </rPh>
    <rPh sb="2" eb="5">
      <t>フドウサン</t>
    </rPh>
    <rPh sb="6" eb="10">
      <t>ホユウジョウキョウ</t>
    </rPh>
    <rPh sb="13" eb="15">
      <t>ヨウト</t>
    </rPh>
    <rPh sb="16" eb="18">
      <t>シュルイ</t>
    </rPh>
    <rPh sb="21" eb="23">
      <t>ニュウリョク</t>
    </rPh>
    <phoneticPr fontId="2"/>
  </si>
  <si>
    <t>建物</t>
    <rPh sb="0" eb="2">
      <t>タテモノ</t>
    </rPh>
    <phoneticPr fontId="2"/>
  </si>
  <si>
    <t>用途・種類等</t>
    <rPh sb="0" eb="2">
      <t>ヨウト</t>
    </rPh>
    <rPh sb="3" eb="6">
      <t>シュルイトウ</t>
    </rPh>
    <phoneticPr fontId="2"/>
  </si>
  <si>
    <t>土地</t>
    <rPh sb="0" eb="2">
      <t>トチ</t>
    </rPh>
    <phoneticPr fontId="2"/>
  </si>
  <si>
    <t>一戸建て</t>
    <rPh sb="0" eb="3">
      <t>イッコダ</t>
    </rPh>
    <phoneticPr fontId="2"/>
  </si>
  <si>
    <t>一戸建て以外</t>
    <rPh sb="0" eb="3">
      <t>イッコダ</t>
    </rPh>
    <rPh sb="4" eb="6">
      <t>イガイ</t>
    </rPh>
    <phoneticPr fontId="2"/>
  </si>
  <si>
    <t>契約件数</t>
    <rPh sb="0" eb="4">
      <t>ケイヤクケンスウ</t>
    </rPh>
    <phoneticPr fontId="2"/>
  </si>
  <si>
    <t>数量</t>
    <rPh sb="0" eb="2">
      <t>スウリョウ</t>
    </rPh>
    <phoneticPr fontId="2"/>
  </si>
  <si>
    <r>
      <t xml:space="preserve">総面積
</t>
    </r>
    <r>
      <rPr>
        <sz val="9"/>
        <color theme="1"/>
        <rFont val="Meiryo UI"/>
        <family val="3"/>
        <charset val="128"/>
      </rPr>
      <t>※小数点第2位まで</t>
    </r>
    <rPh sb="0" eb="3">
      <t>ソウメンセキ</t>
    </rPh>
    <rPh sb="5" eb="8">
      <t>ショウスウテン</t>
    </rPh>
    <rPh sb="8" eb="9">
      <t>ダイ</t>
    </rPh>
    <rPh sb="10" eb="11">
      <t>イ</t>
    </rPh>
    <phoneticPr fontId="2"/>
  </si>
  <si>
    <t>住宅用以外
（事務所
店舗等）</t>
    <rPh sb="0" eb="3">
      <t>ジュウタクヨウ</t>
    </rPh>
    <rPh sb="3" eb="5">
      <t>イガイ</t>
    </rPh>
    <rPh sb="7" eb="10">
      <t>ジムショ</t>
    </rPh>
    <rPh sb="11" eb="13">
      <t>テンポ</t>
    </rPh>
    <rPh sb="13" eb="14">
      <t>トウ</t>
    </rPh>
    <phoneticPr fontId="2"/>
  </si>
  <si>
    <t>駐車場</t>
    <rPh sb="0" eb="3">
      <t>チュウシャジョウ</t>
    </rPh>
    <phoneticPr fontId="2"/>
  </si>
  <si>
    <t>屋根付き</t>
    <rPh sb="0" eb="3">
      <t>ヤネツ</t>
    </rPh>
    <phoneticPr fontId="2"/>
  </si>
  <si>
    <t>青空</t>
    <rPh sb="0" eb="2">
      <t>アオゾラ</t>
    </rPh>
    <phoneticPr fontId="2"/>
  </si>
  <si>
    <t>利子所得がある方</t>
    <rPh sb="0" eb="2">
      <t>リシ</t>
    </rPh>
    <rPh sb="2" eb="4">
      <t>ショトク</t>
    </rPh>
    <rPh sb="7" eb="8">
      <t>カタ</t>
    </rPh>
    <phoneticPr fontId="2"/>
  </si>
  <si>
    <t>ただし、日本国外において支払を受ける預金等の利子のように、日本国内で源泉徴収されないものについては利子所得となります</t>
    <phoneticPr fontId="2"/>
  </si>
  <si>
    <t>国外で支払われる預金等の利子など、国内で源泉徴収されないものの入力</t>
    <rPh sb="0" eb="2">
      <t>コクガイ</t>
    </rPh>
    <rPh sb="3" eb="5">
      <t>シハラ</t>
    </rPh>
    <rPh sb="8" eb="11">
      <t>ヨキントウ</t>
    </rPh>
    <rPh sb="12" eb="14">
      <t>リシ</t>
    </rPh>
    <rPh sb="17" eb="19">
      <t>コクナイ</t>
    </rPh>
    <rPh sb="20" eb="24">
      <t>ゲンセンチョウシュウ</t>
    </rPh>
    <rPh sb="31" eb="33">
      <t>ニュウリョク</t>
    </rPh>
    <phoneticPr fontId="2"/>
  </si>
  <si>
    <t>収入（所得）金額</t>
    <rPh sb="0" eb="2">
      <t>シュウニュウ</t>
    </rPh>
    <rPh sb="3" eb="5">
      <t>ショトク</t>
    </rPh>
    <rPh sb="6" eb="8">
      <t>キンガク</t>
    </rPh>
    <phoneticPr fontId="2"/>
  </si>
  <si>
    <t>配当所得がある方</t>
    <rPh sb="0" eb="2">
      <t>ハイトウ</t>
    </rPh>
    <rPh sb="2" eb="4">
      <t>ショトク</t>
    </rPh>
    <rPh sb="7" eb="8">
      <t>カタ</t>
    </rPh>
    <phoneticPr fontId="2"/>
  </si>
  <si>
    <t>配当の種類</t>
    <rPh sb="0" eb="2">
      <t>ハイトウ</t>
    </rPh>
    <rPh sb="3" eb="5">
      <t>シュルイ</t>
    </rPh>
    <phoneticPr fontId="2"/>
  </si>
  <si>
    <t>配当株式</t>
    <rPh sb="0" eb="4">
      <t>ハイトウカブシキ</t>
    </rPh>
    <phoneticPr fontId="2"/>
  </si>
  <si>
    <t>配当証券</t>
    <rPh sb="0" eb="2">
      <t>ハイトウ</t>
    </rPh>
    <rPh sb="2" eb="4">
      <t>ショウケン</t>
    </rPh>
    <phoneticPr fontId="2"/>
  </si>
  <si>
    <t>配当私募</t>
    <rPh sb="0" eb="2">
      <t>ハイトウ</t>
    </rPh>
    <rPh sb="2" eb="4">
      <t>シボ</t>
    </rPh>
    <phoneticPr fontId="2"/>
  </si>
  <si>
    <t>配当一般外貨</t>
    <rPh sb="0" eb="2">
      <t>ハイトウ</t>
    </rPh>
    <rPh sb="2" eb="6">
      <t>イッパンガイカ</t>
    </rPh>
    <phoneticPr fontId="2"/>
  </si>
  <si>
    <t>配当所得</t>
    <rPh sb="0" eb="4">
      <t>ハイトウショトク</t>
    </rPh>
    <phoneticPr fontId="2"/>
  </si>
  <si>
    <t>種類</t>
    <rPh sb="0" eb="2">
      <t>シュルイ</t>
    </rPh>
    <phoneticPr fontId="2"/>
  </si>
  <si>
    <t>支払確定年月日</t>
    <rPh sb="0" eb="4">
      <t>シハライカクテイ</t>
    </rPh>
    <rPh sb="4" eb="7">
      <t>ネンガッピ</t>
    </rPh>
    <phoneticPr fontId="2"/>
  </si>
  <si>
    <t>収入金額</t>
    <rPh sb="0" eb="4">
      <t>シュウニュウキンガク</t>
    </rPh>
    <phoneticPr fontId="2"/>
  </si>
  <si>
    <t>必要経費</t>
    <rPh sb="0" eb="4">
      <t>ヒツヨウケイヒ</t>
    </rPh>
    <phoneticPr fontId="2"/>
  </si>
  <si>
    <t>所得金額</t>
    <rPh sb="0" eb="4">
      <t>ショトクキンガク</t>
    </rPh>
    <phoneticPr fontId="2"/>
  </si>
  <si>
    <t>計</t>
    <rPh sb="0" eb="1">
      <t>ケイ</t>
    </rPh>
    <phoneticPr fontId="2"/>
  </si>
  <si>
    <t>※配当所得の種類について</t>
    <rPh sb="1" eb="5">
      <t>ハイトウショトク</t>
    </rPh>
    <rPh sb="6" eb="8">
      <t>シュルイ</t>
    </rPh>
    <phoneticPr fontId="2"/>
  </si>
  <si>
    <t>・配当株式</t>
    <rPh sb="1" eb="3">
      <t>ハイトウ</t>
    </rPh>
    <rPh sb="3" eb="5">
      <t>カブシキ</t>
    </rPh>
    <phoneticPr fontId="2"/>
  </si>
  <si>
    <t>・配当私募</t>
    <rPh sb="1" eb="3">
      <t>ハイトウ</t>
    </rPh>
    <rPh sb="3" eb="5">
      <t>シボ</t>
    </rPh>
    <phoneticPr fontId="2"/>
  </si>
  <si>
    <t>・配当一般外貨</t>
    <rPh sb="1" eb="3">
      <t>ハイトウ</t>
    </rPh>
    <rPh sb="3" eb="7">
      <t>イッパンガイカ</t>
    </rPh>
    <phoneticPr fontId="2"/>
  </si>
  <si>
    <t>・配当証券</t>
    <rPh sb="1" eb="3">
      <t>ハイトウ</t>
    </rPh>
    <rPh sb="3" eb="5">
      <t>ショウケン</t>
    </rPh>
    <phoneticPr fontId="2"/>
  </si>
  <si>
    <t>・・・</t>
    <phoneticPr fontId="2"/>
  </si>
  <si>
    <t>剰余金の配当、利益の配当、剰余金の分配、金銭の分配又は特定株式投資信託（租税特別措置法第3条の2に規定する特定株式投資信託をいう。）の収益の分配に係る配当所得をさす</t>
    <phoneticPr fontId="2"/>
  </si>
  <si>
    <t>特定株式投資信託以外の証券投資信託の収益の分配に係る配当所得をさす（租税特別措置法第9条第4項に規定する一般外貨建等証券投資信託の収益の分配に係るものを除く。）</t>
    <phoneticPr fontId="2"/>
  </si>
  <si>
    <t>租税特別措置法第9条第4項に規定する一般外貨建等証券投資信託の収益の分配に係る配当所得をさす</t>
    <phoneticPr fontId="2"/>
  </si>
  <si>
    <t>上記3つに当てはまらない配当所得をさす</t>
    <rPh sb="0" eb="2">
      <t>ジョウキ</t>
    </rPh>
    <rPh sb="5" eb="6">
      <t>ア</t>
    </rPh>
    <rPh sb="12" eb="16">
      <t>ハイトウショトク</t>
    </rPh>
    <phoneticPr fontId="2"/>
  </si>
  <si>
    <t>支払者の名称及び所在地</t>
    <rPh sb="0" eb="3">
      <t>シハライシャ</t>
    </rPh>
    <rPh sb="4" eb="6">
      <t>メイショウ</t>
    </rPh>
    <rPh sb="6" eb="7">
      <t>オヨ</t>
    </rPh>
    <rPh sb="8" eb="11">
      <t>ショザイチ</t>
    </rPh>
    <phoneticPr fontId="2"/>
  </si>
  <si>
    <t>雑所得（業務・その他）がある方</t>
    <rPh sb="0" eb="1">
      <t>ザツ</t>
    </rPh>
    <rPh sb="1" eb="3">
      <t>ショトク</t>
    </rPh>
    <rPh sb="4" eb="6">
      <t>ギョウム</t>
    </rPh>
    <rPh sb="9" eb="10">
      <t>タ</t>
    </rPh>
    <rPh sb="14" eb="15">
      <t>カタ</t>
    </rPh>
    <phoneticPr fontId="2"/>
  </si>
  <si>
    <t>業務雑所得</t>
    <rPh sb="0" eb="2">
      <t>ギョウム</t>
    </rPh>
    <rPh sb="2" eb="5">
      <t>ザツショトク</t>
    </rPh>
    <phoneticPr fontId="2"/>
  </si>
  <si>
    <t>種目</t>
    <rPh sb="0" eb="2">
      <t>シュモク</t>
    </rPh>
    <phoneticPr fontId="2"/>
  </si>
  <si>
    <t>その他雑所得</t>
    <rPh sb="2" eb="3">
      <t>タ</t>
    </rPh>
    <rPh sb="3" eb="6">
      <t>ザツショトク</t>
    </rPh>
    <phoneticPr fontId="2"/>
  </si>
  <si>
    <t>・業務雑所得</t>
    <rPh sb="1" eb="3">
      <t>ギョウム</t>
    </rPh>
    <rPh sb="3" eb="6">
      <t>ザツショトク</t>
    </rPh>
    <phoneticPr fontId="2"/>
  </si>
  <si>
    <t>雑所得とは、利子所得、配当所得、不動産所得、事業所得、給与所得、退職所得、山林所得、譲渡所得および一時所得のいずれにも当たらない所得をいいます</t>
    <rPh sb="0" eb="3">
      <t>ザツショトク</t>
    </rPh>
    <phoneticPr fontId="2"/>
  </si>
  <si>
    <t>副業に係る収入のうち営利を目的とした継続的なものをいいます。
例）原稿料、講演料、シルバー人材センター又はシェアリング・エコノミー若しくは食料品の配達など</t>
    <rPh sb="31" eb="32">
      <t>レイ</t>
    </rPh>
    <phoneticPr fontId="2"/>
  </si>
  <si>
    <t>※雑所得の種類について</t>
    <rPh sb="1" eb="4">
      <t>ザッショトク</t>
    </rPh>
    <rPh sb="5" eb="7">
      <t>シュルイ</t>
    </rPh>
    <phoneticPr fontId="2"/>
  </si>
  <si>
    <t>・その他雑所得</t>
    <rPh sb="3" eb="4">
      <t>タ</t>
    </rPh>
    <rPh sb="4" eb="7">
      <t>ザツショトク</t>
    </rPh>
    <phoneticPr fontId="2"/>
  </si>
  <si>
    <t>公的年金等や業務に係る雑所得以外の雑所得をいいます。
例）生命保険の年金（個人年金保険）、互助年金、暗号資産取引など</t>
    <rPh sb="27" eb="28">
      <t>レイ</t>
    </rPh>
    <phoneticPr fontId="2"/>
  </si>
  <si>
    <t>業務雑所得の種目</t>
    <rPh sb="0" eb="2">
      <t>ギョウム</t>
    </rPh>
    <rPh sb="2" eb="5">
      <t>ザツショトク</t>
    </rPh>
    <rPh sb="6" eb="8">
      <t>シュモク</t>
    </rPh>
    <phoneticPr fontId="2"/>
  </si>
  <si>
    <t>原稿料</t>
    <rPh sb="0" eb="3">
      <t>ゲンコウリョウ</t>
    </rPh>
    <phoneticPr fontId="2"/>
  </si>
  <si>
    <t>講演料</t>
    <rPh sb="0" eb="3">
      <t>コウエンリョウ</t>
    </rPh>
    <phoneticPr fontId="2"/>
  </si>
  <si>
    <t>印税</t>
    <rPh sb="0" eb="2">
      <t>インゼイ</t>
    </rPh>
    <phoneticPr fontId="2"/>
  </si>
  <si>
    <t>放送出演料</t>
    <rPh sb="0" eb="5">
      <t>ホウソウシュツエンリョウ</t>
    </rPh>
    <phoneticPr fontId="2"/>
  </si>
  <si>
    <t>※3人目以降については、各項目を合算して入力してください。</t>
    <phoneticPr fontId="2"/>
  </si>
  <si>
    <t>暗号資産</t>
    <rPh sb="0" eb="4">
      <t>アンゴウシサン</t>
    </rPh>
    <phoneticPr fontId="2"/>
  </si>
  <si>
    <t>報酬</t>
    <rPh sb="0" eb="2">
      <t>ホウシュウ</t>
    </rPh>
    <phoneticPr fontId="2"/>
  </si>
  <si>
    <t>その他雑所得の種目</t>
    <rPh sb="2" eb="3">
      <t>タ</t>
    </rPh>
    <rPh sb="3" eb="6">
      <t>ザツショトク</t>
    </rPh>
    <rPh sb="7" eb="9">
      <t>シュモク</t>
    </rPh>
    <phoneticPr fontId="2"/>
  </si>
  <si>
    <t>個人年金</t>
    <rPh sb="0" eb="4">
      <t>コジンネンキン</t>
    </rPh>
    <phoneticPr fontId="2"/>
  </si>
  <si>
    <t>互助年金</t>
    <rPh sb="0" eb="4">
      <t>ゴジョネンキン</t>
    </rPh>
    <phoneticPr fontId="2"/>
  </si>
  <si>
    <t>一時所得とは、営利を目的とする継続的行為から生じた所得以外の所得で、労務や役務の対価としての性質や資産の譲渡による対価としての性質を有しない一時の所得をいいます</t>
    <phoneticPr fontId="2"/>
  </si>
  <si>
    <t>次のようなものが一時所得に該当します</t>
    <rPh sb="0" eb="1">
      <t>ツギ</t>
    </rPh>
    <rPh sb="8" eb="12">
      <t>イチジショトク</t>
    </rPh>
    <rPh sb="13" eb="15">
      <t>ガイトウ</t>
    </rPh>
    <phoneticPr fontId="2"/>
  </si>
  <si>
    <t>・懸賞や福引きの賞金品（業務に関して受けるものを除く）</t>
    <rPh sb="1" eb="3">
      <t>ケンショウ</t>
    </rPh>
    <rPh sb="4" eb="6">
      <t>フクビキ</t>
    </rPh>
    <rPh sb="8" eb="11">
      <t>ショウキンピン</t>
    </rPh>
    <rPh sb="12" eb="14">
      <t>ギョウム</t>
    </rPh>
    <rPh sb="15" eb="16">
      <t>カン</t>
    </rPh>
    <rPh sb="18" eb="19">
      <t>ウ</t>
    </rPh>
    <rPh sb="24" eb="25">
      <t>ノゾ</t>
    </rPh>
    <phoneticPr fontId="2"/>
  </si>
  <si>
    <t>・競馬や競輪の払戻金（営利を目的とする継続的行為から生じたものを除く）</t>
    <phoneticPr fontId="2"/>
  </si>
  <si>
    <t>・生命保険の一時金（業務に関して受けるものを除く）や損害保険の満期返戻金等</t>
    <phoneticPr fontId="2"/>
  </si>
  <si>
    <t>総合譲渡所得、一時所得がある方</t>
    <rPh sb="0" eb="2">
      <t>ソウゴウ</t>
    </rPh>
    <rPh sb="2" eb="4">
      <t>ジョウト</t>
    </rPh>
    <rPh sb="4" eb="6">
      <t>ショトク</t>
    </rPh>
    <rPh sb="7" eb="11">
      <t>イチジショトク</t>
    </rPh>
    <rPh sb="14" eb="15">
      <t>カタ</t>
    </rPh>
    <phoneticPr fontId="2"/>
  </si>
  <si>
    <t>譲渡所得とは、一般的に土地、建物、株式等、ゴルフ会員権、金地金などの資産を譲渡することによって生ずる所得をいいます</t>
    <phoneticPr fontId="2"/>
  </si>
  <si>
    <t>！！注意！！</t>
    <rPh sb="2" eb="4">
      <t>チュウイ</t>
    </rPh>
    <phoneticPr fontId="2"/>
  </si>
  <si>
    <t>〇土地・建物、株式等に係る譲渡所得の申告が必要な方</t>
    <phoneticPr fontId="2"/>
  </si>
  <si>
    <t>〇特別控除額が50万円を超える申告が必要な方</t>
    <rPh sb="1" eb="6">
      <t>トクベツコウジョガク</t>
    </rPh>
    <rPh sb="9" eb="11">
      <t>マンエン</t>
    </rPh>
    <rPh sb="12" eb="13">
      <t>コ</t>
    </rPh>
    <rPh sb="15" eb="17">
      <t>シンコク</t>
    </rPh>
    <rPh sb="18" eb="20">
      <t>ヒツヨウ</t>
    </rPh>
    <rPh sb="21" eb="22">
      <t>カタ</t>
    </rPh>
    <phoneticPr fontId="2"/>
  </si>
  <si>
    <t>短期譲渡所得とは、所有期間が5年以下の資産を譲渡することにより生ずる所得をいいます</t>
    <rPh sb="0" eb="6">
      <t>タンキジョウトショトク</t>
    </rPh>
    <rPh sb="9" eb="13">
      <t>ショユウキカン</t>
    </rPh>
    <rPh sb="15" eb="18">
      <t>ネンイカ</t>
    </rPh>
    <rPh sb="19" eb="21">
      <t>シサン</t>
    </rPh>
    <rPh sb="22" eb="24">
      <t>ジョウト</t>
    </rPh>
    <rPh sb="31" eb="32">
      <t>ショウ</t>
    </rPh>
    <rPh sb="34" eb="36">
      <t>ショトク</t>
    </rPh>
    <phoneticPr fontId="2"/>
  </si>
  <si>
    <t>長期譲渡所得とは、所有期間が5年を超える資産を譲渡することにより生ずる所得をいいます</t>
    <rPh sb="0" eb="6">
      <t>チョウキジョウトショトク</t>
    </rPh>
    <rPh sb="9" eb="13">
      <t>ショユウキカン</t>
    </rPh>
    <rPh sb="15" eb="16">
      <t>ネン</t>
    </rPh>
    <rPh sb="17" eb="18">
      <t>コ</t>
    </rPh>
    <rPh sb="20" eb="22">
      <t>シサン</t>
    </rPh>
    <rPh sb="23" eb="25">
      <t>ジョウト</t>
    </rPh>
    <rPh sb="32" eb="33">
      <t>ショウ</t>
    </rPh>
    <rPh sb="35" eb="37">
      <t>ショトク</t>
    </rPh>
    <phoneticPr fontId="2"/>
  </si>
  <si>
    <t>特別控除額は、短期譲渡所得と長期譲渡所得の合計で50万円です</t>
    <rPh sb="0" eb="5">
      <t>トクベツコウジョガク</t>
    </rPh>
    <rPh sb="7" eb="13">
      <t>タンキジョウトショトク</t>
    </rPh>
    <rPh sb="14" eb="20">
      <t>チョウキジョウトショトク</t>
    </rPh>
    <rPh sb="21" eb="23">
      <t>ゴウケイ</t>
    </rPh>
    <rPh sb="26" eb="28">
      <t>マンエン</t>
    </rPh>
    <phoneticPr fontId="2"/>
  </si>
  <si>
    <t>総合譲渡所得に関する入力</t>
    <rPh sb="0" eb="6">
      <t>ソウゴウジョウトショトク</t>
    </rPh>
    <rPh sb="7" eb="8">
      <t>カン</t>
    </rPh>
    <rPh sb="10" eb="12">
      <t>ニュウリョク</t>
    </rPh>
    <phoneticPr fontId="2"/>
  </si>
  <si>
    <t>短期譲渡所得</t>
    <rPh sb="0" eb="6">
      <t>タンキジョウトショトク</t>
    </rPh>
    <phoneticPr fontId="2"/>
  </si>
  <si>
    <t>長期譲渡所得</t>
    <rPh sb="0" eb="6">
      <t>チョウキジョウトショトク</t>
    </rPh>
    <phoneticPr fontId="2"/>
  </si>
  <si>
    <t>差引金額</t>
    <rPh sb="0" eb="4">
      <t>サシヒキキンガク</t>
    </rPh>
    <phoneticPr fontId="2"/>
  </si>
  <si>
    <t>特別控除額</t>
    <rPh sb="0" eb="5">
      <t>トクベツコウジョガク</t>
    </rPh>
    <phoneticPr fontId="2"/>
  </si>
  <si>
    <t>一時所得に関する入力</t>
    <rPh sb="0" eb="4">
      <t>イチジショトク</t>
    </rPh>
    <rPh sb="5" eb="6">
      <t>カン</t>
    </rPh>
    <rPh sb="8" eb="10">
      <t>ニュウリョク</t>
    </rPh>
    <phoneticPr fontId="2"/>
  </si>
  <si>
    <t>一時所得</t>
    <rPh sb="0" eb="4">
      <t>イチジショトク</t>
    </rPh>
    <phoneticPr fontId="2"/>
  </si>
  <si>
    <t>社会保険料控除</t>
    <rPh sb="0" eb="7">
      <t>シャカイホケンリョウコウジョ</t>
    </rPh>
    <phoneticPr fontId="2"/>
  </si>
  <si>
    <t>小規模企業共済掛金</t>
    <rPh sb="0" eb="9">
      <t>ショウキボキギョウキョウサイカケキン</t>
    </rPh>
    <phoneticPr fontId="2"/>
  </si>
  <si>
    <t>給与や年金から源泉徴収されたもの以外で、申告される方が支払った国民健康保険税、介護保険料、後期高齢者医療保険料、その他の社会保険料がある方</t>
    <rPh sb="0" eb="2">
      <t>キュウヨ</t>
    </rPh>
    <rPh sb="3" eb="5">
      <t>ネンキン</t>
    </rPh>
    <rPh sb="7" eb="9">
      <t>ゲンセン</t>
    </rPh>
    <rPh sb="9" eb="11">
      <t>チョウシュウ</t>
    </rPh>
    <rPh sb="16" eb="18">
      <t>イガイ</t>
    </rPh>
    <rPh sb="20" eb="22">
      <t>シンコク</t>
    </rPh>
    <rPh sb="25" eb="26">
      <t>カタ</t>
    </rPh>
    <rPh sb="27" eb="29">
      <t>シハラ</t>
    </rPh>
    <rPh sb="31" eb="33">
      <t>コクミン</t>
    </rPh>
    <rPh sb="33" eb="35">
      <t>ケンコウ</t>
    </rPh>
    <rPh sb="35" eb="37">
      <t>ホケン</t>
    </rPh>
    <rPh sb="37" eb="38">
      <t>ゼイ</t>
    </rPh>
    <rPh sb="39" eb="41">
      <t>カイゴ</t>
    </rPh>
    <rPh sb="41" eb="44">
      <t>ホケンリョウ</t>
    </rPh>
    <rPh sb="45" eb="47">
      <t>コウキ</t>
    </rPh>
    <rPh sb="47" eb="50">
      <t>コウレイシャ</t>
    </rPh>
    <rPh sb="50" eb="52">
      <t>イリョウ</t>
    </rPh>
    <rPh sb="52" eb="55">
      <t>ホケンリョウ</t>
    </rPh>
    <rPh sb="58" eb="59">
      <t>タ</t>
    </rPh>
    <rPh sb="60" eb="62">
      <t>シャカイ</t>
    </rPh>
    <rPh sb="62" eb="65">
      <t>ホケンリョウ</t>
    </rPh>
    <rPh sb="68" eb="69">
      <t>カタ</t>
    </rPh>
    <phoneticPr fontId="2"/>
  </si>
  <si>
    <t>国民健康保険税</t>
    <rPh sb="0" eb="2">
      <t>コクミン</t>
    </rPh>
    <rPh sb="2" eb="4">
      <t>ケンコウ</t>
    </rPh>
    <rPh sb="4" eb="6">
      <t>ホケン</t>
    </rPh>
    <rPh sb="6" eb="7">
      <t>ゼイ</t>
    </rPh>
    <phoneticPr fontId="2"/>
  </si>
  <si>
    <t>介護保険料</t>
    <rPh sb="0" eb="5">
      <t>カイゴホケンリョウ</t>
    </rPh>
    <phoneticPr fontId="2"/>
  </si>
  <si>
    <t>後期高齢者医療保険料</t>
    <rPh sb="0" eb="10">
      <t>コウキコウレイシャイリョウホケンリョウ</t>
    </rPh>
    <phoneticPr fontId="2"/>
  </si>
  <si>
    <r>
      <t>給与や年金の源泉徴収票に記載された社会保険料控除の入力は、</t>
    </r>
    <r>
      <rPr>
        <sz val="11"/>
        <rFont val="Meiryo UI"/>
        <family val="3"/>
        <charset val="128"/>
      </rPr>
      <t>こちらから</t>
    </r>
    <rPh sb="0" eb="2">
      <t>キュウヨ</t>
    </rPh>
    <rPh sb="3" eb="5">
      <t>ネンキン</t>
    </rPh>
    <rPh sb="6" eb="11">
      <t>ゲンセンチョウシュウヒョウ</t>
    </rPh>
    <rPh sb="12" eb="14">
      <t>キサイ</t>
    </rPh>
    <rPh sb="17" eb="24">
      <t>シャカイホケンリョウコウジョ</t>
    </rPh>
    <rPh sb="25" eb="27">
      <t>ニュウリョク</t>
    </rPh>
    <phoneticPr fontId="2"/>
  </si>
  <si>
    <t>支払った金額（円）</t>
    <rPh sb="0" eb="2">
      <t>シハラ</t>
    </rPh>
    <rPh sb="4" eb="6">
      <t>キンガク</t>
    </rPh>
    <rPh sb="7" eb="8">
      <t>エン</t>
    </rPh>
    <phoneticPr fontId="2"/>
  </si>
  <si>
    <t>年末調整されていない次の区分に該当する掛金等を支払った場合、次の区分ごとに入力してください</t>
    <rPh sb="0" eb="4">
      <t>ネンマツチョウセイ</t>
    </rPh>
    <rPh sb="10" eb="11">
      <t>ツギ</t>
    </rPh>
    <rPh sb="12" eb="14">
      <t>クブン</t>
    </rPh>
    <rPh sb="15" eb="17">
      <t>ガイトウ</t>
    </rPh>
    <rPh sb="19" eb="22">
      <t>カケキントウ</t>
    </rPh>
    <rPh sb="23" eb="25">
      <t>シハラ</t>
    </rPh>
    <rPh sb="27" eb="29">
      <t>バアイ</t>
    </rPh>
    <rPh sb="30" eb="31">
      <t>ツギ</t>
    </rPh>
    <rPh sb="32" eb="34">
      <t>クブン</t>
    </rPh>
    <rPh sb="37" eb="39">
      <t>ニュウリョク</t>
    </rPh>
    <phoneticPr fontId="2"/>
  </si>
  <si>
    <t>個人型年金加入者掛金</t>
    <rPh sb="0" eb="3">
      <t>コジンガタ</t>
    </rPh>
    <rPh sb="3" eb="8">
      <t>ネンキンカニュウシャ</t>
    </rPh>
    <rPh sb="8" eb="10">
      <t>カケキン</t>
    </rPh>
    <phoneticPr fontId="2"/>
  </si>
  <si>
    <t>心身障害者扶養共済</t>
    <rPh sb="0" eb="2">
      <t>シンシン</t>
    </rPh>
    <rPh sb="2" eb="5">
      <t>ショウガイシャ</t>
    </rPh>
    <rPh sb="5" eb="7">
      <t>フヨウ</t>
    </rPh>
    <rPh sb="7" eb="9">
      <t>キョウサイ</t>
    </rPh>
    <phoneticPr fontId="2"/>
  </si>
  <si>
    <t>年末調整分</t>
    <rPh sb="0" eb="5">
      <t>ネンマツチョウセイブン</t>
    </rPh>
    <phoneticPr fontId="2"/>
  </si>
  <si>
    <t>源泉徴収票のとおり</t>
    <rPh sb="0" eb="5">
      <t>ゲンセンチョウシュウヒョウ</t>
    </rPh>
    <phoneticPr fontId="2"/>
  </si>
  <si>
    <r>
      <t>給与所得の源泉徴収票に記載された生命保険料控除の入力は、</t>
    </r>
    <r>
      <rPr>
        <sz val="11"/>
        <rFont val="Meiryo UI"/>
        <family val="3"/>
        <charset val="128"/>
      </rPr>
      <t>こちらから</t>
    </r>
    <rPh sb="0" eb="2">
      <t>キュウヨ</t>
    </rPh>
    <rPh sb="2" eb="4">
      <t>ショトク</t>
    </rPh>
    <rPh sb="5" eb="10">
      <t>ゲンセンチョウシュウヒョウ</t>
    </rPh>
    <rPh sb="11" eb="13">
      <t>キサイ</t>
    </rPh>
    <rPh sb="16" eb="18">
      <t>セイメイ</t>
    </rPh>
    <rPh sb="18" eb="21">
      <t>ホケンリョウ</t>
    </rPh>
    <rPh sb="21" eb="23">
      <t>コウジョ</t>
    </rPh>
    <rPh sb="24" eb="26">
      <t>ニュウリョク</t>
    </rPh>
    <phoneticPr fontId="2"/>
  </si>
  <si>
    <t>生命保険料控除・地震保険料控除を受ける方</t>
    <rPh sb="0" eb="2">
      <t>セイメイ</t>
    </rPh>
    <rPh sb="2" eb="5">
      <t>ホケンリョウ</t>
    </rPh>
    <rPh sb="5" eb="7">
      <t>コウジョ</t>
    </rPh>
    <rPh sb="8" eb="12">
      <t>ジシンホケン</t>
    </rPh>
    <rPh sb="12" eb="13">
      <t>リョウ</t>
    </rPh>
    <rPh sb="13" eb="15">
      <t>コウジョ</t>
    </rPh>
    <rPh sb="16" eb="17">
      <t>ウ</t>
    </rPh>
    <rPh sb="19" eb="20">
      <t>カタ</t>
    </rPh>
    <phoneticPr fontId="2"/>
  </si>
  <si>
    <t>生命保険料控除</t>
    <rPh sb="0" eb="7">
      <t>セイメイホケンリョウコウジョ</t>
    </rPh>
    <phoneticPr fontId="2"/>
  </si>
  <si>
    <t>年末調整されていない次の区分に該当する生命保険料がある方</t>
    <rPh sb="0" eb="4">
      <t>ネンマツチョウセイ</t>
    </rPh>
    <rPh sb="10" eb="11">
      <t>ツギ</t>
    </rPh>
    <rPh sb="12" eb="14">
      <t>クブン</t>
    </rPh>
    <rPh sb="15" eb="17">
      <t>ガイトウ</t>
    </rPh>
    <rPh sb="19" eb="23">
      <t>セイメイホケン</t>
    </rPh>
    <rPh sb="23" eb="24">
      <t>リョウ</t>
    </rPh>
    <rPh sb="27" eb="28">
      <t>カタ</t>
    </rPh>
    <phoneticPr fontId="2"/>
  </si>
  <si>
    <t>保険料の種類</t>
    <rPh sb="0" eb="3">
      <t>ホケンリョウ</t>
    </rPh>
    <rPh sb="4" eb="6">
      <t>シュルイ</t>
    </rPh>
    <phoneticPr fontId="2"/>
  </si>
  <si>
    <t>生命保険料</t>
    <rPh sb="0" eb="5">
      <t>セイメイホケンリョウ</t>
    </rPh>
    <phoneticPr fontId="2"/>
  </si>
  <si>
    <t>一般分</t>
    <rPh sb="0" eb="3">
      <t>イッパンブン</t>
    </rPh>
    <phoneticPr fontId="2"/>
  </si>
  <si>
    <t>個人年金分</t>
    <rPh sb="0" eb="5">
      <t>コジンネンキンブン</t>
    </rPh>
    <phoneticPr fontId="2"/>
  </si>
  <si>
    <t>介護医療分</t>
    <rPh sb="0" eb="2">
      <t>カイゴ</t>
    </rPh>
    <rPh sb="2" eb="4">
      <t>イリョウ</t>
    </rPh>
    <rPh sb="4" eb="5">
      <t>ブン</t>
    </rPh>
    <phoneticPr fontId="2"/>
  </si>
  <si>
    <t>●契約日が平成24年1月1日以降の分（新契約分）</t>
    <rPh sb="1" eb="4">
      <t>ケイヤクビ</t>
    </rPh>
    <rPh sb="5" eb="7">
      <t>ヘイセイ</t>
    </rPh>
    <rPh sb="9" eb="10">
      <t>ネン</t>
    </rPh>
    <rPh sb="11" eb="12">
      <t>ガツ</t>
    </rPh>
    <rPh sb="13" eb="14">
      <t>ニチ</t>
    </rPh>
    <rPh sb="14" eb="16">
      <t>イコウ</t>
    </rPh>
    <rPh sb="17" eb="18">
      <t>ブン</t>
    </rPh>
    <rPh sb="19" eb="20">
      <t>シン</t>
    </rPh>
    <rPh sb="20" eb="22">
      <t>ケイヤク</t>
    </rPh>
    <rPh sb="22" eb="23">
      <t>ブン</t>
    </rPh>
    <phoneticPr fontId="2"/>
  </si>
  <si>
    <t>●契約日が平成23年12月31日以前の分（旧契約分）</t>
    <rPh sb="1" eb="4">
      <t>ケイヤクビ</t>
    </rPh>
    <rPh sb="5" eb="7">
      <t>ヘイセイ</t>
    </rPh>
    <rPh sb="9" eb="10">
      <t>ネン</t>
    </rPh>
    <rPh sb="12" eb="13">
      <t>ガツ</t>
    </rPh>
    <rPh sb="15" eb="16">
      <t>ニチ</t>
    </rPh>
    <rPh sb="16" eb="18">
      <t>イゼン</t>
    </rPh>
    <rPh sb="19" eb="20">
      <t>ブン</t>
    </rPh>
    <rPh sb="21" eb="22">
      <t>キュウ</t>
    </rPh>
    <rPh sb="22" eb="24">
      <t>ケイヤク</t>
    </rPh>
    <rPh sb="24" eb="25">
      <t>ブン</t>
    </rPh>
    <phoneticPr fontId="2"/>
  </si>
  <si>
    <t>地震保険料控除（旧長期損害保険料を含む）</t>
    <rPh sb="0" eb="7">
      <t>ジシンホケンリョウコウジョ</t>
    </rPh>
    <rPh sb="8" eb="9">
      <t>キュウ</t>
    </rPh>
    <rPh sb="9" eb="16">
      <t>チョウキソンガイホケンリョウ</t>
    </rPh>
    <rPh sb="17" eb="18">
      <t>フク</t>
    </rPh>
    <phoneticPr fontId="2"/>
  </si>
  <si>
    <t>給与所得の源泉徴収票に記載された地震保険料控除の入力は、こちらから</t>
    <rPh sb="0" eb="4">
      <t>キュウヨショトク</t>
    </rPh>
    <rPh sb="5" eb="10">
      <t>ゲンセンチョウシュウヒョウ</t>
    </rPh>
    <rPh sb="11" eb="13">
      <t>キサイ</t>
    </rPh>
    <rPh sb="16" eb="23">
      <t>ジシンホケンリョウコウジョ</t>
    </rPh>
    <rPh sb="24" eb="26">
      <t>ニュウリョク</t>
    </rPh>
    <phoneticPr fontId="2"/>
  </si>
  <si>
    <t>年末調整されていない次の区分に該当する地震保険料及び旧長期損害保険料がある方</t>
    <rPh sb="0" eb="4">
      <t>ネンマツチョウセイ</t>
    </rPh>
    <rPh sb="10" eb="11">
      <t>ツギ</t>
    </rPh>
    <rPh sb="12" eb="14">
      <t>クブン</t>
    </rPh>
    <rPh sb="15" eb="17">
      <t>ガイトウ</t>
    </rPh>
    <rPh sb="19" eb="21">
      <t>ジシン</t>
    </rPh>
    <rPh sb="21" eb="24">
      <t>ホケンリョウ</t>
    </rPh>
    <rPh sb="24" eb="25">
      <t>オヨ</t>
    </rPh>
    <rPh sb="26" eb="27">
      <t>キュウ</t>
    </rPh>
    <rPh sb="27" eb="29">
      <t>チョウキ</t>
    </rPh>
    <rPh sb="29" eb="31">
      <t>ソンガイ</t>
    </rPh>
    <rPh sb="31" eb="33">
      <t>ホケン</t>
    </rPh>
    <rPh sb="33" eb="34">
      <t>リョウ</t>
    </rPh>
    <rPh sb="37" eb="38">
      <t>カタ</t>
    </rPh>
    <phoneticPr fontId="2"/>
  </si>
  <si>
    <t>地震保険料</t>
    <rPh sb="0" eb="2">
      <t>ジシン</t>
    </rPh>
    <rPh sb="2" eb="5">
      <t>ホケンリョウ</t>
    </rPh>
    <phoneticPr fontId="2"/>
  </si>
  <si>
    <t>地震保険</t>
    <rPh sb="0" eb="4">
      <t>ジシンホケン</t>
    </rPh>
    <phoneticPr fontId="2"/>
  </si>
  <si>
    <t>旧長期損害保険</t>
    <rPh sb="0" eb="3">
      <t>キュウチョウキ</t>
    </rPh>
    <rPh sb="3" eb="7">
      <t>ソンガイホケン</t>
    </rPh>
    <phoneticPr fontId="2"/>
  </si>
  <si>
    <t>源泉徴収票に記載された支払額</t>
    <rPh sb="0" eb="5">
      <t>ゲンセンチョウシュウヒョウ</t>
    </rPh>
    <rPh sb="6" eb="8">
      <t>キサイ</t>
    </rPh>
    <rPh sb="11" eb="14">
      <t>シハライガク</t>
    </rPh>
    <phoneticPr fontId="2"/>
  </si>
  <si>
    <t>医療費控除を受ける方</t>
    <rPh sb="0" eb="5">
      <t>イリョウヒコウジョ</t>
    </rPh>
    <rPh sb="6" eb="7">
      <t>ウ</t>
    </rPh>
    <rPh sb="9" eb="10">
      <t>カタ</t>
    </rPh>
    <phoneticPr fontId="2"/>
  </si>
  <si>
    <t>●医療費等の明細書を既に作成されている方</t>
    <rPh sb="1" eb="4">
      <t>イリョウヒ</t>
    </rPh>
    <rPh sb="4" eb="5">
      <t>トウ</t>
    </rPh>
    <rPh sb="6" eb="9">
      <t>メイサイショ</t>
    </rPh>
    <rPh sb="10" eb="11">
      <t>スデ</t>
    </rPh>
    <rPh sb="12" eb="14">
      <t>サクセイ</t>
    </rPh>
    <rPh sb="19" eb="20">
      <t>カタ</t>
    </rPh>
    <phoneticPr fontId="2"/>
  </si>
  <si>
    <t>支払った医療費（合計）（円）</t>
    <rPh sb="0" eb="2">
      <t>シハラ</t>
    </rPh>
    <rPh sb="4" eb="7">
      <t>イリョウヒ</t>
    </rPh>
    <rPh sb="8" eb="10">
      <t>ゴウケイ</t>
    </rPh>
    <rPh sb="12" eb="13">
      <t>エン</t>
    </rPh>
    <phoneticPr fontId="2"/>
  </si>
  <si>
    <t>保険金などで補填される金額</t>
    <rPh sb="0" eb="3">
      <t>ホケンキン</t>
    </rPh>
    <rPh sb="6" eb="8">
      <t>ホテン</t>
    </rPh>
    <rPh sb="11" eb="13">
      <t>キンガク</t>
    </rPh>
    <phoneticPr fontId="2"/>
  </si>
  <si>
    <t>⇒明細書の中から支払った医療費及び保険金などで補填される金額をそれぞれ合算し、入力してください</t>
    <rPh sb="1" eb="4">
      <t>メイサイショ</t>
    </rPh>
    <rPh sb="5" eb="6">
      <t>ナカ</t>
    </rPh>
    <rPh sb="8" eb="10">
      <t>シハラ</t>
    </rPh>
    <rPh sb="12" eb="15">
      <t>イリョウヒ</t>
    </rPh>
    <rPh sb="15" eb="16">
      <t>オヨ</t>
    </rPh>
    <rPh sb="17" eb="20">
      <t>ホケンキン</t>
    </rPh>
    <rPh sb="23" eb="25">
      <t>ホテン</t>
    </rPh>
    <rPh sb="28" eb="30">
      <t>キンガク</t>
    </rPh>
    <rPh sb="35" eb="37">
      <t>ガッサン</t>
    </rPh>
    <rPh sb="39" eb="41">
      <t>ニュウリョク</t>
    </rPh>
    <phoneticPr fontId="2"/>
  </si>
  <si>
    <t>負担金額（円）</t>
    <rPh sb="0" eb="4">
      <t>フタンキンガク</t>
    </rPh>
    <rPh sb="5" eb="6">
      <t>エン</t>
    </rPh>
    <phoneticPr fontId="2"/>
  </si>
  <si>
    <t>　　　</t>
  </si>
  <si>
    <t>年分 医療費控除の明細書 【内訳書】</t>
    <phoneticPr fontId="10"/>
  </si>
  <si>
    <t xml:space="preserve">　住 所   </t>
    <phoneticPr fontId="10"/>
  </si>
  <si>
    <t>　氏 名</t>
    <phoneticPr fontId="10"/>
  </si>
  <si>
    <t>１　医療費通知に記載された事項</t>
    <phoneticPr fontId="10"/>
  </si>
  <si>
    <t>　医療費通知（※）を添付する場合、右記の⑴～⑶を記入します。</t>
    <phoneticPr fontId="10"/>
  </si>
  <si>
    <t xml:space="preserve">医療費通知に記載された医療費の額(自己負担額)（注） </t>
    <rPh sb="17" eb="22">
      <t>ジコフタンガク</t>
    </rPh>
    <rPh sb="24" eb="25">
      <t>チュウ</t>
    </rPh>
    <phoneticPr fontId="10"/>
  </si>
  <si>
    <t>円</t>
  </si>
  <si>
    <t>㋐</t>
    <phoneticPr fontId="10"/>
  </si>
  <si>
    <t>㋑</t>
    <phoneticPr fontId="10"/>
  </si>
  <si>
    <t xml:space="preserve">こ
の
明
細
書
は  
申
告
書
と
一
緒
に
提
出
し
て
く
だ
さ
い
</t>
    <phoneticPr fontId="10"/>
  </si>
  <si>
    <t>(注)　医療費通知には前年支払分の医療費が記載されている場合がありますので
　　　ご注意ください。</t>
    <phoneticPr fontId="10"/>
  </si>
  <si>
    <t>２　医療費（上記１以外）の明細</t>
    <phoneticPr fontId="10"/>
  </si>
  <si>
    <t>「領収書１枚」ごとではなく、 
「医療を受けた方」・「病院等」ごとにまとめて記入できます。</t>
    <phoneticPr fontId="10"/>
  </si>
  <si>
    <t>診療・治療</t>
  </si>
  <si>
    <t>介護保険サービス　</t>
  </si>
  <si>
    <t>医薬品購入</t>
  </si>
  <si>
    <t>その他の医療費</t>
  </si>
  <si>
    <t>介護保険サービス</t>
  </si>
  <si>
    <t>２　の　合　計</t>
    <phoneticPr fontId="10"/>
  </si>
  <si>
    <t>㋒</t>
    <phoneticPr fontId="10"/>
  </si>
  <si>
    <t>㋓</t>
    <phoneticPr fontId="10"/>
  </si>
  <si>
    <t>医　療　費　の　合　計</t>
    <phoneticPr fontId="10"/>
  </si>
  <si>
    <t>A</t>
    <phoneticPr fontId="10"/>
  </si>
  <si>
    <t>　（㋐＋㋒）</t>
    <phoneticPr fontId="10"/>
  </si>
  <si>
    <t>B</t>
    <phoneticPr fontId="10"/>
  </si>
  <si>
    <t>　（㋑＋㋓）</t>
    <phoneticPr fontId="10"/>
  </si>
  <si>
    <t>３　控除額の計算</t>
    <phoneticPr fontId="10"/>
  </si>
  <si>
    <t>支払った医療費</t>
  </si>
  <si>
    <t>（合計）</t>
    <rPh sb="1" eb="3">
      <t>ゴウケイ</t>
    </rPh>
    <phoneticPr fontId="10"/>
  </si>
  <si>
    <t>保険金などで 
補てんされる金額</t>
    <phoneticPr fontId="10"/>
  </si>
  <si>
    <t>（マイナスのときは０円）</t>
    <rPh sb="10" eb="11">
      <t>エン</t>
    </rPh>
    <phoneticPr fontId="10"/>
  </si>
  <si>
    <t>C</t>
    <phoneticPr fontId="10"/>
  </si>
  <si>
    <t>所得金額の合計額</t>
  </si>
  <si>
    <t>D</t>
    <phoneticPr fontId="10"/>
  </si>
  <si>
    <t>（赤字のときは０円）</t>
    <rPh sb="1" eb="3">
      <t>アカジ</t>
    </rPh>
    <rPh sb="8" eb="9">
      <t>エン</t>
    </rPh>
    <phoneticPr fontId="10"/>
  </si>
  <si>
    <t>E</t>
    <phoneticPr fontId="10"/>
  </si>
  <si>
    <t>Ｅ と10万円のいずれか 少ない方の金額</t>
    <phoneticPr fontId="10"/>
  </si>
  <si>
    <t>F</t>
    <phoneticPr fontId="10"/>
  </si>
  <si>
    <t>（最高２００万円、赤字のときは０円）</t>
    <rPh sb="1" eb="3">
      <t>サイコウ</t>
    </rPh>
    <rPh sb="6" eb="8">
      <t>マンエン</t>
    </rPh>
    <rPh sb="9" eb="11">
      <t>アカジ</t>
    </rPh>
    <rPh sb="16" eb="17">
      <t>エン</t>
    </rPh>
    <phoneticPr fontId="10"/>
  </si>
  <si>
    <t>G</t>
    <phoneticPr fontId="10"/>
  </si>
  <si>
    <t>「２　医療費（上記１以外）の明細」欄に記入しきれない場合に、この次葉に記入します。</t>
    <rPh sb="7" eb="9">
      <t>ジョウキ</t>
    </rPh>
    <rPh sb="10" eb="12">
      <t>イガイ</t>
    </rPh>
    <rPh sb="14" eb="16">
      <t>メイサイ</t>
    </rPh>
    <rPh sb="17" eb="18">
      <t>ラン</t>
    </rPh>
    <rPh sb="19" eb="21">
      <t>キニュウ</t>
    </rPh>
    <rPh sb="26" eb="28">
      <t>バアイ</t>
    </rPh>
    <rPh sb="32" eb="33">
      <t>ツギ</t>
    </rPh>
    <rPh sb="33" eb="34">
      <t>ハ</t>
    </rPh>
    <rPh sb="35" eb="37">
      <t>キニュウ</t>
    </rPh>
    <phoneticPr fontId="10"/>
  </si>
  <si>
    <r>
      <t>(1)</t>
    </r>
    <r>
      <rPr>
        <sz val="8"/>
        <color theme="1"/>
        <rFont val="Meiryo UI"/>
        <family val="3"/>
        <charset val="128"/>
      </rPr>
      <t>のうちその年中に実際に支払った医療費の額</t>
    </r>
    <phoneticPr fontId="10"/>
  </si>
  <si>
    <r>
      <t>　(</t>
    </r>
    <r>
      <rPr>
        <b/>
        <sz val="9"/>
        <color theme="1"/>
        <rFont val="Meiryo UI"/>
        <family val="3"/>
        <charset val="128"/>
      </rPr>
      <t>1</t>
    </r>
    <r>
      <rPr>
        <sz val="9"/>
        <color theme="1"/>
        <rFont val="Meiryo UI"/>
        <family val="3"/>
        <charset val="128"/>
      </rPr>
      <t>) 医療を受けた方
　　　の氏名</t>
    </r>
    <phoneticPr fontId="10"/>
  </si>
  <si>
    <r>
      <t>　　(</t>
    </r>
    <r>
      <rPr>
        <b/>
        <sz val="9"/>
        <color theme="1"/>
        <rFont val="Meiryo UI"/>
        <family val="3"/>
        <charset val="128"/>
      </rPr>
      <t>2</t>
    </r>
    <r>
      <rPr>
        <sz val="9"/>
        <color theme="1"/>
        <rFont val="Meiryo UI"/>
        <family val="3"/>
        <charset val="128"/>
      </rPr>
      <t>) 病院・薬局などの
 　　　  支払先の名称</t>
    </r>
    <phoneticPr fontId="10"/>
  </si>
  <si>
    <r>
      <t>　　　(</t>
    </r>
    <r>
      <rPr>
        <b/>
        <sz val="9"/>
        <color theme="1"/>
        <rFont val="Meiryo UI"/>
        <family val="3"/>
        <charset val="128"/>
      </rPr>
      <t>3</t>
    </r>
    <r>
      <rPr>
        <sz val="9"/>
        <color theme="1"/>
        <rFont val="Meiryo UI"/>
        <family val="3"/>
        <charset val="128"/>
      </rPr>
      <t>) 医療費の区分</t>
    </r>
    <phoneticPr fontId="10"/>
  </si>
  <si>
    <r>
      <t>　(</t>
    </r>
    <r>
      <rPr>
        <b/>
        <sz val="9"/>
        <color theme="1"/>
        <rFont val="Meiryo UI"/>
        <family val="3"/>
        <charset val="128"/>
      </rPr>
      <t>4</t>
    </r>
    <r>
      <rPr>
        <sz val="9"/>
        <color theme="1"/>
        <rFont val="Meiryo UI"/>
        <family val="3"/>
        <charset val="128"/>
      </rPr>
      <t>)　支払った 医療費
　　　　の額</t>
    </r>
    <phoneticPr fontId="10"/>
  </si>
  <si>
    <r>
      <t>差引金額
 （　</t>
    </r>
    <r>
      <rPr>
        <sz val="8"/>
        <color theme="1"/>
        <rFont val="Meiryo UI"/>
        <family val="3"/>
        <charset val="128"/>
      </rPr>
      <t>Ａ　</t>
    </r>
    <r>
      <rPr>
        <sz val="9"/>
        <color theme="1"/>
        <rFont val="Meiryo UI"/>
        <family val="3"/>
        <charset val="128"/>
      </rPr>
      <t>－　</t>
    </r>
    <r>
      <rPr>
        <sz val="8"/>
        <color theme="1"/>
        <rFont val="Meiryo UI"/>
        <family val="3"/>
        <charset val="128"/>
      </rPr>
      <t>Ｂ　</t>
    </r>
    <r>
      <rPr>
        <sz val="9"/>
        <color theme="1"/>
        <rFont val="Meiryo UI"/>
        <family val="3"/>
        <charset val="128"/>
      </rPr>
      <t>）</t>
    </r>
    <phoneticPr fontId="10"/>
  </si>
  <si>
    <r>
      <rPr>
        <sz val="8"/>
        <color theme="1"/>
        <rFont val="Meiryo UI"/>
        <family val="3"/>
        <charset val="128"/>
      </rPr>
      <t>Ｄ</t>
    </r>
    <r>
      <rPr>
        <sz val="9"/>
        <color theme="1"/>
        <rFont val="Meiryo UI"/>
        <family val="3"/>
        <charset val="128"/>
      </rPr>
      <t xml:space="preserve">  × ０．０５</t>
    </r>
    <phoneticPr fontId="10"/>
  </si>
  <si>
    <r>
      <t xml:space="preserve">医療費控除額
 （  </t>
    </r>
    <r>
      <rPr>
        <sz val="8"/>
        <color theme="1"/>
        <rFont val="Meiryo UI"/>
        <family val="3"/>
        <charset val="128"/>
      </rPr>
      <t>C　</t>
    </r>
    <r>
      <rPr>
        <sz val="9"/>
        <color theme="1"/>
        <rFont val="Meiryo UI"/>
        <family val="3"/>
        <charset val="128"/>
      </rPr>
      <t>－　</t>
    </r>
    <r>
      <rPr>
        <sz val="8"/>
        <color theme="1"/>
        <rFont val="Meiryo UI"/>
        <family val="3"/>
        <charset val="128"/>
      </rPr>
      <t xml:space="preserve">F </t>
    </r>
    <r>
      <rPr>
        <sz val="9"/>
        <color theme="1"/>
        <rFont val="Meiryo UI"/>
        <family val="3"/>
        <charset val="128"/>
      </rPr>
      <t xml:space="preserve"> ）</t>
    </r>
    <phoneticPr fontId="10"/>
  </si>
  <si>
    <r>
      <t>年分 医療費控除の明細書 【内訳書】　</t>
    </r>
    <r>
      <rPr>
        <b/>
        <sz val="16"/>
        <color theme="1"/>
        <rFont val="Meiryo UI"/>
        <family val="3"/>
        <charset val="128"/>
      </rPr>
      <t>(次葉)</t>
    </r>
    <rPh sb="20" eb="21">
      <t>ツギ</t>
    </rPh>
    <rPh sb="21" eb="22">
      <t>ハ</t>
    </rPh>
    <phoneticPr fontId="10"/>
  </si>
  <si>
    <r>
      <t>(</t>
    </r>
    <r>
      <rPr>
        <b/>
        <sz val="9"/>
        <color theme="1"/>
        <rFont val="Meiryo UI"/>
        <family val="3"/>
        <charset val="128"/>
      </rPr>
      <t>1</t>
    </r>
    <r>
      <rPr>
        <sz val="9"/>
        <color theme="1"/>
        <rFont val="Meiryo UI"/>
        <family val="3"/>
        <charset val="128"/>
      </rPr>
      <t>) 医療を受けた方
　　の氏名</t>
    </r>
    <phoneticPr fontId="10"/>
  </si>
  <si>
    <r>
      <t>(</t>
    </r>
    <r>
      <rPr>
        <b/>
        <sz val="9"/>
        <color theme="1"/>
        <rFont val="Meiryo UI"/>
        <family val="3"/>
        <charset val="128"/>
      </rPr>
      <t>2</t>
    </r>
    <r>
      <rPr>
        <sz val="9"/>
        <color theme="1"/>
        <rFont val="Meiryo UI"/>
        <family val="3"/>
        <charset val="128"/>
      </rPr>
      <t>) 病院・薬局などの
 　  支払先の名称</t>
    </r>
    <phoneticPr fontId="10"/>
  </si>
  <si>
    <r>
      <t>　(</t>
    </r>
    <r>
      <rPr>
        <b/>
        <sz val="7"/>
        <color theme="1"/>
        <rFont val="Meiryo UI"/>
        <family val="3"/>
        <charset val="128"/>
      </rPr>
      <t>5</t>
    </r>
    <r>
      <rPr>
        <sz val="7"/>
        <color theme="1"/>
        <rFont val="Meiryo UI"/>
        <family val="3"/>
        <charset val="128"/>
      </rPr>
      <t>)　(4)のうち生命保険や社会保険（高額療養費など）などで補てんされる金額</t>
    </r>
    <phoneticPr fontId="10"/>
  </si>
  <si>
    <t>(2)のうち生命保険や社会保険(高額療養費など)などで補てんされる金額</t>
    <phoneticPr fontId="10"/>
  </si>
  <si>
    <r>
      <t>(</t>
    </r>
    <r>
      <rPr>
        <b/>
        <sz val="8"/>
        <color theme="1"/>
        <rFont val="Meiryo UI"/>
        <family val="3"/>
        <charset val="128"/>
      </rPr>
      <t>2</t>
    </r>
    <r>
      <rPr>
        <sz val="8"/>
        <color theme="1"/>
        <rFont val="Meiryo UI"/>
        <family val="3"/>
        <charset val="128"/>
      </rPr>
      <t>)</t>
    </r>
    <phoneticPr fontId="10"/>
  </si>
  <si>
    <r>
      <t>(</t>
    </r>
    <r>
      <rPr>
        <b/>
        <sz val="8"/>
        <color theme="1"/>
        <rFont val="Meiryo UI"/>
        <family val="3"/>
        <charset val="128"/>
      </rPr>
      <t>1</t>
    </r>
    <r>
      <rPr>
        <sz val="8"/>
        <color theme="1"/>
        <rFont val="Meiryo UI"/>
        <family val="3"/>
        <charset val="128"/>
      </rPr>
      <t>)</t>
    </r>
    <phoneticPr fontId="10"/>
  </si>
  <si>
    <r>
      <t>(</t>
    </r>
    <r>
      <rPr>
        <b/>
        <sz val="8"/>
        <color theme="1"/>
        <rFont val="Meiryo UI"/>
        <family val="3"/>
        <charset val="128"/>
      </rPr>
      <t>3</t>
    </r>
    <r>
      <rPr>
        <sz val="8"/>
        <color theme="1"/>
        <rFont val="Meiryo UI"/>
        <family val="3"/>
        <charset val="128"/>
      </rPr>
      <t>)</t>
    </r>
    <phoneticPr fontId="10"/>
  </si>
  <si>
    <t>令和6</t>
    <rPh sb="0" eb="2">
      <t>レイワ</t>
    </rPh>
    <phoneticPr fontId="2"/>
  </si>
  <si>
    <t>←の枠内に必要事項を入力してください</t>
    <rPh sb="2" eb="4">
      <t>ワクナイ</t>
    </rPh>
    <rPh sb="5" eb="9">
      <t>ヒツヨウジコウ</t>
    </rPh>
    <rPh sb="10" eb="12">
      <t>ニュウリョク</t>
    </rPh>
    <phoneticPr fontId="2"/>
  </si>
  <si>
    <t>寡婦控除、ひとり親控除を受ける方</t>
    <rPh sb="0" eb="4">
      <t>カフコウジョ</t>
    </rPh>
    <rPh sb="8" eb="11">
      <t>オヤコウジョ</t>
    </rPh>
    <rPh sb="12" eb="13">
      <t>ウ</t>
    </rPh>
    <rPh sb="15" eb="16">
      <t>カタ</t>
    </rPh>
    <phoneticPr fontId="2"/>
  </si>
  <si>
    <t>寡婦、ひとり親に該当する方は区分と要件を選択してください</t>
    <rPh sb="0" eb="2">
      <t>カフ</t>
    </rPh>
    <rPh sb="6" eb="7">
      <t>オヤ</t>
    </rPh>
    <rPh sb="8" eb="10">
      <t>ガイトウ</t>
    </rPh>
    <rPh sb="12" eb="13">
      <t>カタ</t>
    </rPh>
    <rPh sb="14" eb="16">
      <t>クブン</t>
    </rPh>
    <rPh sb="17" eb="19">
      <t>ヨウケン</t>
    </rPh>
    <rPh sb="20" eb="22">
      <t>センタク</t>
    </rPh>
    <phoneticPr fontId="2"/>
  </si>
  <si>
    <t>区分</t>
    <rPh sb="0" eb="2">
      <t>クブン</t>
    </rPh>
    <phoneticPr fontId="2"/>
  </si>
  <si>
    <t>寡婦ひとり親区分</t>
    <rPh sb="0" eb="2">
      <t>カフ</t>
    </rPh>
    <rPh sb="5" eb="6">
      <t>オヤ</t>
    </rPh>
    <rPh sb="6" eb="8">
      <t>クブン</t>
    </rPh>
    <phoneticPr fontId="2"/>
  </si>
  <si>
    <t>寡婦</t>
    <rPh sb="0" eb="2">
      <t>カフ</t>
    </rPh>
    <phoneticPr fontId="2"/>
  </si>
  <si>
    <t>ひとり親</t>
    <rPh sb="3" eb="4">
      <t>オヤ</t>
    </rPh>
    <phoneticPr fontId="2"/>
  </si>
  <si>
    <t>死別</t>
    <rPh sb="0" eb="2">
      <t>シベツ</t>
    </rPh>
    <phoneticPr fontId="2"/>
  </si>
  <si>
    <t>離婚</t>
    <rPh sb="0" eb="2">
      <t>リコン</t>
    </rPh>
    <phoneticPr fontId="2"/>
  </si>
  <si>
    <t>生死不明</t>
    <rPh sb="0" eb="4">
      <t>セイシフメイ</t>
    </rPh>
    <phoneticPr fontId="2"/>
  </si>
  <si>
    <t>未帰還</t>
    <rPh sb="0" eb="3">
      <t>ミキカン</t>
    </rPh>
    <phoneticPr fontId="2"/>
  </si>
  <si>
    <t>（選択不要）</t>
    <rPh sb="1" eb="3">
      <t>センタク</t>
    </rPh>
    <rPh sb="3" eb="5">
      <t>フヨウ</t>
    </rPh>
    <phoneticPr fontId="2"/>
  </si>
  <si>
    <t>要件</t>
    <rPh sb="0" eb="2">
      <t>ヨウケン</t>
    </rPh>
    <phoneticPr fontId="2"/>
  </si>
  <si>
    <t>控除の適用となる要件</t>
    <rPh sb="0" eb="2">
      <t>コウジョ</t>
    </rPh>
    <rPh sb="3" eb="5">
      <t>テキヨウ</t>
    </rPh>
    <rPh sb="8" eb="10">
      <t>ヨウケン</t>
    </rPh>
    <phoneticPr fontId="2"/>
  </si>
  <si>
    <t>本人の合計所得金額が500万円以下で、事実婚状態にないこと</t>
    <rPh sb="0" eb="2">
      <t>ホンニン</t>
    </rPh>
    <rPh sb="3" eb="9">
      <t>ゴウケイショトクキンガク</t>
    </rPh>
    <rPh sb="13" eb="15">
      <t>マンエン</t>
    </rPh>
    <rPh sb="15" eb="17">
      <t>イカ</t>
    </rPh>
    <rPh sb="19" eb="24">
      <t>ジジツコンジョウタイ</t>
    </rPh>
    <phoneticPr fontId="2"/>
  </si>
  <si>
    <t>「ひとり親」に該当しないこと</t>
    <rPh sb="4" eb="5">
      <t>オヤ</t>
    </rPh>
    <rPh sb="7" eb="9">
      <t>ガイトウ</t>
    </rPh>
    <phoneticPr fontId="2"/>
  </si>
  <si>
    <t>夫と死別した、もくしは夫の生死が明らかでないもの</t>
    <rPh sb="0" eb="1">
      <t>オット</t>
    </rPh>
    <rPh sb="2" eb="4">
      <t>シベツ</t>
    </rPh>
    <rPh sb="11" eb="12">
      <t>オット</t>
    </rPh>
    <rPh sb="13" eb="15">
      <t>セイシ</t>
    </rPh>
    <rPh sb="16" eb="17">
      <t>アキ</t>
    </rPh>
    <phoneticPr fontId="2"/>
  </si>
  <si>
    <t>夫と離婚し、扶養親族を有する者のうち、ひとり親控除に該当しないもの</t>
    <rPh sb="0" eb="1">
      <t>オット</t>
    </rPh>
    <rPh sb="2" eb="4">
      <t>リコン</t>
    </rPh>
    <rPh sb="6" eb="10">
      <t>フヨウシンゾク</t>
    </rPh>
    <rPh sb="11" eb="12">
      <t>ユウ</t>
    </rPh>
    <rPh sb="22" eb="25">
      <t>オヤコウジョ</t>
    </rPh>
    <rPh sb="26" eb="28">
      <t>ガイトウ</t>
    </rPh>
    <phoneticPr fontId="2"/>
  </si>
  <si>
    <t>生計を一にする、総所得金額が48万円以下の子を有するもの（死別、離婚、未婚等の別、男女の別は問わない）</t>
    <rPh sb="0" eb="2">
      <t>セイケイ</t>
    </rPh>
    <rPh sb="3" eb="4">
      <t>イツ</t>
    </rPh>
    <rPh sb="8" eb="11">
      <t>ソウショトク</t>
    </rPh>
    <rPh sb="11" eb="13">
      <t>キンガク</t>
    </rPh>
    <rPh sb="16" eb="20">
      <t>マンエンイカ</t>
    </rPh>
    <rPh sb="21" eb="22">
      <t>コ</t>
    </rPh>
    <rPh sb="23" eb="24">
      <t>ユウ</t>
    </rPh>
    <rPh sb="29" eb="31">
      <t>シベツ</t>
    </rPh>
    <rPh sb="32" eb="34">
      <t>リコン</t>
    </rPh>
    <rPh sb="35" eb="37">
      <t>ミコン</t>
    </rPh>
    <rPh sb="37" eb="38">
      <t>トウ</t>
    </rPh>
    <rPh sb="39" eb="40">
      <t>ベツ</t>
    </rPh>
    <rPh sb="41" eb="43">
      <t>ダンジョ</t>
    </rPh>
    <rPh sb="44" eb="45">
      <t>ベツ</t>
    </rPh>
    <rPh sb="46" eb="47">
      <t>ト</t>
    </rPh>
    <phoneticPr fontId="2"/>
  </si>
  <si>
    <t>勤労学生控除を受ける方</t>
    <rPh sb="0" eb="4">
      <t>キンロウガクセイ</t>
    </rPh>
    <rPh sb="4" eb="6">
      <t>コウジョ</t>
    </rPh>
    <rPh sb="7" eb="8">
      <t>ウ</t>
    </rPh>
    <rPh sb="10" eb="11">
      <t>カタ</t>
    </rPh>
    <phoneticPr fontId="2"/>
  </si>
  <si>
    <t>令和6年12月31日現在、申告される方が大学、高等専門学校または高校等の学生や生徒である場合は、学校名を入力してください</t>
    <rPh sb="0" eb="2">
      <t>レイワ</t>
    </rPh>
    <rPh sb="3" eb="4">
      <t>ネン</t>
    </rPh>
    <rPh sb="6" eb="7">
      <t>ガツ</t>
    </rPh>
    <rPh sb="9" eb="10">
      <t>ニチ</t>
    </rPh>
    <rPh sb="10" eb="12">
      <t>ゲンザイ</t>
    </rPh>
    <rPh sb="13" eb="15">
      <t>シンコク</t>
    </rPh>
    <rPh sb="18" eb="19">
      <t>カタ</t>
    </rPh>
    <rPh sb="20" eb="22">
      <t>ダイガク</t>
    </rPh>
    <rPh sb="23" eb="29">
      <t>コウトウセンモンガッコウ</t>
    </rPh>
    <rPh sb="32" eb="35">
      <t>コウコウトウ</t>
    </rPh>
    <rPh sb="36" eb="38">
      <t>ガクセイ</t>
    </rPh>
    <rPh sb="39" eb="41">
      <t>セイト</t>
    </rPh>
    <rPh sb="44" eb="46">
      <t>バアイ</t>
    </rPh>
    <rPh sb="48" eb="51">
      <t>ガッコウメイ</t>
    </rPh>
    <rPh sb="52" eb="54">
      <t>ニュウリョク</t>
    </rPh>
    <phoneticPr fontId="2"/>
  </si>
  <si>
    <t>学校名</t>
    <rPh sb="0" eb="3">
      <t>ガッコウメイ</t>
    </rPh>
    <phoneticPr fontId="2"/>
  </si>
  <si>
    <t>配偶者（特別）控除、扶養控除、障害者控除を受ける方</t>
    <rPh sb="0" eb="3">
      <t>ハイグウシャ</t>
    </rPh>
    <rPh sb="4" eb="6">
      <t>トクベツ</t>
    </rPh>
    <rPh sb="7" eb="9">
      <t>コウジョ</t>
    </rPh>
    <rPh sb="10" eb="14">
      <t>フヨウコウジョ</t>
    </rPh>
    <rPh sb="15" eb="20">
      <t>ショウガイシャコウジョ</t>
    </rPh>
    <rPh sb="21" eb="22">
      <t>ウ</t>
    </rPh>
    <rPh sb="24" eb="25">
      <t>カタ</t>
    </rPh>
    <phoneticPr fontId="2"/>
  </si>
  <si>
    <t>同居</t>
    <rPh sb="0" eb="2">
      <t>ドウキョ</t>
    </rPh>
    <phoneticPr fontId="2"/>
  </si>
  <si>
    <t>別居</t>
    <rPh sb="0" eb="2">
      <t>ベッキョ</t>
    </rPh>
    <phoneticPr fontId="2"/>
  </si>
  <si>
    <t>フリガナ</t>
    <phoneticPr fontId="2"/>
  </si>
  <si>
    <t>名前</t>
    <rPh sb="0" eb="2">
      <t>ナマエ</t>
    </rPh>
    <phoneticPr fontId="2"/>
  </si>
  <si>
    <t>生年月日</t>
    <rPh sb="0" eb="2">
      <t>セイネン</t>
    </rPh>
    <rPh sb="2" eb="4">
      <t>ガッピ</t>
    </rPh>
    <phoneticPr fontId="2"/>
  </si>
  <si>
    <t>マイナンバー</t>
    <phoneticPr fontId="2"/>
  </si>
  <si>
    <t>居住区分</t>
    <rPh sb="0" eb="2">
      <t>キョジュウ</t>
    </rPh>
    <rPh sb="2" eb="4">
      <t>クブン</t>
    </rPh>
    <phoneticPr fontId="2"/>
  </si>
  <si>
    <t>住所</t>
    <rPh sb="0" eb="2">
      <t>ジュウショ</t>
    </rPh>
    <phoneticPr fontId="2"/>
  </si>
  <si>
    <t>配偶者（特別）控除</t>
    <rPh sb="0" eb="3">
      <t>ハイグウシャ</t>
    </rPh>
    <rPh sb="4" eb="6">
      <t>トクベツ</t>
    </rPh>
    <rPh sb="7" eb="9">
      <t>コウジョ</t>
    </rPh>
    <phoneticPr fontId="2"/>
  </si>
  <si>
    <t>配偶者（特別）控除に関する入力</t>
    <rPh sb="0" eb="3">
      <t>ハイグウシャ</t>
    </rPh>
    <rPh sb="4" eb="6">
      <t>トクベツ</t>
    </rPh>
    <rPh sb="7" eb="9">
      <t>コウジョ</t>
    </rPh>
    <rPh sb="10" eb="11">
      <t>カン</t>
    </rPh>
    <rPh sb="13" eb="15">
      <t>ニュウリョク</t>
    </rPh>
    <phoneticPr fontId="2"/>
  </si>
  <si>
    <t>●平成21年1月2日以後に生まれた方</t>
    <rPh sb="1" eb="3">
      <t>ヘイセイ</t>
    </rPh>
    <rPh sb="5" eb="6">
      <t>ネン</t>
    </rPh>
    <rPh sb="7" eb="8">
      <t>ガツ</t>
    </rPh>
    <rPh sb="9" eb="10">
      <t>ニチ</t>
    </rPh>
    <rPh sb="13" eb="14">
      <t>ウ</t>
    </rPh>
    <rPh sb="17" eb="18">
      <t>カタ</t>
    </rPh>
    <phoneticPr fontId="2"/>
  </si>
  <si>
    <t>●平成21年1月1日以前に生まれた方</t>
    <rPh sb="1" eb="3">
      <t>ヘイセイ</t>
    </rPh>
    <rPh sb="5" eb="6">
      <t>ネン</t>
    </rPh>
    <rPh sb="7" eb="8">
      <t>ガツ</t>
    </rPh>
    <rPh sb="9" eb="10">
      <t>ニチ</t>
    </rPh>
    <rPh sb="10" eb="12">
      <t>イゼン</t>
    </rPh>
    <rPh sb="13" eb="14">
      <t>ウ</t>
    </rPh>
    <rPh sb="17" eb="18">
      <t>カタ</t>
    </rPh>
    <phoneticPr fontId="2"/>
  </si>
  <si>
    <t>●別居の扶養親族がいる場合は以下の入力もお願いします。</t>
    <rPh sb="1" eb="3">
      <t>ベッキョ</t>
    </rPh>
    <rPh sb="4" eb="6">
      <t>フヨウ</t>
    </rPh>
    <rPh sb="6" eb="8">
      <t>シンゾク</t>
    </rPh>
    <rPh sb="11" eb="13">
      <t>バアイ</t>
    </rPh>
    <rPh sb="14" eb="16">
      <t>イカ</t>
    </rPh>
    <rPh sb="17" eb="19">
      <t>ニュウリョク</t>
    </rPh>
    <rPh sb="21" eb="22">
      <t>ネガ</t>
    </rPh>
    <phoneticPr fontId="2"/>
  </si>
  <si>
    <t>扶養控除に関する入力</t>
    <rPh sb="0" eb="4">
      <t>フヨウコウジョ</t>
    </rPh>
    <rPh sb="5" eb="6">
      <t>カン</t>
    </rPh>
    <rPh sb="8" eb="10">
      <t>ニュウリョク</t>
    </rPh>
    <phoneticPr fontId="2"/>
  </si>
  <si>
    <t>配偶者合計所得金額</t>
    <rPh sb="0" eb="3">
      <t>ハイグウシャ</t>
    </rPh>
    <rPh sb="3" eb="9">
      <t>ゴウケイショトクキンガク</t>
    </rPh>
    <phoneticPr fontId="2"/>
  </si>
  <si>
    <t>障害者控除に関する入力</t>
    <rPh sb="0" eb="5">
      <t>ショウガイシャコウジョ</t>
    </rPh>
    <rPh sb="6" eb="7">
      <t>カン</t>
    </rPh>
    <rPh sb="9" eb="11">
      <t>ニュウリョク</t>
    </rPh>
    <phoneticPr fontId="2"/>
  </si>
  <si>
    <t>※書ききれない場合は申告書を印刷後空きスペースに書き加えるようにお願いします</t>
    <rPh sb="1" eb="2">
      <t>カ</t>
    </rPh>
    <phoneticPr fontId="2"/>
  </si>
  <si>
    <t>扶養親族続柄</t>
    <rPh sb="0" eb="4">
      <t>フヨウシンゾク</t>
    </rPh>
    <rPh sb="4" eb="6">
      <t>ツヅキガラ</t>
    </rPh>
    <phoneticPr fontId="2"/>
  </si>
  <si>
    <t>年少扶養親族続柄</t>
    <rPh sb="0" eb="6">
      <t>ネンショウフヨウシンゾク</t>
    </rPh>
    <rPh sb="6" eb="8">
      <t>ツヅキガラ</t>
    </rPh>
    <phoneticPr fontId="2"/>
  </si>
  <si>
    <t>居住区分</t>
    <rPh sb="0" eb="4">
      <t>キョジュウクブン</t>
    </rPh>
    <phoneticPr fontId="2"/>
  </si>
  <si>
    <t>控除の区分</t>
    <rPh sb="0" eb="2">
      <t>コウジョ</t>
    </rPh>
    <rPh sb="3" eb="5">
      <t>クブン</t>
    </rPh>
    <phoneticPr fontId="2"/>
  </si>
  <si>
    <t>障害の区分</t>
    <rPh sb="0" eb="1">
      <t>ショウ</t>
    </rPh>
    <rPh sb="1" eb="2">
      <t>ガイ</t>
    </rPh>
    <rPh sb="3" eb="5">
      <t>クブン</t>
    </rPh>
    <phoneticPr fontId="2"/>
  </si>
  <si>
    <t>特別障害</t>
    <rPh sb="0" eb="4">
      <t>トクベツショウガイ</t>
    </rPh>
    <phoneticPr fontId="2"/>
  </si>
  <si>
    <t>普通障害</t>
    <rPh sb="0" eb="4">
      <t>フツウショウガイ</t>
    </rPh>
    <phoneticPr fontId="2"/>
  </si>
  <si>
    <t>身体1級</t>
    <rPh sb="0" eb="2">
      <t>シンタイ</t>
    </rPh>
    <rPh sb="3" eb="4">
      <t>キュウ</t>
    </rPh>
    <phoneticPr fontId="2"/>
  </si>
  <si>
    <t>身体2級</t>
    <rPh sb="0" eb="2">
      <t>シンタイ</t>
    </rPh>
    <rPh sb="3" eb="4">
      <t>キュウ</t>
    </rPh>
    <phoneticPr fontId="2"/>
  </si>
  <si>
    <t>精神1級</t>
    <rPh sb="0" eb="2">
      <t>セイシン</t>
    </rPh>
    <rPh sb="3" eb="4">
      <t>キュウ</t>
    </rPh>
    <phoneticPr fontId="2"/>
  </si>
  <si>
    <t>療育A1</t>
    <rPh sb="0" eb="2">
      <t>リョウイク</t>
    </rPh>
    <phoneticPr fontId="2"/>
  </si>
  <si>
    <t>療育A2</t>
    <rPh sb="0" eb="2">
      <t>リョウイク</t>
    </rPh>
    <phoneticPr fontId="2"/>
  </si>
  <si>
    <t>身体3級</t>
    <rPh sb="0" eb="2">
      <t>シンタイ</t>
    </rPh>
    <rPh sb="3" eb="4">
      <t>キュウ</t>
    </rPh>
    <phoneticPr fontId="2"/>
  </si>
  <si>
    <t>身体4級</t>
    <rPh sb="0" eb="2">
      <t>シンタイ</t>
    </rPh>
    <rPh sb="3" eb="4">
      <t>キュウ</t>
    </rPh>
    <phoneticPr fontId="2"/>
  </si>
  <si>
    <t>身体5級</t>
    <rPh sb="0" eb="2">
      <t>シンタイ</t>
    </rPh>
    <rPh sb="3" eb="4">
      <t>キュウ</t>
    </rPh>
    <phoneticPr fontId="2"/>
  </si>
  <si>
    <t>身体6級</t>
    <rPh sb="0" eb="2">
      <t>シンタイ</t>
    </rPh>
    <rPh sb="3" eb="4">
      <t>キュウ</t>
    </rPh>
    <phoneticPr fontId="2"/>
  </si>
  <si>
    <t>身体7級</t>
    <rPh sb="0" eb="2">
      <t>シンタイ</t>
    </rPh>
    <rPh sb="3" eb="4">
      <t>キュウ</t>
    </rPh>
    <phoneticPr fontId="2"/>
  </si>
  <si>
    <t>精神2級</t>
    <rPh sb="0" eb="2">
      <t>セイシン</t>
    </rPh>
    <rPh sb="3" eb="4">
      <t>キュウ</t>
    </rPh>
    <phoneticPr fontId="2"/>
  </si>
  <si>
    <t>精神3級</t>
    <rPh sb="0" eb="2">
      <t>セイシン</t>
    </rPh>
    <rPh sb="3" eb="4">
      <t>キュウ</t>
    </rPh>
    <phoneticPr fontId="2"/>
  </si>
  <si>
    <t>療育B1</t>
    <rPh sb="0" eb="2">
      <t>リョウイク</t>
    </rPh>
    <phoneticPr fontId="2"/>
  </si>
  <si>
    <t>療育B2</t>
    <rPh sb="0" eb="2">
      <t>リョウイク</t>
    </rPh>
    <phoneticPr fontId="2"/>
  </si>
  <si>
    <t>本人</t>
    <rPh sb="0" eb="2">
      <t>ホンニン</t>
    </rPh>
    <phoneticPr fontId="2"/>
  </si>
  <si>
    <t>障害者控除名前</t>
    <rPh sb="0" eb="5">
      <t>ショウガイシャコウジョ</t>
    </rPh>
    <rPh sb="5" eb="7">
      <t>ナマエ</t>
    </rPh>
    <phoneticPr fontId="2"/>
  </si>
  <si>
    <t>雑損控除を受ける方</t>
    <rPh sb="0" eb="2">
      <t>ザッソン</t>
    </rPh>
    <rPh sb="2" eb="4">
      <t>コウジョ</t>
    </rPh>
    <rPh sb="5" eb="6">
      <t>ウ</t>
    </rPh>
    <rPh sb="8" eb="9">
      <t>カタ</t>
    </rPh>
    <phoneticPr fontId="2"/>
  </si>
  <si>
    <t>災害または盗難もしくは横領によって、資産について損害を受けた場合等には、一定の金額の所得控除を受けることが出来ます。</t>
    <rPh sb="0" eb="2">
      <t>サイガイ</t>
    </rPh>
    <rPh sb="5" eb="7">
      <t>トウナン</t>
    </rPh>
    <rPh sb="11" eb="13">
      <t>オウリョウ</t>
    </rPh>
    <rPh sb="18" eb="20">
      <t>シサン</t>
    </rPh>
    <rPh sb="24" eb="26">
      <t>ソンガイ</t>
    </rPh>
    <rPh sb="27" eb="28">
      <t>ウ</t>
    </rPh>
    <rPh sb="30" eb="32">
      <t>バアイ</t>
    </rPh>
    <rPh sb="32" eb="33">
      <t>トウ</t>
    </rPh>
    <rPh sb="36" eb="38">
      <t>イッテイ</t>
    </rPh>
    <rPh sb="39" eb="41">
      <t>キンガク</t>
    </rPh>
    <rPh sb="42" eb="46">
      <t>ショトクコウジョ</t>
    </rPh>
    <rPh sb="47" eb="48">
      <t>ウ</t>
    </rPh>
    <rPh sb="53" eb="55">
      <t>デキ</t>
    </rPh>
    <phoneticPr fontId="2"/>
  </si>
  <si>
    <t>災害関連支出の金額の領収を証する書類を添付して、申告書を提出してください</t>
    <rPh sb="0" eb="6">
      <t>サイガイカンレンシシュツ</t>
    </rPh>
    <rPh sb="7" eb="9">
      <t>キンガク</t>
    </rPh>
    <rPh sb="10" eb="12">
      <t>リョウシュウ</t>
    </rPh>
    <rPh sb="13" eb="14">
      <t>ショウ</t>
    </rPh>
    <rPh sb="16" eb="18">
      <t>ショルイ</t>
    </rPh>
    <rPh sb="19" eb="21">
      <t>テンプ</t>
    </rPh>
    <rPh sb="24" eb="27">
      <t>シンコクショ</t>
    </rPh>
    <rPh sb="28" eb="30">
      <t>テイシュツ</t>
    </rPh>
    <phoneticPr fontId="2"/>
  </si>
  <si>
    <t>雑損控除</t>
    <rPh sb="0" eb="4">
      <t>ザッソンコウジョ</t>
    </rPh>
    <phoneticPr fontId="2"/>
  </si>
  <si>
    <t>原因</t>
    <rPh sb="0" eb="2">
      <t>ゲンイン</t>
    </rPh>
    <phoneticPr fontId="2"/>
  </si>
  <si>
    <t>損害の生じた年月日</t>
    <rPh sb="0" eb="2">
      <t>ソンガイ</t>
    </rPh>
    <rPh sb="3" eb="4">
      <t>ショウ</t>
    </rPh>
    <rPh sb="6" eb="9">
      <t>ネンガッピ</t>
    </rPh>
    <phoneticPr fontId="2"/>
  </si>
  <si>
    <t>損害を受けた資産の種類</t>
    <rPh sb="0" eb="2">
      <t>ソンガイ</t>
    </rPh>
    <rPh sb="3" eb="4">
      <t>ウ</t>
    </rPh>
    <rPh sb="6" eb="8">
      <t>シサン</t>
    </rPh>
    <rPh sb="9" eb="11">
      <t>シュルイ</t>
    </rPh>
    <phoneticPr fontId="2"/>
  </si>
  <si>
    <t>損失の金額</t>
    <rPh sb="0" eb="2">
      <t>ソンシツ</t>
    </rPh>
    <rPh sb="3" eb="5">
      <t>キンガク</t>
    </rPh>
    <phoneticPr fontId="2"/>
  </si>
  <si>
    <t>寄附金控除を受ける方</t>
    <rPh sb="0" eb="3">
      <t>キフキン</t>
    </rPh>
    <rPh sb="3" eb="5">
      <t>コウジョ</t>
    </rPh>
    <rPh sb="6" eb="7">
      <t>ウ</t>
    </rPh>
    <rPh sb="9" eb="10">
      <t>カタ</t>
    </rPh>
    <phoneticPr fontId="2"/>
  </si>
  <si>
    <t>寄附金を支出した先</t>
    <rPh sb="0" eb="3">
      <t>キフキン</t>
    </rPh>
    <rPh sb="4" eb="6">
      <t>シシュツ</t>
    </rPh>
    <rPh sb="8" eb="9">
      <t>サキ</t>
    </rPh>
    <phoneticPr fontId="2"/>
  </si>
  <si>
    <t>寄附した金額（円）</t>
    <rPh sb="0" eb="2">
      <t>キフ</t>
    </rPh>
    <rPh sb="4" eb="6">
      <t>キンガク</t>
    </rPh>
    <rPh sb="7" eb="8">
      <t>エン</t>
    </rPh>
    <phoneticPr fontId="2"/>
  </si>
  <si>
    <t>沖縄県の条例で指定された寄附金</t>
    <rPh sb="0" eb="3">
      <t>オキナワケン</t>
    </rPh>
    <rPh sb="4" eb="6">
      <t>ジョウレイ</t>
    </rPh>
    <rPh sb="7" eb="9">
      <t>シテイ</t>
    </rPh>
    <rPh sb="12" eb="15">
      <t>キフキン</t>
    </rPh>
    <phoneticPr fontId="2"/>
  </si>
  <si>
    <t>豊見城市の条例で指定された寄付金</t>
    <rPh sb="0" eb="4">
      <t>トミグスクシ</t>
    </rPh>
    <rPh sb="5" eb="7">
      <t>ジョウレイ</t>
    </rPh>
    <rPh sb="8" eb="10">
      <t>シテイ</t>
    </rPh>
    <rPh sb="13" eb="16">
      <t>キフキン</t>
    </rPh>
    <phoneticPr fontId="2"/>
  </si>
  <si>
    <t>住所地の共同募金会、日赤支部分</t>
    <rPh sb="0" eb="3">
      <t>ジュウショチ</t>
    </rPh>
    <rPh sb="4" eb="8">
      <t>キョウドウボキン</t>
    </rPh>
    <rPh sb="8" eb="9">
      <t>カイ</t>
    </rPh>
    <rPh sb="10" eb="14">
      <t>ニッセキシブ</t>
    </rPh>
    <rPh sb="14" eb="15">
      <t>ブン</t>
    </rPh>
    <phoneticPr fontId="2"/>
  </si>
  <si>
    <t>都道府県または市区町村分</t>
    <rPh sb="0" eb="4">
      <t>トドウフケン</t>
    </rPh>
    <rPh sb="7" eb="11">
      <t>シクチョウソン</t>
    </rPh>
    <rPh sb="11" eb="12">
      <t>ブン</t>
    </rPh>
    <phoneticPr fontId="2"/>
  </si>
  <si>
    <t>市町村、都道府県への寄附金（ふるさと納税）はこちら</t>
    <rPh sb="0" eb="3">
      <t>シチョウソン</t>
    </rPh>
    <rPh sb="4" eb="8">
      <t>トドウフケン</t>
    </rPh>
    <rPh sb="10" eb="13">
      <t>キフキン</t>
    </rPh>
    <rPh sb="18" eb="20">
      <t>ノウゼイ</t>
    </rPh>
    <phoneticPr fontId="2"/>
  </si>
  <si>
    <t>沖縄県共同募金会や日本赤十字社沖縄県支部に寄付した寄附金及び社費はこちら</t>
    <rPh sb="0" eb="8">
      <t>オキナワケンキョウドウボキンカイ</t>
    </rPh>
    <rPh sb="9" eb="15">
      <t>ニホンセキジュウジシャ</t>
    </rPh>
    <rPh sb="15" eb="20">
      <t>オキナワケンシブ</t>
    </rPh>
    <rPh sb="21" eb="23">
      <t>キフ</t>
    </rPh>
    <rPh sb="25" eb="28">
      <t>キフキン</t>
    </rPh>
    <rPh sb="28" eb="29">
      <t>オヨ</t>
    </rPh>
    <rPh sb="30" eb="32">
      <t>シャヒ</t>
    </rPh>
    <phoneticPr fontId="2"/>
  </si>
  <si>
    <t>沖縄県税条例第23条の2で指定された寄附金はこちら</t>
    <rPh sb="0" eb="6">
      <t>オキナワケンゼイジョウレイ</t>
    </rPh>
    <rPh sb="6" eb="7">
      <t>ダイ</t>
    </rPh>
    <rPh sb="9" eb="10">
      <t>ジョウ</t>
    </rPh>
    <rPh sb="13" eb="15">
      <t>シテイ</t>
    </rPh>
    <rPh sb="18" eb="21">
      <t>キフキン</t>
    </rPh>
    <phoneticPr fontId="2"/>
  </si>
  <si>
    <t>豊見城市税条例第34条の7で指定された寄附金はこちら</t>
    <rPh sb="0" eb="4">
      <t>トミグスクシ</t>
    </rPh>
    <rPh sb="4" eb="7">
      <t>ゼイジョウレイ</t>
    </rPh>
    <rPh sb="7" eb="8">
      <t>ダイ</t>
    </rPh>
    <rPh sb="10" eb="11">
      <t>ジョウ</t>
    </rPh>
    <rPh sb="14" eb="16">
      <t>シテイ</t>
    </rPh>
    <rPh sb="19" eb="22">
      <t>キフキン</t>
    </rPh>
    <phoneticPr fontId="2"/>
  </si>
  <si>
    <t>令和7年度の寄附金税額控除の対象となるのは、令和6年1月1日から12月31日までの領収日となるものです。</t>
    <rPh sb="0" eb="2">
      <t>レイワ</t>
    </rPh>
    <rPh sb="3" eb="5">
      <t>ネンド</t>
    </rPh>
    <rPh sb="6" eb="13">
      <t>キフキンゼイガクコウジョ</t>
    </rPh>
    <rPh sb="14" eb="16">
      <t>タイショウ</t>
    </rPh>
    <rPh sb="22" eb="24">
      <t>レイワ</t>
    </rPh>
    <rPh sb="25" eb="26">
      <t>ネン</t>
    </rPh>
    <rPh sb="27" eb="28">
      <t>ガツ</t>
    </rPh>
    <rPh sb="29" eb="30">
      <t>ニチ</t>
    </rPh>
    <rPh sb="34" eb="35">
      <t>ガツ</t>
    </rPh>
    <rPh sb="37" eb="38">
      <t>ニチ</t>
    </rPh>
    <rPh sb="41" eb="44">
      <t>リョウシュウビ</t>
    </rPh>
    <phoneticPr fontId="2"/>
  </si>
  <si>
    <t>※セルフメディケーション税制を利用される方は本作成ツールでの申告が出来ません。手書きでの申告書等をご利用ください。</t>
    <rPh sb="12" eb="14">
      <t>ゼイセイ</t>
    </rPh>
    <rPh sb="15" eb="17">
      <t>リヨウ</t>
    </rPh>
    <rPh sb="20" eb="21">
      <t>カタ</t>
    </rPh>
    <rPh sb="22" eb="25">
      <t>ホンサクセイ</t>
    </rPh>
    <rPh sb="30" eb="32">
      <t>シンコク</t>
    </rPh>
    <rPh sb="33" eb="35">
      <t>デキ</t>
    </rPh>
    <rPh sb="39" eb="41">
      <t>テガ</t>
    </rPh>
    <rPh sb="44" eb="47">
      <t>シンコクショ</t>
    </rPh>
    <rPh sb="47" eb="48">
      <t>トウ</t>
    </rPh>
    <rPh sb="50" eb="52">
      <t>リヨウ</t>
    </rPh>
    <phoneticPr fontId="2"/>
  </si>
  <si>
    <t>収入がある方は以下のボタンをクリックし、所定の箇所に入力してください</t>
    <rPh sb="0" eb="2">
      <t>シュウニュウ</t>
    </rPh>
    <rPh sb="5" eb="6">
      <t>カタ</t>
    </rPh>
    <rPh sb="7" eb="9">
      <t>イカ</t>
    </rPh>
    <rPh sb="20" eb="22">
      <t>ショテイ</t>
    </rPh>
    <rPh sb="23" eb="25">
      <t>カショ</t>
    </rPh>
    <rPh sb="26" eb="28">
      <t>ニュウリョク</t>
    </rPh>
    <phoneticPr fontId="2"/>
  </si>
  <si>
    <t>0円申告の場合は入力不要となります</t>
    <rPh sb="1" eb="4">
      <t>エンシンコク</t>
    </rPh>
    <rPh sb="5" eb="7">
      <t>バアイ</t>
    </rPh>
    <rPh sb="8" eb="12">
      <t>ニュウリョクフヨウ</t>
    </rPh>
    <phoneticPr fontId="2"/>
  </si>
  <si>
    <r>
      <t>給与の源泉徴収票が複数ある方は、</t>
    </r>
    <r>
      <rPr>
        <u/>
        <sz val="11"/>
        <color rgb="FFFF0000"/>
        <rFont val="Meiryo UI"/>
        <family val="3"/>
        <charset val="128"/>
      </rPr>
      <t>合算して入力してください</t>
    </r>
    <r>
      <rPr>
        <sz val="11"/>
        <color theme="1"/>
        <rFont val="Meiryo UI"/>
        <family val="3"/>
        <charset val="128"/>
      </rPr>
      <t>。</t>
    </r>
    <rPh sb="0" eb="2">
      <t>キュウヨ</t>
    </rPh>
    <rPh sb="3" eb="8">
      <t>ゲンセンチョウシュウヒョウ</t>
    </rPh>
    <rPh sb="9" eb="11">
      <t>フクスウ</t>
    </rPh>
    <rPh sb="13" eb="14">
      <t>カタ</t>
    </rPh>
    <rPh sb="16" eb="18">
      <t>ガッサン</t>
    </rPh>
    <rPh sb="20" eb="22">
      <t>ニュウリョク</t>
    </rPh>
    <phoneticPr fontId="2"/>
  </si>
  <si>
    <t>営業所得</t>
    <rPh sb="0" eb="4">
      <t>エイギョウショトク</t>
    </rPh>
    <phoneticPr fontId="2"/>
  </si>
  <si>
    <t>雑所得</t>
    <rPh sb="0" eb="3">
      <t>ザツショトク</t>
    </rPh>
    <phoneticPr fontId="2"/>
  </si>
  <si>
    <t>農業所得</t>
    <rPh sb="0" eb="4">
      <t>ノウギョウショトク</t>
    </rPh>
    <phoneticPr fontId="2"/>
  </si>
  <si>
    <t>不動産所得</t>
    <rPh sb="0" eb="5">
      <t>フドウサンショトク</t>
    </rPh>
    <phoneticPr fontId="2"/>
  </si>
  <si>
    <t>給与所得</t>
    <rPh sb="0" eb="2">
      <t>キュウヨ</t>
    </rPh>
    <rPh sb="2" eb="4">
      <t>ショトク</t>
    </rPh>
    <phoneticPr fontId="2"/>
  </si>
  <si>
    <t>公的年金等</t>
    <rPh sb="0" eb="5">
      <t>コウテキネンキントウ</t>
    </rPh>
    <phoneticPr fontId="2"/>
  </si>
  <si>
    <t>業務</t>
    <rPh sb="0" eb="2">
      <t>ギョウム</t>
    </rPh>
    <phoneticPr fontId="2"/>
  </si>
  <si>
    <t>利子所得</t>
    <rPh sb="0" eb="4">
      <t>リシショトク</t>
    </rPh>
    <phoneticPr fontId="2"/>
  </si>
  <si>
    <t>入力内容から計算した所得金額</t>
    <rPh sb="0" eb="4">
      <t>ニュウリョクナイヨウ</t>
    </rPh>
    <rPh sb="6" eb="8">
      <t>ケイサン</t>
    </rPh>
    <rPh sb="10" eb="14">
      <t>ショトクキンガク</t>
    </rPh>
    <phoneticPr fontId="2"/>
  </si>
  <si>
    <t>入力・訂正</t>
    <rPh sb="0" eb="2">
      <t>ニュウリョク</t>
    </rPh>
    <rPh sb="3" eb="5">
      <t>テイセイ</t>
    </rPh>
    <phoneticPr fontId="2"/>
  </si>
  <si>
    <t>配偶者控除、扶養控除等については、「控除に関する事項」から入力できます。</t>
    <phoneticPr fontId="2"/>
  </si>
  <si>
    <t>控除を受ける方は以下のボタンをクリックし、所定の箇所に入力してください</t>
    <rPh sb="0" eb="2">
      <t>コウジョ</t>
    </rPh>
    <rPh sb="3" eb="4">
      <t>ウ</t>
    </rPh>
    <rPh sb="6" eb="7">
      <t>カタ</t>
    </rPh>
    <rPh sb="8" eb="10">
      <t>イカ</t>
    </rPh>
    <rPh sb="21" eb="23">
      <t>ショテイ</t>
    </rPh>
    <rPh sb="24" eb="26">
      <t>カショ</t>
    </rPh>
    <rPh sb="27" eb="29">
      <t>ニュウリョク</t>
    </rPh>
    <phoneticPr fontId="2"/>
  </si>
  <si>
    <t>控除の種類</t>
    <rPh sb="0" eb="2">
      <t>コウジョ</t>
    </rPh>
    <rPh sb="3" eb="5">
      <t>シュルイ</t>
    </rPh>
    <phoneticPr fontId="2"/>
  </si>
  <si>
    <t>小規模企業共済等掛金控除</t>
    <rPh sb="0" eb="3">
      <t>ショウキボ</t>
    </rPh>
    <rPh sb="3" eb="5">
      <t>キギョウ</t>
    </rPh>
    <rPh sb="5" eb="7">
      <t>キョウサイ</t>
    </rPh>
    <rPh sb="7" eb="8">
      <t>トウ</t>
    </rPh>
    <rPh sb="8" eb="10">
      <t>カケキン</t>
    </rPh>
    <rPh sb="10" eb="12">
      <t>コウジョ</t>
    </rPh>
    <phoneticPr fontId="2"/>
  </si>
  <si>
    <t>社会保険料控除・小規模企業共済等掛金控除を受ける方</t>
    <rPh sb="0" eb="7">
      <t>シャカイホケンリョウコウジョ</t>
    </rPh>
    <rPh sb="8" eb="11">
      <t>ショウキボ</t>
    </rPh>
    <rPh sb="11" eb="13">
      <t>キギョウ</t>
    </rPh>
    <rPh sb="13" eb="15">
      <t>キョウサイ</t>
    </rPh>
    <rPh sb="15" eb="16">
      <t>トウ</t>
    </rPh>
    <rPh sb="16" eb="18">
      <t>カケキン</t>
    </rPh>
    <rPh sb="18" eb="20">
      <t>コウジョ</t>
    </rPh>
    <rPh sb="21" eb="22">
      <t>ウ</t>
    </rPh>
    <rPh sb="24" eb="25">
      <t>カタ</t>
    </rPh>
    <phoneticPr fontId="2"/>
  </si>
  <si>
    <t>給与所得の源泉徴収票の小規模企業共済等掛金控除欄に記載された方の入力は、こちらから</t>
    <rPh sb="0" eb="4">
      <t>キュウヨショトク</t>
    </rPh>
    <rPh sb="5" eb="10">
      <t>ゲンセンチョウシュウヒョウ</t>
    </rPh>
    <rPh sb="11" eb="14">
      <t>ショウキボ</t>
    </rPh>
    <rPh sb="14" eb="16">
      <t>キギョウ</t>
    </rPh>
    <rPh sb="16" eb="18">
      <t>キョウサイ</t>
    </rPh>
    <rPh sb="18" eb="19">
      <t>トウ</t>
    </rPh>
    <rPh sb="19" eb="21">
      <t>カケキン</t>
    </rPh>
    <rPh sb="21" eb="23">
      <t>コウジョ</t>
    </rPh>
    <rPh sb="23" eb="24">
      <t>ラン</t>
    </rPh>
    <rPh sb="25" eb="27">
      <t>キサイ</t>
    </rPh>
    <rPh sb="30" eb="31">
      <t>カタ</t>
    </rPh>
    <rPh sb="32" eb="34">
      <t>ニュウリョク</t>
    </rPh>
    <phoneticPr fontId="2"/>
  </si>
  <si>
    <t>地震保険料控除</t>
    <rPh sb="0" eb="7">
      <t>ジシンホケンリョウコウジョ</t>
    </rPh>
    <phoneticPr fontId="2"/>
  </si>
  <si>
    <t>扶養控除
（年少扶養も含む）</t>
    <rPh sb="0" eb="4">
      <t>フヨウコウジョ</t>
    </rPh>
    <rPh sb="6" eb="10">
      <t>ネンショウフヨウ</t>
    </rPh>
    <rPh sb="11" eb="12">
      <t>フク</t>
    </rPh>
    <phoneticPr fontId="2"/>
  </si>
  <si>
    <t>寡婦・ひとり親控除</t>
    <rPh sb="0" eb="2">
      <t>カフ</t>
    </rPh>
    <rPh sb="6" eb="9">
      <t>オヤコウジョ</t>
    </rPh>
    <phoneticPr fontId="2"/>
  </si>
  <si>
    <t>勤労学生控除</t>
    <rPh sb="0" eb="6">
      <t>キンロウガクセイコウジョ</t>
    </rPh>
    <phoneticPr fontId="2"/>
  </si>
  <si>
    <t>障害者控除</t>
    <rPh sb="0" eb="5">
      <t>ショウガイシャコウジョ</t>
    </rPh>
    <phoneticPr fontId="2"/>
  </si>
  <si>
    <t>医療費控除</t>
    <rPh sb="0" eb="5">
      <t>イリョウヒコウジョ</t>
    </rPh>
    <phoneticPr fontId="2"/>
  </si>
  <si>
    <t>入力内容から計算した控除金額</t>
    <rPh sb="0" eb="4">
      <t>ニュウリョクナイヨウ</t>
    </rPh>
    <rPh sb="6" eb="8">
      <t>ケイサン</t>
    </rPh>
    <rPh sb="10" eb="12">
      <t>コウジョ</t>
    </rPh>
    <rPh sb="12" eb="14">
      <t>キンガク</t>
    </rPh>
    <phoneticPr fontId="2"/>
  </si>
  <si>
    <t>令和6年分</t>
    <phoneticPr fontId="2"/>
  </si>
  <si>
    <t>給与所得</t>
    <rPh sb="0" eb="4">
      <t>キュウヨショトク</t>
    </rPh>
    <phoneticPr fontId="2"/>
  </si>
  <si>
    <t>給与所得の計算</t>
    <rPh sb="0" eb="4">
      <t>キュウヨショトク</t>
    </rPh>
    <rPh sb="5" eb="7">
      <t>ケイサン</t>
    </rPh>
    <phoneticPr fontId="2"/>
  </si>
  <si>
    <t>収入金額</t>
    <rPh sb="0" eb="2">
      <t>シュウニュウ</t>
    </rPh>
    <rPh sb="2" eb="4">
      <t>キンガク</t>
    </rPh>
    <phoneticPr fontId="2"/>
  </si>
  <si>
    <t>所得金額</t>
    <rPh sb="0" eb="2">
      <t>ショトク</t>
    </rPh>
    <rPh sb="2" eb="4">
      <t>キンガク</t>
    </rPh>
    <phoneticPr fontId="2"/>
  </si>
  <si>
    <t>年金以外の所得</t>
    <rPh sb="0" eb="4">
      <t>ネンキンイガイ</t>
    </rPh>
    <rPh sb="5" eb="7">
      <t>ショトク</t>
    </rPh>
    <phoneticPr fontId="2"/>
  </si>
  <si>
    <t>年齢要件</t>
    <rPh sb="0" eb="4">
      <t>ネンレイヨウケン</t>
    </rPh>
    <phoneticPr fontId="2"/>
  </si>
  <si>
    <t>昭和35年1月1日以前</t>
    <rPh sb="0" eb="2">
      <t>ショウワ</t>
    </rPh>
    <rPh sb="4" eb="5">
      <t>ネン</t>
    </rPh>
    <rPh sb="6" eb="7">
      <t>ガツ</t>
    </rPh>
    <rPh sb="8" eb="9">
      <t>ニチ</t>
    </rPh>
    <rPh sb="9" eb="11">
      <t>イゼン</t>
    </rPh>
    <phoneticPr fontId="2"/>
  </si>
  <si>
    <t>41年</t>
    <rPh sb="2" eb="3">
      <t>ネン</t>
    </rPh>
    <phoneticPr fontId="2"/>
  </si>
  <si>
    <t>42年</t>
    <rPh sb="2" eb="3">
      <t>ネン</t>
    </rPh>
    <phoneticPr fontId="2"/>
  </si>
  <si>
    <t>43年</t>
    <rPh sb="2" eb="3">
      <t>ネン</t>
    </rPh>
    <phoneticPr fontId="2"/>
  </si>
  <si>
    <t>44年</t>
    <rPh sb="2" eb="3">
      <t>ネン</t>
    </rPh>
    <phoneticPr fontId="2"/>
  </si>
  <si>
    <t>45年</t>
    <rPh sb="2" eb="3">
      <t>ネン</t>
    </rPh>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</si>
  <si>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</si>
  <si>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</si>
  <si>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</si>
  <si>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</si>
  <si>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</si>
  <si>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</si>
  <si>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8年</t>
    <rPh sb="1" eb="2">
      <t>ネン</t>
    </rPh>
    <phoneticPr fontId="2"/>
  </si>
  <si>
    <t>9年</t>
    <rPh sb="1" eb="2">
      <t>ネン</t>
    </rPh>
    <phoneticPr fontId="2"/>
  </si>
  <si>
    <t>10年</t>
    <rPh sb="2" eb="3">
      <t>ネン</t>
    </rPh>
    <phoneticPr fontId="2"/>
  </si>
  <si>
    <t>11年</t>
    <rPh sb="2" eb="3">
      <t>ネン</t>
    </rPh>
    <phoneticPr fontId="2"/>
  </si>
  <si>
    <t>12年</t>
    <rPh sb="2" eb="3">
      <t>ネン</t>
    </rPh>
    <phoneticPr fontId="2"/>
  </si>
  <si>
    <t>13年</t>
    <rPh sb="2" eb="3">
      <t>ネン</t>
    </rPh>
    <phoneticPr fontId="2"/>
  </si>
  <si>
    <t>14年</t>
    <rPh sb="2" eb="3">
      <t>ネン</t>
    </rPh>
    <phoneticPr fontId="2"/>
  </si>
  <si>
    <t>15年</t>
    <rPh sb="2" eb="3">
      <t>ネン</t>
    </rPh>
    <phoneticPr fontId="2"/>
  </si>
  <si>
    <t>16年</t>
    <rPh sb="2" eb="3">
      <t>ネン</t>
    </rPh>
    <phoneticPr fontId="2"/>
  </si>
  <si>
    <t>17年</t>
    <rPh sb="2" eb="3">
      <t>ネン</t>
    </rPh>
    <phoneticPr fontId="2"/>
  </si>
  <si>
    <t>18年</t>
    <rPh sb="2" eb="3">
      <t>ネン</t>
    </rPh>
    <phoneticPr fontId="2"/>
  </si>
  <si>
    <t>19年</t>
    <rPh sb="2" eb="3">
      <t>ネン</t>
    </rPh>
    <phoneticPr fontId="2"/>
  </si>
  <si>
    <t>20年</t>
    <rPh sb="2" eb="3">
      <t>ネン</t>
    </rPh>
    <phoneticPr fontId="2"/>
  </si>
  <si>
    <t>21年</t>
    <rPh sb="2" eb="3">
      <t>ネン</t>
    </rPh>
    <phoneticPr fontId="2"/>
  </si>
  <si>
    <t>22年</t>
    <rPh sb="2" eb="3">
      <t>ネン</t>
    </rPh>
    <phoneticPr fontId="2"/>
  </si>
  <si>
    <t>23年</t>
    <rPh sb="2" eb="3">
      <t>ネン</t>
    </rPh>
    <phoneticPr fontId="2"/>
  </si>
  <si>
    <t>24年</t>
    <rPh sb="2" eb="3">
      <t>ネン</t>
    </rPh>
    <phoneticPr fontId="2"/>
  </si>
  <si>
    <t>25年</t>
    <rPh sb="2" eb="3">
      <t>ネン</t>
    </rPh>
    <phoneticPr fontId="2"/>
  </si>
  <si>
    <t>26年</t>
    <rPh sb="2" eb="3">
      <t>ネン</t>
    </rPh>
    <phoneticPr fontId="2"/>
  </si>
  <si>
    <t>27年</t>
    <rPh sb="2" eb="3">
      <t>ネン</t>
    </rPh>
    <phoneticPr fontId="2"/>
  </si>
  <si>
    <t>28年</t>
    <rPh sb="2" eb="3">
      <t>ネン</t>
    </rPh>
    <phoneticPr fontId="2"/>
  </si>
  <si>
    <t>29年</t>
    <rPh sb="2" eb="3">
      <t>ネン</t>
    </rPh>
    <phoneticPr fontId="2"/>
  </si>
  <si>
    <t>30年</t>
    <rPh sb="2" eb="3">
      <t>ネン</t>
    </rPh>
    <phoneticPr fontId="2"/>
  </si>
  <si>
    <t>31年</t>
    <rPh sb="2" eb="3">
      <t>ネン</t>
    </rPh>
    <phoneticPr fontId="2"/>
  </si>
  <si>
    <t>32年</t>
    <rPh sb="2" eb="3">
      <t>ネン</t>
    </rPh>
    <phoneticPr fontId="2"/>
  </si>
  <si>
    <t>33年</t>
    <rPh sb="2" eb="3">
      <t>ネン</t>
    </rPh>
    <phoneticPr fontId="2"/>
  </si>
  <si>
    <t>34年</t>
    <rPh sb="2" eb="3">
      <t>ネン</t>
    </rPh>
    <phoneticPr fontId="2"/>
  </si>
  <si>
    <t>35年</t>
    <rPh sb="2" eb="3">
      <t>ネン</t>
    </rPh>
    <phoneticPr fontId="2"/>
  </si>
  <si>
    <t>36年</t>
    <rPh sb="2" eb="3">
      <t>ネン</t>
    </rPh>
    <phoneticPr fontId="2"/>
  </si>
  <si>
    <t>37年</t>
    <rPh sb="2" eb="3">
      <t>ネン</t>
    </rPh>
    <phoneticPr fontId="2"/>
  </si>
  <si>
    <t>38年</t>
    <rPh sb="2" eb="3">
      <t>ネン</t>
    </rPh>
    <phoneticPr fontId="2"/>
  </si>
  <si>
    <t>39年</t>
    <rPh sb="2" eb="3">
      <t>ネン</t>
    </rPh>
    <phoneticPr fontId="2"/>
  </si>
  <si>
    <t>40年</t>
    <rPh sb="2" eb="3">
      <t>ネン</t>
    </rPh>
    <phoneticPr fontId="2"/>
  </si>
  <si>
    <t>46年</t>
    <rPh sb="2" eb="3">
      <t>ネン</t>
    </rPh>
    <phoneticPr fontId="2"/>
  </si>
  <si>
    <t>47年</t>
    <rPh sb="2" eb="3">
      <t>ネン</t>
    </rPh>
    <phoneticPr fontId="2"/>
  </si>
  <si>
    <t>48年</t>
    <rPh sb="2" eb="3">
      <t>ネン</t>
    </rPh>
    <phoneticPr fontId="2"/>
  </si>
  <si>
    <t>49年</t>
    <rPh sb="2" eb="3">
      <t>ネン</t>
    </rPh>
    <phoneticPr fontId="2"/>
  </si>
  <si>
    <t>50年</t>
    <rPh sb="2" eb="3">
      <t>ネン</t>
    </rPh>
    <phoneticPr fontId="2"/>
  </si>
  <si>
    <t>51年</t>
    <rPh sb="2" eb="3">
      <t>ネン</t>
    </rPh>
    <phoneticPr fontId="2"/>
  </si>
  <si>
    <t>52年</t>
    <rPh sb="2" eb="3">
      <t>ネン</t>
    </rPh>
    <phoneticPr fontId="2"/>
  </si>
  <si>
    <t>53年</t>
    <rPh sb="2" eb="3">
      <t>ネン</t>
    </rPh>
    <phoneticPr fontId="2"/>
  </si>
  <si>
    <t>54年</t>
    <rPh sb="2" eb="3">
      <t>ネン</t>
    </rPh>
    <phoneticPr fontId="2"/>
  </si>
  <si>
    <t>55年</t>
    <rPh sb="2" eb="3">
      <t>ネン</t>
    </rPh>
    <phoneticPr fontId="2"/>
  </si>
  <si>
    <t>56年</t>
    <rPh sb="2" eb="3">
      <t>ネン</t>
    </rPh>
    <phoneticPr fontId="2"/>
  </si>
  <si>
    <t>57年</t>
    <rPh sb="2" eb="3">
      <t>ネン</t>
    </rPh>
    <phoneticPr fontId="2"/>
  </si>
  <si>
    <t>58年</t>
    <rPh sb="2" eb="3">
      <t>ネン</t>
    </rPh>
    <phoneticPr fontId="2"/>
  </si>
  <si>
    <t>59年</t>
    <rPh sb="2" eb="3">
      <t>ネン</t>
    </rPh>
    <phoneticPr fontId="2"/>
  </si>
  <si>
    <t>60年</t>
    <rPh sb="2" eb="3">
      <t>ネン</t>
    </rPh>
    <phoneticPr fontId="2"/>
  </si>
  <si>
    <t>61年</t>
    <rPh sb="2" eb="3">
      <t>ネン</t>
    </rPh>
    <phoneticPr fontId="2"/>
  </si>
  <si>
    <t>62年</t>
    <rPh sb="2" eb="3">
      <t>ネン</t>
    </rPh>
    <phoneticPr fontId="2"/>
  </si>
  <si>
    <t>63年</t>
    <rPh sb="2" eb="3">
      <t>ネン</t>
    </rPh>
    <phoneticPr fontId="2"/>
  </si>
  <si>
    <t>64年</t>
    <rPh sb="2" eb="3">
      <t>ネン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</si>
  <si>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</si>
  <si>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</si>
  <si>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</si>
  <si>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</si>
  <si>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</si>
  <si>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</si>
  <si>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</si>
  <si>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</si>
  <si>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</si>
  <si>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</si>
  <si>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</si>
  <si>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</si>
  <si>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</si>
  <si>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</si>
  <si>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</si>
  <si>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</si>
  <si>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</si>
  <si>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</si>
  <si>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</si>
  <si>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</si>
  <si>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</si>
  <si>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</si>
  <si>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</si>
  <si>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</si>
  <si>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</si>
  <si>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</si>
  <si>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</si>
  <si>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</si>
  <si>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</si>
  <si>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</si>
  <si>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</si>
  <si>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以前</t>
    <rPh sb="0" eb="2">
      <t>イゼン</t>
    </rPh>
    <phoneticPr fontId="2"/>
  </si>
  <si>
    <t>以後</t>
    <rPh sb="0" eb="2">
      <t>イゴ</t>
    </rPh>
    <phoneticPr fontId="2"/>
  </si>
  <si>
    <t>1⇒以前、0⇒以後</t>
    <rPh sb="2" eb="4">
      <t>イゼン</t>
    </rPh>
    <rPh sb="7" eb="9">
      <t>イゴ</t>
    </rPh>
    <phoneticPr fontId="2"/>
  </si>
  <si>
    <t>公的年金所得の計算</t>
    <rPh sb="0" eb="6">
      <t>コウテキネンキンショトク</t>
    </rPh>
    <rPh sb="7" eb="9">
      <t>ケイサン</t>
    </rPh>
    <phoneticPr fontId="2"/>
  </si>
  <si>
    <t>昭和35年1月2日以後</t>
    <rPh sb="0" eb="2">
      <t>ショウワ</t>
    </rPh>
    <rPh sb="4" eb="5">
      <t>ネン</t>
    </rPh>
    <rPh sb="6" eb="7">
      <t>ガツ</t>
    </rPh>
    <rPh sb="8" eb="9">
      <t>ニチ</t>
    </rPh>
    <rPh sb="9" eb="11">
      <t>イゴ</t>
    </rPh>
    <phoneticPr fontId="2"/>
  </si>
  <si>
    <t>所得金額調整控除</t>
    <rPh sb="0" eb="8">
      <t>ショトクキンガクチョウセイコウジョ</t>
    </rPh>
    <phoneticPr fontId="2"/>
  </si>
  <si>
    <t>1項該当</t>
    <rPh sb="1" eb="4">
      <t>コウガイトウ</t>
    </rPh>
    <phoneticPr fontId="2"/>
  </si>
  <si>
    <t>2項該当</t>
    <rPh sb="1" eb="4">
      <t>コウガイトウ</t>
    </rPh>
    <phoneticPr fontId="2"/>
  </si>
  <si>
    <t>所得金額調整控除に関する事項</t>
    <rPh sb="0" eb="8">
      <t>ショトクキンガクチョウセイコウジョ</t>
    </rPh>
    <rPh sb="9" eb="10">
      <t>カン</t>
    </rPh>
    <rPh sb="12" eb="14">
      <t>ジコウ</t>
    </rPh>
    <phoneticPr fontId="2"/>
  </si>
  <si>
    <t>①本人が特別障害者（身体1~2級、精神1級、療育A1,A2）</t>
    <rPh sb="1" eb="3">
      <t>ホンニン</t>
    </rPh>
    <rPh sb="4" eb="9">
      <t>トクベツショウガイシャ</t>
    </rPh>
    <rPh sb="10" eb="12">
      <t>シンタイ</t>
    </rPh>
    <rPh sb="15" eb="16">
      <t>キュウ</t>
    </rPh>
    <rPh sb="17" eb="19">
      <t>セイシン</t>
    </rPh>
    <rPh sb="20" eb="21">
      <t>キュウ</t>
    </rPh>
    <rPh sb="22" eb="24">
      <t>リョウイク</t>
    </rPh>
    <phoneticPr fontId="2"/>
  </si>
  <si>
    <t>②23歳未満の扶養親族がいる</t>
    <rPh sb="3" eb="6">
      <t>サイミマン</t>
    </rPh>
    <rPh sb="7" eb="11">
      <t>フヨウシンゾク</t>
    </rPh>
    <phoneticPr fontId="2"/>
  </si>
  <si>
    <t>③特別障害である同一生計配偶者がいる</t>
    <rPh sb="1" eb="5">
      <t>トクベツショウガイ</t>
    </rPh>
    <rPh sb="8" eb="15">
      <t>ドウイツセイケイハイグウシャ</t>
    </rPh>
    <phoneticPr fontId="2"/>
  </si>
  <si>
    <t>④特別障害である扶養親族がいる</t>
    <rPh sb="1" eb="5">
      <t>トクベツショウガイ</t>
    </rPh>
    <rPh sb="8" eb="12">
      <t>フヨウシンゾク</t>
    </rPh>
    <phoneticPr fontId="2"/>
  </si>
  <si>
    <t>※②～④は他の納税義務者の税制上の扶養となっている方を重複して対象とすることもできます。</t>
    <rPh sb="5" eb="6">
      <t>タ</t>
    </rPh>
    <rPh sb="7" eb="12">
      <t>ノウゼイギムシャ</t>
    </rPh>
    <rPh sb="13" eb="16">
      <t>ゼイセイジョウ</t>
    </rPh>
    <rPh sb="17" eb="19">
      <t>フヨウ</t>
    </rPh>
    <rPh sb="25" eb="26">
      <t>カタ</t>
    </rPh>
    <rPh sb="27" eb="29">
      <t>チョウフク</t>
    </rPh>
    <rPh sb="31" eb="33">
      <t>タイショウ</t>
    </rPh>
    <phoneticPr fontId="2"/>
  </si>
  <si>
    <t>申告者本人の扶養親族以外を対象とする場合は、対象とする方の情報を下記に入力してください</t>
    <rPh sb="0" eb="3">
      <t>シンコクシャ</t>
    </rPh>
    <rPh sb="3" eb="5">
      <t>ホンニン</t>
    </rPh>
    <rPh sb="6" eb="10">
      <t>フヨウシンゾク</t>
    </rPh>
    <rPh sb="10" eb="12">
      <t>イガイ</t>
    </rPh>
    <rPh sb="13" eb="15">
      <t>タイショウ</t>
    </rPh>
    <rPh sb="18" eb="20">
      <t>バアイ</t>
    </rPh>
    <rPh sb="22" eb="24">
      <t>タイショウ</t>
    </rPh>
    <rPh sb="27" eb="28">
      <t>カタ</t>
    </rPh>
    <rPh sb="29" eb="31">
      <t>ジョウホウ</t>
    </rPh>
    <rPh sb="32" eb="34">
      <t>カキ</t>
    </rPh>
    <rPh sb="35" eb="37">
      <t>ニュウリョク</t>
    </rPh>
    <phoneticPr fontId="2"/>
  </si>
  <si>
    <t>障害の程度</t>
    <rPh sb="0" eb="2">
      <t>ショウガイ</t>
    </rPh>
    <rPh sb="3" eb="5">
      <t>テイド</t>
    </rPh>
    <phoneticPr fontId="2"/>
  </si>
  <si>
    <t>別居の場合の住所</t>
    <rPh sb="0" eb="2">
      <t>ベッキョ</t>
    </rPh>
    <rPh sb="3" eb="5">
      <t>バアイ</t>
    </rPh>
    <rPh sb="6" eb="8">
      <t>ジュウショ</t>
    </rPh>
    <phoneticPr fontId="2"/>
  </si>
  <si>
    <t>所得金額調整控除に関する事項の入力欄</t>
    <rPh sb="0" eb="8">
      <t>ショトクキンガクチョウセイコウジョ</t>
    </rPh>
    <rPh sb="9" eb="10">
      <t>カン</t>
    </rPh>
    <rPh sb="12" eb="14">
      <t>ジコウ</t>
    </rPh>
    <rPh sb="15" eb="18">
      <t>ニュウリョクラン</t>
    </rPh>
    <phoneticPr fontId="2"/>
  </si>
  <si>
    <t>※該当する場合のみ入力ください</t>
  </si>
  <si>
    <t>障害者控除要件</t>
    <rPh sb="0" eb="3">
      <t>ショウガイシャ</t>
    </rPh>
    <rPh sb="3" eb="5">
      <t>コウジョ</t>
    </rPh>
    <rPh sb="5" eb="7">
      <t>ヨウケン</t>
    </rPh>
    <phoneticPr fontId="2"/>
  </si>
  <si>
    <t>配偶者控除、配偶者特別控除の計算</t>
    <rPh sb="0" eb="3">
      <t>ハイグウシャ</t>
    </rPh>
    <rPh sb="3" eb="5">
      <t>コウジョ</t>
    </rPh>
    <rPh sb="6" eb="9">
      <t>ハイグウシャ</t>
    </rPh>
    <rPh sb="9" eb="11">
      <t>トクベツ</t>
    </rPh>
    <rPh sb="11" eb="13">
      <t>コウジョ</t>
    </rPh>
    <rPh sb="14" eb="16">
      <t>ケイサン</t>
    </rPh>
    <phoneticPr fontId="2"/>
  </si>
  <si>
    <t>配偶者生年月日</t>
    <rPh sb="0" eb="3">
      <t>ハイグウシャ</t>
    </rPh>
    <rPh sb="3" eb="7">
      <t>セイネンガッピ</t>
    </rPh>
    <phoneticPr fontId="2"/>
  </si>
  <si>
    <t>基準日</t>
    <rPh sb="0" eb="3">
      <t>キジュンビ</t>
    </rPh>
    <phoneticPr fontId="2"/>
  </si>
  <si>
    <t>900万円以下</t>
    <rPh sb="3" eb="5">
      <t>マンエン</t>
    </rPh>
    <rPh sb="5" eb="7">
      <t>イカ</t>
    </rPh>
    <phoneticPr fontId="2"/>
  </si>
  <si>
    <t>900万超950万以下</t>
    <rPh sb="3" eb="4">
      <t>マン</t>
    </rPh>
    <rPh sb="4" eb="5">
      <t>チョウ</t>
    </rPh>
    <rPh sb="8" eb="11">
      <t>マンイカ</t>
    </rPh>
    <phoneticPr fontId="2"/>
  </si>
  <si>
    <t>合計所得金額</t>
    <rPh sb="0" eb="6">
      <t>ゴウケイショトクキンガク</t>
    </rPh>
    <phoneticPr fontId="2"/>
  </si>
  <si>
    <t>計算対象項目名</t>
    <rPh sb="0" eb="4">
      <t>ケイサンタイショウ</t>
    </rPh>
    <rPh sb="4" eb="7">
      <t>コウモクメイ</t>
    </rPh>
    <phoneticPr fontId="2"/>
  </si>
  <si>
    <t>計算結果</t>
    <rPh sb="0" eb="2">
      <t>ケイサン</t>
    </rPh>
    <rPh sb="2" eb="4">
      <t>ケッカ</t>
    </rPh>
    <phoneticPr fontId="2"/>
  </si>
  <si>
    <t>G2</t>
    <phoneticPr fontId="2"/>
  </si>
  <si>
    <t>計算結果参照元</t>
    <rPh sb="0" eb="4">
      <t>ケイサンケッカ</t>
    </rPh>
    <rPh sb="4" eb="7">
      <t>サンショウモト</t>
    </rPh>
    <phoneticPr fontId="2"/>
  </si>
  <si>
    <t>K22</t>
    <phoneticPr fontId="2"/>
  </si>
  <si>
    <t>所得金額調整控除</t>
    <rPh sb="0" eb="2">
      <t>ショトク</t>
    </rPh>
    <rPh sb="2" eb="4">
      <t>キンガク</t>
    </rPh>
    <rPh sb="4" eb="6">
      <t>チョウセイ</t>
    </rPh>
    <rPh sb="6" eb="8">
      <t>コウジョ</t>
    </rPh>
    <phoneticPr fontId="2"/>
  </si>
  <si>
    <t>950万超1000万以下</t>
    <rPh sb="3" eb="4">
      <t>マン</t>
    </rPh>
    <rPh sb="4" eb="5">
      <t>チョウ</t>
    </rPh>
    <rPh sb="10" eb="12">
      <t>イカ</t>
    </rPh>
    <phoneticPr fontId="2"/>
  </si>
  <si>
    <t>配偶者控除額</t>
    <rPh sb="0" eb="6">
      <t>ハイグウシャコウジョガク</t>
    </rPh>
    <phoneticPr fontId="2"/>
  </si>
  <si>
    <t>配偶者特別控除</t>
    <rPh sb="0" eb="3">
      <t>ハイグウシャ</t>
    </rPh>
    <rPh sb="3" eb="7">
      <t>トクベツコウジョ</t>
    </rPh>
    <phoneticPr fontId="2"/>
  </si>
  <si>
    <t>配偶者合計所得</t>
    <rPh sb="0" eb="3">
      <t>ハイグウシャ</t>
    </rPh>
    <rPh sb="3" eb="7">
      <t>ゴウケイショトク</t>
    </rPh>
    <phoneticPr fontId="2"/>
  </si>
  <si>
    <t>900万以下</t>
    <rPh sb="3" eb="6">
      <t>マンイカ</t>
    </rPh>
    <phoneticPr fontId="2"/>
  </si>
  <si>
    <t>48万円超100万円以下</t>
    <rPh sb="2" eb="4">
      <t>マンエン</t>
    </rPh>
    <rPh sb="4" eb="5">
      <t>チョウ</t>
    </rPh>
    <rPh sb="9" eb="10">
      <t>エン</t>
    </rPh>
    <rPh sb="10" eb="12">
      <t>イカ</t>
    </rPh>
    <phoneticPr fontId="2"/>
  </si>
  <si>
    <t>100万円超105万円以下</t>
    <rPh sb="3" eb="5">
      <t>マンエン</t>
    </rPh>
    <rPh sb="5" eb="6">
      <t>チョウ</t>
    </rPh>
    <rPh sb="10" eb="11">
      <t>エン</t>
    </rPh>
    <rPh sb="11" eb="13">
      <t>イカ</t>
    </rPh>
    <phoneticPr fontId="2"/>
  </si>
  <si>
    <t>105万円超110万円以下</t>
    <rPh sb="3" eb="5">
      <t>マンエン</t>
    </rPh>
    <rPh sb="5" eb="6">
      <t>チョウ</t>
    </rPh>
    <rPh sb="10" eb="11">
      <t>エン</t>
    </rPh>
    <rPh sb="11" eb="13">
      <t>イカ</t>
    </rPh>
    <phoneticPr fontId="2"/>
  </si>
  <si>
    <t>110万円超115万円以下</t>
    <rPh sb="3" eb="5">
      <t>マンエン</t>
    </rPh>
    <rPh sb="5" eb="6">
      <t>チョウ</t>
    </rPh>
    <rPh sb="10" eb="11">
      <t>エン</t>
    </rPh>
    <rPh sb="11" eb="13">
      <t>イカ</t>
    </rPh>
    <phoneticPr fontId="2"/>
  </si>
  <si>
    <t>115万円超120万円以下</t>
    <rPh sb="3" eb="5">
      <t>マンエン</t>
    </rPh>
    <rPh sb="5" eb="6">
      <t>チョウ</t>
    </rPh>
    <rPh sb="10" eb="11">
      <t>エン</t>
    </rPh>
    <rPh sb="11" eb="13">
      <t>イカ</t>
    </rPh>
    <phoneticPr fontId="2"/>
  </si>
  <si>
    <t>120万円超125万円以下</t>
    <rPh sb="3" eb="5">
      <t>マンエン</t>
    </rPh>
    <rPh sb="5" eb="6">
      <t>チョウ</t>
    </rPh>
    <rPh sb="10" eb="11">
      <t>エン</t>
    </rPh>
    <rPh sb="11" eb="13">
      <t>イカ</t>
    </rPh>
    <phoneticPr fontId="2"/>
  </si>
  <si>
    <t>125万円超130万円以下</t>
    <rPh sb="3" eb="5">
      <t>マンエン</t>
    </rPh>
    <rPh sb="5" eb="6">
      <t>チョウ</t>
    </rPh>
    <rPh sb="10" eb="11">
      <t>エン</t>
    </rPh>
    <rPh sb="11" eb="13">
      <t>イカ</t>
    </rPh>
    <phoneticPr fontId="2"/>
  </si>
  <si>
    <t>130万円超133万円以下</t>
    <rPh sb="3" eb="5">
      <t>マンエン</t>
    </rPh>
    <rPh sb="5" eb="6">
      <t>チョウ</t>
    </rPh>
    <rPh sb="10" eb="11">
      <t>エン</t>
    </rPh>
    <rPh sb="11" eb="13">
      <t>イカ</t>
    </rPh>
    <phoneticPr fontId="2"/>
  </si>
  <si>
    <t>配偶者特別控除額</t>
    <rPh sb="0" eb="7">
      <t>ハイグウシャトクベツコウジョ</t>
    </rPh>
    <rPh sb="7" eb="8">
      <t>ガク</t>
    </rPh>
    <phoneticPr fontId="2"/>
  </si>
  <si>
    <t>配偶者控除等合計</t>
    <rPh sb="0" eb="3">
      <t>ハイグウシャ</t>
    </rPh>
    <rPh sb="3" eb="5">
      <t>コウジョ</t>
    </rPh>
    <rPh sb="5" eb="6">
      <t>トウ</t>
    </rPh>
    <rPh sb="6" eb="8">
      <t>ゴウケイ</t>
    </rPh>
    <phoneticPr fontId="2"/>
  </si>
  <si>
    <t>扶養控除</t>
    <rPh sb="0" eb="4">
      <t>フヨウコウジョ</t>
    </rPh>
    <phoneticPr fontId="2"/>
  </si>
  <si>
    <t>扶養者1</t>
    <rPh sb="0" eb="3">
      <t>フヨウシャ</t>
    </rPh>
    <phoneticPr fontId="2"/>
  </si>
  <si>
    <t>扶養者2</t>
    <rPh sb="0" eb="3">
      <t>フヨウシャ</t>
    </rPh>
    <phoneticPr fontId="2"/>
  </si>
  <si>
    <t>扶養者3</t>
    <rPh sb="0" eb="3">
      <t>フヨウシャ</t>
    </rPh>
    <phoneticPr fontId="2"/>
  </si>
  <si>
    <t>扶養者4</t>
    <rPh sb="0" eb="3">
      <t>フヨウシャ</t>
    </rPh>
    <phoneticPr fontId="2"/>
  </si>
  <si>
    <t>年少扶養区分</t>
    <rPh sb="0" eb="4">
      <t>ネンショウフヨウ</t>
    </rPh>
    <rPh sb="4" eb="6">
      <t>クブン</t>
    </rPh>
    <phoneticPr fontId="2"/>
  </si>
  <si>
    <t>特定扶養区分</t>
    <rPh sb="0" eb="6">
      <t>トクテイフヨウクブン</t>
    </rPh>
    <phoneticPr fontId="2"/>
  </si>
  <si>
    <t>老人扶養区分</t>
    <rPh sb="0" eb="6">
      <t>ロウジンフヨウクブン</t>
    </rPh>
    <phoneticPr fontId="2"/>
  </si>
  <si>
    <t>同居老親等区分</t>
    <rPh sb="0" eb="5">
      <t>ドウキョロウシントウ</t>
    </rPh>
    <rPh sb="5" eb="7">
      <t>クブン</t>
    </rPh>
    <phoneticPr fontId="2"/>
  </si>
  <si>
    <t>扶養控除額</t>
    <rPh sb="0" eb="4">
      <t>フヨウコウジョ</t>
    </rPh>
    <rPh sb="4" eb="5">
      <t>ガク</t>
    </rPh>
    <phoneticPr fontId="2"/>
  </si>
  <si>
    <t>年少扶養者1</t>
    <rPh sb="0" eb="2">
      <t>ネンショウ</t>
    </rPh>
    <rPh sb="2" eb="5">
      <t>フヨウシャ</t>
    </rPh>
    <phoneticPr fontId="2"/>
  </si>
  <si>
    <t>年少扶養者2</t>
    <rPh sb="0" eb="2">
      <t>ネンショウ</t>
    </rPh>
    <rPh sb="2" eb="5">
      <t>フヨウシャ</t>
    </rPh>
    <phoneticPr fontId="2"/>
  </si>
  <si>
    <t>年少扶養者3</t>
    <rPh sb="0" eb="5">
      <t>ネンショウフヨウシャ</t>
    </rPh>
    <phoneticPr fontId="2"/>
  </si>
  <si>
    <t>兄弟姉妹</t>
    <rPh sb="0" eb="4">
      <t>キョウダイシマイ</t>
    </rPh>
    <phoneticPr fontId="2"/>
  </si>
  <si>
    <t>父母</t>
    <rPh sb="0" eb="2">
      <t>フボ</t>
    </rPh>
    <phoneticPr fontId="2"/>
  </si>
  <si>
    <t>祖父母</t>
    <rPh sb="0" eb="3">
      <t>ソフボ</t>
    </rPh>
    <phoneticPr fontId="2"/>
  </si>
  <si>
    <t>曽孫</t>
    <rPh sb="0" eb="2">
      <t>ソウソン</t>
    </rPh>
    <phoneticPr fontId="2"/>
  </si>
  <si>
    <t>甥姪</t>
    <rPh sb="0" eb="2">
      <t>オイメイ</t>
    </rPh>
    <phoneticPr fontId="2"/>
  </si>
  <si>
    <t>叔父叔母</t>
    <rPh sb="0" eb="4">
      <t>オジオバ</t>
    </rPh>
    <phoneticPr fontId="2"/>
  </si>
  <si>
    <t>他の親族</t>
    <rPh sb="0" eb="1">
      <t>タ</t>
    </rPh>
    <rPh sb="2" eb="4">
      <t>シンゾク</t>
    </rPh>
    <phoneticPr fontId="2"/>
  </si>
  <si>
    <t>老人扶養区分が1</t>
    <rPh sb="0" eb="6">
      <t>ロウジンフヨウクブン</t>
    </rPh>
    <phoneticPr fontId="2"/>
  </si>
  <si>
    <t>居住区分が同居</t>
    <rPh sb="0" eb="4">
      <t>キョジュウクブン</t>
    </rPh>
    <rPh sb="5" eb="7">
      <t>ドウキョ</t>
    </rPh>
    <phoneticPr fontId="2"/>
  </si>
  <si>
    <t>扶養控除額</t>
    <rPh sb="0" eb="5">
      <t>フヨウコウジョガク</t>
    </rPh>
    <phoneticPr fontId="2"/>
  </si>
  <si>
    <t>障害者1</t>
    <rPh sb="0" eb="3">
      <t>ショウガイシャ</t>
    </rPh>
    <phoneticPr fontId="2"/>
  </si>
  <si>
    <t>障害者2</t>
    <rPh sb="0" eb="3">
      <t>ショウガイシャ</t>
    </rPh>
    <phoneticPr fontId="2"/>
  </si>
  <si>
    <t>障害者控除額</t>
    <rPh sb="0" eb="3">
      <t>ショウガイシャ</t>
    </rPh>
    <rPh sb="3" eb="6">
      <t>コウジョガク</t>
    </rPh>
    <phoneticPr fontId="2"/>
  </si>
  <si>
    <t>障害者控除額</t>
    <rPh sb="0" eb="3">
      <t>ショウガイシャ</t>
    </rPh>
    <rPh sb="3" eb="5">
      <t>コウジョ</t>
    </rPh>
    <rPh sb="5" eb="6">
      <t>ガク</t>
    </rPh>
    <phoneticPr fontId="2"/>
  </si>
  <si>
    <t>1⇒該当、0⇒非該当</t>
    <rPh sb="2" eb="4">
      <t>ガイトウ</t>
    </rPh>
    <rPh sb="7" eb="10">
      <t>ヒガイトウ</t>
    </rPh>
    <phoneticPr fontId="2"/>
  </si>
  <si>
    <t>850万超1000万以下</t>
    <rPh sb="3" eb="4">
      <t>マン</t>
    </rPh>
    <rPh sb="4" eb="5">
      <t>チョウ</t>
    </rPh>
    <rPh sb="9" eb="10">
      <t>マン</t>
    </rPh>
    <rPh sb="10" eb="12">
      <t>イカ</t>
    </rPh>
    <phoneticPr fontId="2"/>
  </si>
  <si>
    <t>1000万以上</t>
    <rPh sb="4" eb="5">
      <t>マン</t>
    </rPh>
    <rPh sb="5" eb="7">
      <t>イジョウ</t>
    </rPh>
    <phoneticPr fontId="2"/>
  </si>
  <si>
    <t>調整控除後所得金額</t>
    <rPh sb="0" eb="5">
      <t>チョウセイコウジョゴ</t>
    </rPh>
    <rPh sb="5" eb="9">
      <t>ショトクキンガク</t>
    </rPh>
    <phoneticPr fontId="2"/>
  </si>
  <si>
    <t>H22</t>
    <phoneticPr fontId="2"/>
  </si>
  <si>
    <t>営業所得</t>
    <rPh sb="0" eb="2">
      <t>エイギョウ</t>
    </rPh>
    <rPh sb="2" eb="4">
      <t>ショトク</t>
    </rPh>
    <phoneticPr fontId="2"/>
  </si>
  <si>
    <t>収入金額の合計金額は次のとおりです。</t>
    <rPh sb="0" eb="4">
      <t>シュウニュウキンガク</t>
    </rPh>
    <rPh sb="5" eb="7">
      <t>ゴウケイ</t>
    </rPh>
    <rPh sb="7" eb="9">
      <t>キンガク</t>
    </rPh>
    <rPh sb="10" eb="11">
      <t>ツギ</t>
    </rPh>
    <phoneticPr fontId="2"/>
  </si>
  <si>
    <t>①+②+③</t>
    <phoneticPr fontId="2"/>
  </si>
  <si>
    <t>④売上（収入）金額の合計</t>
    <rPh sb="1" eb="3">
      <t>ウリアゲ</t>
    </rPh>
    <rPh sb="4" eb="6">
      <t>シュウニュウ</t>
    </rPh>
    <rPh sb="7" eb="9">
      <t>キンガク</t>
    </rPh>
    <rPh sb="10" eb="12">
      <t>ゴウケイ</t>
    </rPh>
    <phoneticPr fontId="2"/>
  </si>
  <si>
    <t>⑨差引原価の金額</t>
    <rPh sb="1" eb="3">
      <t>サシヒキ</t>
    </rPh>
    <rPh sb="3" eb="5">
      <t>ゲンカ</t>
    </rPh>
    <rPh sb="6" eb="8">
      <t>キンガク</t>
    </rPh>
    <phoneticPr fontId="2"/>
  </si>
  <si>
    <t>差引原価</t>
    <rPh sb="0" eb="4">
      <t>サシヒキゲンカ</t>
    </rPh>
    <phoneticPr fontId="2"/>
  </si>
  <si>
    <t>⑤+⑥-⑧</t>
    <phoneticPr fontId="2"/>
  </si>
  <si>
    <t>④-⑨</t>
    <phoneticPr fontId="2"/>
  </si>
  <si>
    <t>⑩差引売上金額</t>
    <rPh sb="1" eb="5">
      <t>サシヒキウリアゲ</t>
    </rPh>
    <rPh sb="5" eb="7">
      <t>キンガク</t>
    </rPh>
    <phoneticPr fontId="2"/>
  </si>
  <si>
    <t>差引原価の金額は次のとおりです</t>
    <rPh sb="0" eb="2">
      <t>サシヒキ</t>
    </rPh>
    <rPh sb="2" eb="4">
      <t>ゲンカ</t>
    </rPh>
    <rPh sb="5" eb="7">
      <t>キンガク</t>
    </rPh>
    <rPh sb="8" eb="9">
      <t>ツギ</t>
    </rPh>
    <phoneticPr fontId="2"/>
  </si>
  <si>
    <t>売上金額から差引原価を差し引いた残りの金額は次のとおりです</t>
    <rPh sb="0" eb="4">
      <t>ウリアゲキンガク</t>
    </rPh>
    <rPh sb="6" eb="8">
      <t>サシヒキ</t>
    </rPh>
    <rPh sb="8" eb="10">
      <t>ゲンカ</t>
    </rPh>
    <rPh sb="11" eb="12">
      <t>サ</t>
    </rPh>
    <rPh sb="13" eb="14">
      <t>ヒ</t>
    </rPh>
    <rPh sb="16" eb="17">
      <t>ノコ</t>
    </rPh>
    <rPh sb="19" eb="21">
      <t>キンガク</t>
    </rPh>
    <rPh sb="22" eb="23">
      <t>ツギ</t>
    </rPh>
    <phoneticPr fontId="2"/>
  </si>
  <si>
    <t>売上金額</t>
    <rPh sb="0" eb="4">
      <t>ウリアゲキンガク</t>
    </rPh>
    <phoneticPr fontId="2"/>
  </si>
  <si>
    <t>その他の収入</t>
    <rPh sb="2" eb="3">
      <t>タ</t>
    </rPh>
    <rPh sb="4" eb="6">
      <t>シュウニュウ</t>
    </rPh>
    <phoneticPr fontId="2"/>
  </si>
  <si>
    <t>売上金額計算</t>
    <rPh sb="0" eb="4">
      <t>ウリアゲキンガク</t>
    </rPh>
    <rPh sb="4" eb="6">
      <t>ケイサン</t>
    </rPh>
    <phoneticPr fontId="2"/>
  </si>
  <si>
    <t>差引原価計算</t>
    <rPh sb="0" eb="6">
      <t>サシヒキゲンカケイサン</t>
    </rPh>
    <phoneticPr fontId="2"/>
  </si>
  <si>
    <t>期首棚卸高</t>
    <rPh sb="0" eb="5">
      <t>キシュタナオロシダカ</t>
    </rPh>
    <phoneticPr fontId="2"/>
  </si>
  <si>
    <t>仕入金額</t>
    <rPh sb="0" eb="4">
      <t>シイレキンガク</t>
    </rPh>
    <phoneticPr fontId="2"/>
  </si>
  <si>
    <t>期末棚卸高</t>
    <rPh sb="0" eb="5">
      <t>キマツタナオロシダカ</t>
    </rPh>
    <phoneticPr fontId="2"/>
  </si>
  <si>
    <t>必要経費計算</t>
    <rPh sb="0" eb="6">
      <t>ヒツヨウケイヒケイサン</t>
    </rPh>
    <phoneticPr fontId="2"/>
  </si>
  <si>
    <t>給料賃金</t>
    <rPh sb="0" eb="4">
      <t>キュウリョウチンギン</t>
    </rPh>
    <phoneticPr fontId="2"/>
  </si>
  <si>
    <t>外注工賃</t>
    <rPh sb="0" eb="4">
      <t>ガイチュウコウチン</t>
    </rPh>
    <phoneticPr fontId="2"/>
  </si>
  <si>
    <t>減価償却費</t>
    <rPh sb="0" eb="5">
      <t>ゲンカショウキャクヒ</t>
    </rPh>
    <phoneticPr fontId="2"/>
  </si>
  <si>
    <t>貸倒金</t>
    <rPh sb="0" eb="3">
      <t>カシダオレキン</t>
    </rPh>
    <phoneticPr fontId="2"/>
  </si>
  <si>
    <t>地代家賃</t>
    <rPh sb="0" eb="4">
      <t>チダイヤチン</t>
    </rPh>
    <phoneticPr fontId="2"/>
  </si>
  <si>
    <t>利子割引料</t>
    <rPh sb="0" eb="5">
      <t>リシワリビキリョウ</t>
    </rPh>
    <phoneticPr fontId="2"/>
  </si>
  <si>
    <t>その他の経費</t>
    <rPh sb="2" eb="3">
      <t>タ</t>
    </rPh>
    <rPh sb="4" eb="6">
      <t>ケイヒ</t>
    </rPh>
    <phoneticPr fontId="2"/>
  </si>
  <si>
    <t>経費合計</t>
    <rPh sb="0" eb="4">
      <t>ケイヒゴウケイ</t>
    </rPh>
    <phoneticPr fontId="2"/>
  </si>
  <si>
    <t>専従者控除前の所得金額</t>
    <rPh sb="0" eb="6">
      <t>センジュウシャコウジョマエ</t>
    </rPh>
    <rPh sb="7" eb="11">
      <t>ショトクキンガク</t>
    </rPh>
    <phoneticPr fontId="2"/>
  </si>
  <si>
    <t>専従者控除額計算</t>
  </si>
  <si>
    <t>専従者控除額計算</t>
    <rPh sb="0" eb="8">
      <t>センジュウシャコウジョガクケイサン</t>
    </rPh>
    <phoneticPr fontId="2"/>
  </si>
  <si>
    <t>専従者続柄</t>
    <rPh sb="0" eb="3">
      <t>センジュウシャ</t>
    </rPh>
    <rPh sb="3" eb="4">
      <t>ツヅ</t>
    </rPh>
    <rPh sb="4" eb="5">
      <t>ガラ</t>
    </rPh>
    <phoneticPr fontId="2"/>
  </si>
  <si>
    <t>配偶者</t>
    <rPh sb="0" eb="3">
      <t>ハイグウシャ</t>
    </rPh>
    <phoneticPr fontId="2"/>
  </si>
  <si>
    <t>曽祖父母</t>
    <rPh sb="0" eb="3">
      <t>ソウソフ</t>
    </rPh>
    <rPh sb="3" eb="4">
      <t>ボ</t>
    </rPh>
    <phoneticPr fontId="2"/>
  </si>
  <si>
    <t>専従従事月数</t>
    <rPh sb="0" eb="2">
      <t>センジュウ</t>
    </rPh>
    <rPh sb="2" eb="4">
      <t>ジュウジ</t>
    </rPh>
    <rPh sb="4" eb="6">
      <t>ツキスウ</t>
    </rPh>
    <phoneticPr fontId="2"/>
  </si>
  <si>
    <t>専従者1</t>
  </si>
  <si>
    <t>専従者1</t>
    <rPh sb="0" eb="3">
      <t>センジュウシャ</t>
    </rPh>
    <phoneticPr fontId="2"/>
  </si>
  <si>
    <t>専従者2</t>
  </si>
  <si>
    <t>専従者2</t>
    <rPh sb="0" eb="3">
      <t>センジュウシャ</t>
    </rPh>
    <phoneticPr fontId="2"/>
  </si>
  <si>
    <t>専従者3</t>
  </si>
  <si>
    <t>専従者3</t>
    <rPh sb="0" eb="3">
      <t>センジュウシャ</t>
    </rPh>
    <phoneticPr fontId="2"/>
  </si>
  <si>
    <t>続柄</t>
  </si>
  <si>
    <t>控除額1</t>
  </si>
  <si>
    <t>控除額1</t>
    <rPh sb="0" eb="3">
      <t>コウジョガク</t>
    </rPh>
    <phoneticPr fontId="2"/>
  </si>
  <si>
    <t>控除額2</t>
  </si>
  <si>
    <t>控除額2</t>
    <rPh sb="0" eb="3">
      <t>コウジョガク</t>
    </rPh>
    <phoneticPr fontId="2"/>
  </si>
  <si>
    <t>専従者数</t>
    <rPh sb="0" eb="4">
      <t>センジュウシャスウ</t>
    </rPh>
    <phoneticPr fontId="2"/>
  </si>
  <si>
    <t>控除額</t>
  </si>
  <si>
    <t>控除額</t>
    <rPh sb="0" eb="3">
      <t>コウジョガク</t>
    </rPh>
    <phoneticPr fontId="2"/>
  </si>
  <si>
    <t>売上金額計算</t>
    <rPh sb="0" eb="6">
      <t>ウリアゲキンガクケイサン</t>
    </rPh>
    <phoneticPr fontId="2"/>
  </si>
  <si>
    <t>作付面積</t>
    <rPh sb="0" eb="4">
      <t>サクツケメンセキ</t>
    </rPh>
    <phoneticPr fontId="2"/>
  </si>
  <si>
    <t>販売金額</t>
    <rPh sb="0" eb="4">
      <t>ハンバイキンガク</t>
    </rPh>
    <phoneticPr fontId="2"/>
  </si>
  <si>
    <t>家事事業消費金額</t>
    <rPh sb="0" eb="2">
      <t>カジ</t>
    </rPh>
    <rPh sb="2" eb="4">
      <t>ジギョウ</t>
    </rPh>
    <rPh sb="4" eb="6">
      <t>ショウヒ</t>
    </rPh>
    <rPh sb="6" eb="8">
      <t>キンガク</t>
    </rPh>
    <phoneticPr fontId="2"/>
  </si>
  <si>
    <t>期首数量</t>
    <rPh sb="0" eb="4">
      <t>キシュスウリョウ</t>
    </rPh>
    <phoneticPr fontId="2"/>
  </si>
  <si>
    <t>期首金額</t>
    <rPh sb="0" eb="4">
      <t>キシュキンガク</t>
    </rPh>
    <phoneticPr fontId="2"/>
  </si>
  <si>
    <t>期末数量</t>
    <rPh sb="0" eb="4">
      <t>キマツスウリョウ</t>
    </rPh>
    <phoneticPr fontId="2"/>
  </si>
  <si>
    <t>期末金額</t>
    <rPh sb="0" eb="4">
      <t>キマツキンガク</t>
    </rPh>
    <phoneticPr fontId="2"/>
  </si>
  <si>
    <t>田畑</t>
    <rPh sb="0" eb="2">
      <t>タハタ</t>
    </rPh>
    <phoneticPr fontId="2"/>
  </si>
  <si>
    <t>特殊施設</t>
    <rPh sb="0" eb="4">
      <t>トクシュシセツ</t>
    </rPh>
    <phoneticPr fontId="2"/>
  </si>
  <si>
    <t>畜産その他</t>
    <rPh sb="0" eb="2">
      <t>チクサン</t>
    </rPh>
    <rPh sb="4" eb="5">
      <t>タ</t>
    </rPh>
    <phoneticPr fontId="2"/>
  </si>
  <si>
    <t>雑収入</t>
    <rPh sb="0" eb="3">
      <t>ザツシュウニュウ</t>
    </rPh>
    <phoneticPr fontId="2"/>
  </si>
  <si>
    <t>飼育頭羽数</t>
    <rPh sb="0" eb="2">
      <t>シイク</t>
    </rPh>
    <rPh sb="2" eb="3">
      <t>アタマ</t>
    </rPh>
    <rPh sb="3" eb="4">
      <t>ワ</t>
    </rPh>
    <rPh sb="4" eb="5">
      <t>スウ</t>
    </rPh>
    <phoneticPr fontId="2"/>
  </si>
  <si>
    <t>金額</t>
    <rPh sb="0" eb="2">
      <t>キンガク</t>
    </rPh>
    <phoneticPr fontId="2"/>
  </si>
  <si>
    <t>売上原価</t>
    <rPh sb="0" eb="4">
      <t>ウリアゲゲンカ</t>
    </rPh>
    <phoneticPr fontId="2"/>
  </si>
  <si>
    <t>給与1</t>
    <rPh sb="0" eb="2">
      <t>キュウヨ</t>
    </rPh>
    <phoneticPr fontId="2"/>
  </si>
  <si>
    <t>給与2</t>
    <rPh sb="0" eb="2">
      <t>キュウヨ</t>
    </rPh>
    <phoneticPr fontId="2"/>
  </si>
  <si>
    <t>給与3</t>
    <rPh sb="0" eb="2">
      <t>キュウヨ</t>
    </rPh>
    <phoneticPr fontId="2"/>
  </si>
  <si>
    <t>給与4</t>
    <rPh sb="0" eb="2">
      <t>キュウヨ</t>
    </rPh>
    <phoneticPr fontId="2"/>
  </si>
  <si>
    <t>雇人費1</t>
    <rPh sb="0" eb="1">
      <t>ヤト</t>
    </rPh>
    <rPh sb="1" eb="3">
      <t>ヒトヒ</t>
    </rPh>
    <phoneticPr fontId="2"/>
  </si>
  <si>
    <t>雇人費2</t>
    <rPh sb="0" eb="1">
      <t>ヤト</t>
    </rPh>
    <rPh sb="1" eb="3">
      <t>ヒトヒ</t>
    </rPh>
    <phoneticPr fontId="2"/>
  </si>
  <si>
    <t>雇人費3</t>
    <rPh sb="0" eb="1">
      <t>ヤト</t>
    </rPh>
    <rPh sb="1" eb="3">
      <t>ヒトヒ</t>
    </rPh>
    <phoneticPr fontId="2"/>
  </si>
  <si>
    <t>雇人費</t>
    <rPh sb="0" eb="3">
      <t>ヤトイビトヒ</t>
    </rPh>
    <phoneticPr fontId="2"/>
  </si>
  <si>
    <t>小作料賃借料</t>
    <rPh sb="0" eb="3">
      <t>コサクリョウ</t>
    </rPh>
    <rPh sb="3" eb="6">
      <t>チンシャクリョウ</t>
    </rPh>
    <phoneticPr fontId="2"/>
  </si>
  <si>
    <t>経費合計</t>
    <rPh sb="0" eb="2">
      <t>ケイヒ</t>
    </rPh>
    <rPh sb="2" eb="4">
      <t>ゴウケイ</t>
    </rPh>
    <phoneticPr fontId="2"/>
  </si>
  <si>
    <t>専従者4</t>
    <rPh sb="0" eb="3">
      <t>センジュウシャ</t>
    </rPh>
    <phoneticPr fontId="2"/>
  </si>
  <si>
    <t>⑳事業専従者の氏名等の入力</t>
    <rPh sb="1" eb="6">
      <t>ジギョウセンジュウシャ</t>
    </rPh>
    <rPh sb="7" eb="10">
      <t>シメイトウ</t>
    </rPh>
    <rPh sb="11" eb="13">
      <t>ニュウリョク</t>
    </rPh>
    <phoneticPr fontId="2"/>
  </si>
  <si>
    <t>売上金額の合計金額</t>
    <rPh sb="0" eb="4">
      <t>ウリアゲキンガク</t>
    </rPh>
    <rPh sb="5" eb="9">
      <t>ゴウケイキンガク</t>
    </rPh>
    <phoneticPr fontId="2"/>
  </si>
  <si>
    <t>専従者控除額</t>
    <rPh sb="0" eb="6">
      <t>センジュウシャコウジョガク</t>
    </rPh>
    <phoneticPr fontId="2"/>
  </si>
  <si>
    <t>㉑所得金額の確認</t>
    <rPh sb="1" eb="5">
      <t>ショトクキンガク</t>
    </rPh>
    <rPh sb="6" eb="8">
      <t>カクニン</t>
    </rPh>
    <phoneticPr fontId="2"/>
  </si>
  <si>
    <t>営業所得に係る所得金額</t>
    <rPh sb="0" eb="4">
      <t>エイギョウショトク</t>
    </rPh>
    <rPh sb="5" eb="6">
      <t>カカ</t>
    </rPh>
    <rPh sb="7" eb="11">
      <t>ショトクキンガク</t>
    </rPh>
    <phoneticPr fontId="2"/>
  </si>
  <si>
    <t>営業所得金額</t>
    <rPh sb="0" eb="4">
      <t>エイギョウショトク</t>
    </rPh>
    <rPh sb="4" eb="6">
      <t>キンガク</t>
    </rPh>
    <phoneticPr fontId="2"/>
  </si>
  <si>
    <t>⑯事業専従者の氏名等の入力</t>
    <rPh sb="1" eb="6">
      <t>ジギョウセンジュウシャ</t>
    </rPh>
    <rPh sb="7" eb="10">
      <t>シメイトウ</t>
    </rPh>
    <rPh sb="11" eb="13">
      <t>ニュウリョク</t>
    </rPh>
    <phoneticPr fontId="2"/>
  </si>
  <si>
    <t>⑰所得金額の確認</t>
    <rPh sb="1" eb="5">
      <t>ショトクキンガク</t>
    </rPh>
    <rPh sb="6" eb="8">
      <t>カクニン</t>
    </rPh>
    <phoneticPr fontId="2"/>
  </si>
  <si>
    <t>農業所得に係る所得金額</t>
    <rPh sb="0" eb="4">
      <t>ノウギョウショトク</t>
    </rPh>
    <rPh sb="5" eb="6">
      <t>カカ</t>
    </rPh>
    <rPh sb="7" eb="11">
      <t>ショトクキンガク</t>
    </rPh>
    <phoneticPr fontId="2"/>
  </si>
  <si>
    <t>農業所得金額</t>
    <rPh sb="0" eb="6">
      <t>ノウギョウショトクキンガク</t>
    </rPh>
    <phoneticPr fontId="2"/>
  </si>
  <si>
    <t>70歳以上</t>
    <rPh sb="2" eb="5">
      <t>サイイジョウ</t>
    </rPh>
    <phoneticPr fontId="2"/>
  </si>
  <si>
    <t>70歳以下</t>
    <rPh sb="2" eb="5">
      <t>サイイカ</t>
    </rPh>
    <phoneticPr fontId="2"/>
  </si>
  <si>
    <t>P92</t>
    <phoneticPr fontId="2"/>
  </si>
  <si>
    <t>M118</t>
    <phoneticPr fontId="2"/>
  </si>
  <si>
    <t>賃貸料</t>
    <rPh sb="0" eb="3">
      <t>チンタイリョウ</t>
    </rPh>
    <phoneticPr fontId="2"/>
  </si>
  <si>
    <t>礼金・権利金・更新料</t>
    <rPh sb="0" eb="2">
      <t>レイキン</t>
    </rPh>
    <rPh sb="3" eb="6">
      <t>ケンリキン</t>
    </rPh>
    <rPh sb="7" eb="10">
      <t>コウシンリョウ</t>
    </rPh>
    <phoneticPr fontId="2"/>
  </si>
  <si>
    <t>名義書換料</t>
    <rPh sb="0" eb="5">
      <t>メイギカキカエリョウ</t>
    </rPh>
    <phoneticPr fontId="2"/>
  </si>
  <si>
    <t>保証金・敷金</t>
    <rPh sb="0" eb="3">
      <t>ホショウキン</t>
    </rPh>
    <rPh sb="4" eb="6">
      <t>シキキン</t>
    </rPh>
    <phoneticPr fontId="2"/>
  </si>
  <si>
    <t>給料賃金計算</t>
    <rPh sb="0" eb="6">
      <t>キュウリョウチンギンケイサン</t>
    </rPh>
    <phoneticPr fontId="2"/>
  </si>
  <si>
    <t>⑪その他の経費の入力</t>
    <rPh sb="3" eb="4">
      <t>タ</t>
    </rPh>
    <rPh sb="5" eb="7">
      <t>ケイヒ</t>
    </rPh>
    <rPh sb="8" eb="10">
      <t>ニュウリョク</t>
    </rPh>
    <phoneticPr fontId="2"/>
  </si>
  <si>
    <t>⑮所得金額の確認</t>
    <rPh sb="1" eb="5">
      <t>ショトクキンガク</t>
    </rPh>
    <rPh sb="6" eb="8">
      <t>カクニン</t>
    </rPh>
    <phoneticPr fontId="2"/>
  </si>
  <si>
    <t>不動産所得に係る所得金額</t>
    <rPh sb="0" eb="5">
      <t>フドウサンショトク</t>
    </rPh>
    <rPh sb="6" eb="7">
      <t>カカ</t>
    </rPh>
    <rPh sb="8" eb="12">
      <t>ショトクキンガク</t>
    </rPh>
    <phoneticPr fontId="2"/>
  </si>
  <si>
    <t>⑭事業専従者の氏名等の入力</t>
    <rPh sb="1" eb="6">
      <t>ジギョウセンジュウシャ</t>
    </rPh>
    <rPh sb="7" eb="10">
      <t>シメイトウ</t>
    </rPh>
    <rPh sb="11" eb="13">
      <t>ニュウリョク</t>
    </rPh>
    <phoneticPr fontId="2"/>
  </si>
  <si>
    <t>専従者控除額計算</t>
    <rPh sb="0" eb="6">
      <t>センジュウシャコウジョガク</t>
    </rPh>
    <rPh sb="6" eb="8">
      <t>ケイサン</t>
    </rPh>
    <phoneticPr fontId="2"/>
  </si>
  <si>
    <t>専従者3</t>
    <phoneticPr fontId="2"/>
  </si>
  <si>
    <t>必要経費計算_黒字</t>
    <rPh sb="0" eb="6">
      <t>ヒツヨウケイヒケイサン</t>
    </rPh>
    <rPh sb="7" eb="9">
      <t>クロジ</t>
    </rPh>
    <phoneticPr fontId="2"/>
  </si>
  <si>
    <t>不動産所得金額</t>
    <rPh sb="0" eb="7">
      <t>フドウサンショトクキンガク</t>
    </rPh>
    <phoneticPr fontId="2"/>
  </si>
  <si>
    <t>土地取得分</t>
    <rPh sb="0" eb="5">
      <t>トチシュトクブン</t>
    </rPh>
    <phoneticPr fontId="2"/>
  </si>
  <si>
    <t>借入金利子_土地分除く</t>
    <rPh sb="0" eb="5">
      <t>カリイレキンリシ</t>
    </rPh>
    <rPh sb="6" eb="8">
      <t>トチ</t>
    </rPh>
    <rPh sb="8" eb="9">
      <t>ブン</t>
    </rPh>
    <rPh sb="9" eb="10">
      <t>ノゾ</t>
    </rPh>
    <phoneticPr fontId="2"/>
  </si>
  <si>
    <t>借土抜き_不動産所得金額</t>
    <rPh sb="0" eb="1">
      <t>カ</t>
    </rPh>
    <rPh sb="1" eb="2">
      <t>ツチ</t>
    </rPh>
    <rPh sb="2" eb="3">
      <t>ヌ</t>
    </rPh>
    <rPh sb="5" eb="8">
      <t>フドウサン</t>
    </rPh>
    <rPh sb="8" eb="10">
      <t>ショトク</t>
    </rPh>
    <rPh sb="10" eb="12">
      <t>キンガク</t>
    </rPh>
    <phoneticPr fontId="2"/>
  </si>
  <si>
    <t>G137</t>
    <phoneticPr fontId="2"/>
  </si>
  <si>
    <t>配当1</t>
    <rPh sb="0" eb="2">
      <t>ハイトウ</t>
    </rPh>
    <phoneticPr fontId="2"/>
  </si>
  <si>
    <t>配当2</t>
    <rPh sb="0" eb="2">
      <t>ハイトウ</t>
    </rPh>
    <phoneticPr fontId="2"/>
  </si>
  <si>
    <t>配当3</t>
    <rPh sb="0" eb="2">
      <t>ハイトウ</t>
    </rPh>
    <phoneticPr fontId="2"/>
  </si>
  <si>
    <t>収入金額合計</t>
    <rPh sb="0" eb="4">
      <t>シュウニュウキンガク</t>
    </rPh>
    <rPh sb="4" eb="6">
      <t>ゴウケイ</t>
    </rPh>
    <phoneticPr fontId="2"/>
  </si>
  <si>
    <t>必要経費合計</t>
    <rPh sb="0" eb="6">
      <t>ヒツヨウケイヒゴウケイ</t>
    </rPh>
    <phoneticPr fontId="2"/>
  </si>
  <si>
    <t>配当所得金額</t>
    <rPh sb="0" eb="6">
      <t>ハイトウショトクキンガク</t>
    </rPh>
    <phoneticPr fontId="2"/>
  </si>
  <si>
    <t>配当4</t>
    <rPh sb="0" eb="2">
      <t>ハイトウ</t>
    </rPh>
    <phoneticPr fontId="2"/>
  </si>
  <si>
    <t>業務雑所得1</t>
    <rPh sb="0" eb="2">
      <t>ギョウム</t>
    </rPh>
    <rPh sb="2" eb="5">
      <t>ザツショトク</t>
    </rPh>
    <phoneticPr fontId="2"/>
  </si>
  <si>
    <t>業務雑所得2</t>
    <rPh sb="0" eb="2">
      <t>ギョウム</t>
    </rPh>
    <rPh sb="2" eb="5">
      <t>ザツショトク</t>
    </rPh>
    <phoneticPr fontId="2"/>
  </si>
  <si>
    <t>業務雑所得3</t>
    <rPh sb="0" eb="2">
      <t>ギョウム</t>
    </rPh>
    <rPh sb="2" eb="3">
      <t>ザツ</t>
    </rPh>
    <rPh sb="3" eb="5">
      <t>ショトク</t>
    </rPh>
    <phoneticPr fontId="2"/>
  </si>
  <si>
    <t>業務_収入金額合計</t>
    <rPh sb="0" eb="2">
      <t>ギョウム</t>
    </rPh>
    <rPh sb="3" eb="7">
      <t>シュウニュウキンガク</t>
    </rPh>
    <rPh sb="7" eb="9">
      <t>ゴウケイ</t>
    </rPh>
    <phoneticPr fontId="2"/>
  </si>
  <si>
    <t>業務_必要経費合計</t>
    <rPh sb="0" eb="2">
      <t>ギョウム</t>
    </rPh>
    <rPh sb="3" eb="9">
      <t>ヒツヨウケイヒゴウケイ</t>
    </rPh>
    <phoneticPr fontId="2"/>
  </si>
  <si>
    <t>業務_雑所得金額</t>
    <rPh sb="0" eb="2">
      <t>ギョウム</t>
    </rPh>
    <rPh sb="3" eb="8">
      <t>ザツショトクキンガク</t>
    </rPh>
    <phoneticPr fontId="2"/>
  </si>
  <si>
    <t>その他雑所得1</t>
    <rPh sb="2" eb="3">
      <t>タ</t>
    </rPh>
    <rPh sb="3" eb="6">
      <t>ザツショトク</t>
    </rPh>
    <phoneticPr fontId="2"/>
  </si>
  <si>
    <t>その他雑所得2</t>
    <rPh sb="2" eb="3">
      <t>タ</t>
    </rPh>
    <rPh sb="3" eb="6">
      <t>ザツショトク</t>
    </rPh>
    <phoneticPr fontId="2"/>
  </si>
  <si>
    <t>その他雑所得3</t>
    <rPh sb="2" eb="6">
      <t>タザツショトク</t>
    </rPh>
    <phoneticPr fontId="2"/>
  </si>
  <si>
    <t>その他_収入金額合計</t>
    <rPh sb="2" eb="3">
      <t>タ</t>
    </rPh>
    <rPh sb="4" eb="10">
      <t>シュウニュウキンガクゴウケイ</t>
    </rPh>
    <phoneticPr fontId="2"/>
  </si>
  <si>
    <t>その他_必要経費合計</t>
    <rPh sb="2" eb="3">
      <t>タ</t>
    </rPh>
    <rPh sb="4" eb="10">
      <t>ヒツヨウケイヒゴウケイ</t>
    </rPh>
    <phoneticPr fontId="2"/>
  </si>
  <si>
    <t>その他_雑所得金額</t>
    <rPh sb="2" eb="3">
      <t>タ</t>
    </rPh>
    <rPh sb="4" eb="9">
      <t>ザツショトクキンガク</t>
    </rPh>
    <phoneticPr fontId="2"/>
  </si>
  <si>
    <t>短期譲渡所得差引金額</t>
    <rPh sb="0" eb="6">
      <t>タンキジョウトショトク</t>
    </rPh>
    <rPh sb="6" eb="10">
      <t>サシヒキキンガク</t>
    </rPh>
    <phoneticPr fontId="2"/>
  </si>
  <si>
    <t>長期譲渡所得差引金額</t>
    <rPh sb="0" eb="6">
      <t>チョウキジョウトショトク</t>
    </rPh>
    <rPh sb="6" eb="10">
      <t>サシヒキキンガク</t>
    </rPh>
    <phoneticPr fontId="2"/>
  </si>
  <si>
    <t>特別控除額計算</t>
    <rPh sb="0" eb="7">
      <t>トクベツコウジョガクケイサン</t>
    </rPh>
    <phoneticPr fontId="2"/>
  </si>
  <si>
    <t>特別控除上限金額</t>
    <rPh sb="0" eb="2">
      <t>トクベツ</t>
    </rPh>
    <rPh sb="2" eb="4">
      <t>コウジョ</t>
    </rPh>
    <rPh sb="4" eb="6">
      <t>ジョウゲン</t>
    </rPh>
    <rPh sb="6" eb="8">
      <t>キンガク</t>
    </rPh>
    <phoneticPr fontId="2"/>
  </si>
  <si>
    <t>特別控除額</t>
    <rPh sb="0" eb="2">
      <t>トクベツ</t>
    </rPh>
    <rPh sb="2" eb="4">
      <t>コウジョ</t>
    </rPh>
    <rPh sb="4" eb="5">
      <t>ガク</t>
    </rPh>
    <phoneticPr fontId="2"/>
  </si>
  <si>
    <t>差引金額合計額</t>
    <rPh sb="0" eb="4">
      <t>サシヒキキンガク</t>
    </rPh>
    <rPh sb="4" eb="7">
      <t>ゴウケイガク</t>
    </rPh>
    <phoneticPr fontId="2"/>
  </si>
  <si>
    <t>まず先に短期譲渡所得の譲渡益から控除し、残りがあれば長期譲渡所得の譲渡益から控除します。譲渡益が50万円より少ない場合は、譲渡益が特別控除額となります</t>
    <rPh sb="2" eb="3">
      <t>サキ</t>
    </rPh>
    <rPh sb="4" eb="10">
      <t>タンキジョウトショトク</t>
    </rPh>
    <rPh sb="11" eb="14">
      <t>ジョウトエキ</t>
    </rPh>
    <rPh sb="16" eb="18">
      <t>コウジョ</t>
    </rPh>
    <rPh sb="20" eb="21">
      <t>ノコ</t>
    </rPh>
    <rPh sb="26" eb="32">
      <t>チョウキジョウトショトク</t>
    </rPh>
    <rPh sb="33" eb="36">
      <t>ジョウトエキ</t>
    </rPh>
    <rPh sb="38" eb="40">
      <t>コウジョ</t>
    </rPh>
    <rPh sb="44" eb="47">
      <t>ジョウトエキ</t>
    </rPh>
    <rPh sb="50" eb="52">
      <t>マンエン</t>
    </rPh>
    <rPh sb="54" eb="55">
      <t>スク</t>
    </rPh>
    <rPh sb="57" eb="59">
      <t>バアイ</t>
    </rPh>
    <rPh sb="61" eb="64">
      <t>ジョウトエキ</t>
    </rPh>
    <rPh sb="65" eb="70">
      <t>トクベツコウジョガク</t>
    </rPh>
    <phoneticPr fontId="2"/>
  </si>
  <si>
    <t>一時所得金額計算</t>
    <rPh sb="0" eb="4">
      <t>イチジショトク</t>
    </rPh>
    <rPh sb="4" eb="6">
      <t>キンガク</t>
    </rPh>
    <rPh sb="6" eb="8">
      <t>ケイサン</t>
    </rPh>
    <phoneticPr fontId="2"/>
  </si>
  <si>
    <t>譲渡所得金額計算</t>
    <rPh sb="0" eb="4">
      <t>ジョウトショトク</t>
    </rPh>
    <rPh sb="4" eb="6">
      <t>キンガク</t>
    </rPh>
    <rPh sb="6" eb="8">
      <t>ケイサン</t>
    </rPh>
    <phoneticPr fontId="2"/>
  </si>
  <si>
    <t>配当所得金額計算</t>
    <rPh sb="0" eb="4">
      <t>ハイトウショトク</t>
    </rPh>
    <rPh sb="4" eb="6">
      <t>キンガク</t>
    </rPh>
    <rPh sb="6" eb="8">
      <t>ケイサン</t>
    </rPh>
    <phoneticPr fontId="2"/>
  </si>
  <si>
    <t>年金以外雑所得金額計算</t>
    <rPh sb="0" eb="4">
      <t>ネンキンイガイ</t>
    </rPh>
    <rPh sb="4" eb="7">
      <t>ザツショトク</t>
    </rPh>
    <rPh sb="7" eb="9">
      <t>キンガク</t>
    </rPh>
    <rPh sb="9" eb="11">
      <t>ケイサン</t>
    </rPh>
    <phoneticPr fontId="2"/>
  </si>
  <si>
    <t>不動産所得金額計算</t>
    <rPh sb="0" eb="5">
      <t>フドウサンショトク</t>
    </rPh>
    <rPh sb="5" eb="9">
      <t>キンガクケイサン</t>
    </rPh>
    <phoneticPr fontId="2"/>
  </si>
  <si>
    <t>一時所得差引金額</t>
    <rPh sb="0" eb="4">
      <t>イチジショトク</t>
    </rPh>
    <rPh sb="4" eb="8">
      <t>サシヒキキンガク</t>
    </rPh>
    <phoneticPr fontId="2"/>
  </si>
  <si>
    <t>特別控除上限金額</t>
    <rPh sb="0" eb="2">
      <t>トクベツ</t>
    </rPh>
    <rPh sb="2" eb="4">
      <t>コウジョ</t>
    </rPh>
    <rPh sb="4" eb="8">
      <t>ジョウゲンキンガク</t>
    </rPh>
    <phoneticPr fontId="2"/>
  </si>
  <si>
    <t>一時所得金額</t>
    <rPh sb="0" eb="4">
      <t>イチジショトク</t>
    </rPh>
    <rPh sb="4" eb="6">
      <t>キンガク</t>
    </rPh>
    <phoneticPr fontId="2"/>
  </si>
  <si>
    <t>短期_特別控除額</t>
    <rPh sb="0" eb="2">
      <t>タンキ</t>
    </rPh>
    <rPh sb="3" eb="7">
      <t>トクベツコウジョ</t>
    </rPh>
    <rPh sb="7" eb="8">
      <t>ガク</t>
    </rPh>
    <phoneticPr fontId="2"/>
  </si>
  <si>
    <t>長期_特別控除額</t>
    <rPh sb="0" eb="2">
      <t>チョウキ</t>
    </rPh>
    <rPh sb="3" eb="8">
      <t>トクベツコウジョガク</t>
    </rPh>
    <phoneticPr fontId="2"/>
  </si>
  <si>
    <t>短期譲渡</t>
    <rPh sb="0" eb="4">
      <t>タンキジョウト</t>
    </rPh>
    <phoneticPr fontId="2"/>
  </si>
  <si>
    <t>譲渡所得</t>
    <rPh sb="0" eb="2">
      <t>ジョウト</t>
    </rPh>
    <rPh sb="2" eb="4">
      <t>ショトク</t>
    </rPh>
    <phoneticPr fontId="2"/>
  </si>
  <si>
    <t>長期譲渡</t>
    <rPh sb="0" eb="4">
      <t>チョウキジョウト</t>
    </rPh>
    <phoneticPr fontId="2"/>
  </si>
  <si>
    <t>G147</t>
    <phoneticPr fontId="2"/>
  </si>
  <si>
    <t>J146</t>
    <phoneticPr fontId="2"/>
  </si>
  <si>
    <t>社会保険料控除・小規模企業共済等掛金控除</t>
    <rPh sb="0" eb="7">
      <t>シャカイホケンリョウコウジョ</t>
    </rPh>
    <rPh sb="8" eb="18">
      <t>ショウキボキギョウキョウサイトウカケキン</t>
    </rPh>
    <rPh sb="18" eb="20">
      <t>コウジョ</t>
    </rPh>
    <phoneticPr fontId="2"/>
  </si>
  <si>
    <t>社会保険料控除額の計算</t>
    <rPh sb="0" eb="7">
      <t>シャカイホケンリョウコウジョ</t>
    </rPh>
    <rPh sb="7" eb="8">
      <t>ガク</t>
    </rPh>
    <rPh sb="9" eb="11">
      <t>ケイサン</t>
    </rPh>
    <phoneticPr fontId="2"/>
  </si>
  <si>
    <t>小規模企業共済等掛金控除額の計算</t>
    <rPh sb="0" eb="12">
      <t>ショウキボキギョウキョウサイトウカケキンコウジョ</t>
    </rPh>
    <rPh sb="12" eb="13">
      <t>ガク</t>
    </rPh>
    <rPh sb="14" eb="16">
      <t>ケイサン</t>
    </rPh>
    <phoneticPr fontId="2"/>
  </si>
  <si>
    <t>社会保険料控除額</t>
    <rPh sb="0" eb="2">
      <t>シャカイ</t>
    </rPh>
    <rPh sb="2" eb="5">
      <t>ホケンリョウ</t>
    </rPh>
    <rPh sb="5" eb="7">
      <t>コウジョ</t>
    </rPh>
    <rPh sb="7" eb="8">
      <t>ガク</t>
    </rPh>
    <phoneticPr fontId="2"/>
  </si>
  <si>
    <t>小規模企業共済等掛金控除額</t>
    <rPh sb="0" eb="12">
      <t>ショウキボキギョウキョウサイトウカケキンコウジョ</t>
    </rPh>
    <rPh sb="12" eb="13">
      <t>ガク</t>
    </rPh>
    <phoneticPr fontId="2"/>
  </si>
  <si>
    <t>新制度</t>
    <rPh sb="0" eb="3">
      <t>シンセイド</t>
    </rPh>
    <phoneticPr fontId="2"/>
  </si>
  <si>
    <t>一般</t>
    <rPh sb="0" eb="2">
      <t>イッパン</t>
    </rPh>
    <phoneticPr fontId="2"/>
  </si>
  <si>
    <t>介護医療保険</t>
    <rPh sb="0" eb="6">
      <t>カイゴイリョウホケン</t>
    </rPh>
    <phoneticPr fontId="2"/>
  </si>
  <si>
    <t>旧制度</t>
    <rPh sb="0" eb="3">
      <t>キュウセイド</t>
    </rPh>
    <phoneticPr fontId="2"/>
  </si>
  <si>
    <t>支払合計</t>
    <rPh sb="0" eb="4">
      <t>シハライゴウケイ</t>
    </rPh>
    <phoneticPr fontId="2"/>
  </si>
  <si>
    <t>年末調整済み</t>
    <rPh sb="0" eb="5">
      <t>ネンマツチョウセイズ</t>
    </rPh>
    <phoneticPr fontId="2"/>
  </si>
  <si>
    <t>控除額計算</t>
    <rPh sb="0" eb="5">
      <t>コウジョガクケイサン</t>
    </rPh>
    <phoneticPr fontId="2"/>
  </si>
  <si>
    <t>上：上限、下：下限</t>
    <rPh sb="0" eb="1">
      <t>ウエ</t>
    </rPh>
    <rPh sb="2" eb="4">
      <t>ジョウゲン</t>
    </rPh>
    <rPh sb="5" eb="6">
      <t>シタ</t>
    </rPh>
    <rPh sb="7" eb="9">
      <t>カゲン</t>
    </rPh>
    <phoneticPr fontId="2"/>
  </si>
  <si>
    <t>控除額計算</t>
    <rPh sb="0" eb="3">
      <t>コウジョガク</t>
    </rPh>
    <rPh sb="3" eb="5">
      <t>ケイサン</t>
    </rPh>
    <phoneticPr fontId="2"/>
  </si>
  <si>
    <t>介護医療保険分</t>
    <rPh sb="0" eb="7">
      <t>カイゴイリョウホケンブン</t>
    </rPh>
    <phoneticPr fontId="2"/>
  </si>
  <si>
    <t>生命保険料控除額(個別)</t>
    <rPh sb="0" eb="8">
      <t>セイメイホケンリョウコウジョガク</t>
    </rPh>
    <rPh sb="9" eb="11">
      <t>コベツ</t>
    </rPh>
    <phoneticPr fontId="2"/>
  </si>
  <si>
    <t>新+旧</t>
    <rPh sb="0" eb="1">
      <t>シン</t>
    </rPh>
    <rPh sb="2" eb="3">
      <t>キュウ</t>
    </rPh>
    <phoneticPr fontId="2"/>
  </si>
  <si>
    <t>生命保険料控除額合計</t>
    <rPh sb="0" eb="8">
      <t>セイメイホケンリョウコウジョガク</t>
    </rPh>
    <rPh sb="8" eb="10">
      <t>ゴウケイ</t>
    </rPh>
    <phoneticPr fontId="2"/>
  </si>
  <si>
    <t>旧長期損害保険料</t>
    <rPh sb="0" eb="3">
      <t>キュウチョウキ</t>
    </rPh>
    <rPh sb="3" eb="7">
      <t>ソンガイホケン</t>
    </rPh>
    <rPh sb="7" eb="8">
      <t>リョウ</t>
    </rPh>
    <phoneticPr fontId="2"/>
  </si>
  <si>
    <t>地震保険料</t>
    <rPh sb="0" eb="5">
      <t>ジシンホケンリョウ</t>
    </rPh>
    <phoneticPr fontId="2"/>
  </si>
  <si>
    <t>年末調整済</t>
    <rPh sb="0" eb="5">
      <t>ネンマツチョウセイズ</t>
    </rPh>
    <phoneticPr fontId="2"/>
  </si>
  <si>
    <t>控除_地震保険分</t>
    <rPh sb="0" eb="2">
      <t>コウジョ</t>
    </rPh>
    <rPh sb="3" eb="7">
      <t>ジシンホケン</t>
    </rPh>
    <rPh sb="7" eb="8">
      <t>ブン</t>
    </rPh>
    <phoneticPr fontId="2"/>
  </si>
  <si>
    <t>地震保険料支払金額_逆算</t>
    <rPh sb="0" eb="9">
      <t>ジシンホケンリョウシハライキンガク</t>
    </rPh>
    <rPh sb="10" eb="12">
      <t>ギャクサン</t>
    </rPh>
    <phoneticPr fontId="2"/>
  </si>
  <si>
    <t>地震保険料控除額</t>
    <rPh sb="0" eb="7">
      <t>ジシンホケンリョウコウジョ</t>
    </rPh>
    <rPh sb="7" eb="8">
      <t>ガク</t>
    </rPh>
    <phoneticPr fontId="2"/>
  </si>
  <si>
    <t>作成済みの場合</t>
    <rPh sb="0" eb="3">
      <t>サクセイズ</t>
    </rPh>
    <rPh sb="5" eb="7">
      <t>バアイ</t>
    </rPh>
    <phoneticPr fontId="2"/>
  </si>
  <si>
    <t>負担金額</t>
    <rPh sb="0" eb="4">
      <t>フタンキンガク</t>
    </rPh>
    <phoneticPr fontId="2"/>
  </si>
  <si>
    <t>合計所得金額×0.05</t>
    <rPh sb="0" eb="6">
      <t>ゴウケイショトクキンガク</t>
    </rPh>
    <phoneticPr fontId="2"/>
  </si>
  <si>
    <t>負担金額から差し引く額</t>
    <rPh sb="0" eb="4">
      <t>フタンキンガク</t>
    </rPh>
    <rPh sb="6" eb="7">
      <t>サ</t>
    </rPh>
    <phoneticPr fontId="2"/>
  </si>
  <si>
    <t>医療費控除額</t>
    <rPh sb="0" eb="6">
      <t>イリョウヒコウジョガク</t>
    </rPh>
    <phoneticPr fontId="2"/>
  </si>
  <si>
    <t>医療費の明細作成</t>
    <rPh sb="0" eb="3">
      <t>イリョウヒ</t>
    </rPh>
    <rPh sb="4" eb="6">
      <t>メイサイ</t>
    </rPh>
    <rPh sb="6" eb="8">
      <t>サクセイ</t>
    </rPh>
    <phoneticPr fontId="2"/>
  </si>
  <si>
    <t>寡婦控除額</t>
    <rPh sb="0" eb="5">
      <t>カフコウジョガク</t>
    </rPh>
    <phoneticPr fontId="2"/>
  </si>
  <si>
    <t>ひとり親控除額</t>
    <rPh sb="3" eb="4">
      <t>オヤ</t>
    </rPh>
    <rPh sb="4" eb="7">
      <t>コウジョガク</t>
    </rPh>
    <phoneticPr fontId="2"/>
  </si>
  <si>
    <t>勤労学生控除額</t>
    <rPh sb="0" eb="7">
      <t>キンロウガクセイコウジョガク</t>
    </rPh>
    <phoneticPr fontId="2"/>
  </si>
  <si>
    <t>①の方法</t>
    <rPh sb="2" eb="4">
      <t>ホウホウ</t>
    </rPh>
    <phoneticPr fontId="2"/>
  </si>
  <si>
    <t>②の方法</t>
    <rPh sb="2" eb="4">
      <t>ホウホウ</t>
    </rPh>
    <phoneticPr fontId="2"/>
  </si>
  <si>
    <t>災害関連支出は、損失の金額のうち、次に掲げる金額になります。</t>
    <rPh sb="0" eb="6">
      <t>サイガイカンレンシシュツ</t>
    </rPh>
    <rPh sb="8" eb="10">
      <t>ソンシツ</t>
    </rPh>
    <rPh sb="11" eb="13">
      <t>キンガク</t>
    </rPh>
    <rPh sb="17" eb="18">
      <t>ツギ</t>
    </rPh>
    <rPh sb="19" eb="20">
      <t>カカ</t>
    </rPh>
    <rPh sb="22" eb="24">
      <t>キンガク</t>
    </rPh>
    <phoneticPr fontId="2"/>
  </si>
  <si>
    <t>①災害により住宅家財等が滅失し、損壊し又は価値が減少したことによる当該住宅家財等の取壊し又は除去のための支出その他災害に付随する支出</t>
    <rPh sb="1" eb="3">
      <t>サイガイ</t>
    </rPh>
    <rPh sb="6" eb="11">
      <t>ジュウタクカザイトウ</t>
    </rPh>
    <rPh sb="12" eb="14">
      <t>メッシツ</t>
    </rPh>
    <rPh sb="16" eb="18">
      <t>ソンカイ</t>
    </rPh>
    <rPh sb="19" eb="20">
      <t>マタ</t>
    </rPh>
    <rPh sb="21" eb="23">
      <t>カチ</t>
    </rPh>
    <rPh sb="24" eb="26">
      <t>ゲンショウ</t>
    </rPh>
    <rPh sb="33" eb="40">
      <t>トウガイジュウタクカザイトウ</t>
    </rPh>
    <rPh sb="41" eb="43">
      <t>トリコワ</t>
    </rPh>
    <rPh sb="44" eb="45">
      <t>マタ</t>
    </rPh>
    <rPh sb="46" eb="48">
      <t>ジョキョ</t>
    </rPh>
    <rPh sb="52" eb="54">
      <t>シシュツ</t>
    </rPh>
    <rPh sb="56" eb="57">
      <t>タ</t>
    </rPh>
    <rPh sb="57" eb="59">
      <t>サイガイ</t>
    </rPh>
    <rPh sb="60" eb="62">
      <t>フズイ</t>
    </rPh>
    <rPh sb="64" eb="66">
      <t>シシュツ</t>
    </rPh>
    <phoneticPr fontId="2"/>
  </si>
  <si>
    <t>④盗難又は横領による損失が生じた住宅家財等の原状回復のための支出その他これに類する支出</t>
    <rPh sb="1" eb="3">
      <t>トウナン</t>
    </rPh>
    <rPh sb="3" eb="4">
      <t>マタ</t>
    </rPh>
    <rPh sb="5" eb="7">
      <t>オウリョウ</t>
    </rPh>
    <rPh sb="10" eb="12">
      <t>ソンシツ</t>
    </rPh>
    <rPh sb="13" eb="14">
      <t>ショウ</t>
    </rPh>
    <rPh sb="16" eb="21">
      <t>ジュウタクカザイトウ</t>
    </rPh>
    <rPh sb="22" eb="26">
      <t>ゲンジョウカイフク</t>
    </rPh>
    <rPh sb="30" eb="32">
      <t>シシュツ</t>
    </rPh>
    <rPh sb="34" eb="35">
      <t>タ</t>
    </rPh>
    <rPh sb="38" eb="39">
      <t>ルイ</t>
    </rPh>
    <rPh sb="41" eb="43">
      <t>シシュツ</t>
    </rPh>
    <phoneticPr fontId="2"/>
  </si>
  <si>
    <t>②災害により住宅家財等が倒壊し又は価値が減少した場合その他災害により住宅家財等を使用することが困難になった場合において、</t>
    <rPh sb="1" eb="3">
      <t>サイガイ</t>
    </rPh>
    <rPh sb="6" eb="11">
      <t>ジュウタクカザイトウ</t>
    </rPh>
    <rPh sb="12" eb="14">
      <t>トウカイ</t>
    </rPh>
    <rPh sb="15" eb="16">
      <t>マタ</t>
    </rPh>
    <rPh sb="17" eb="19">
      <t>カチ</t>
    </rPh>
    <rPh sb="20" eb="22">
      <t>ゲンショウ</t>
    </rPh>
    <rPh sb="24" eb="26">
      <t>バアイ</t>
    </rPh>
    <rPh sb="28" eb="29">
      <t>タ</t>
    </rPh>
    <rPh sb="29" eb="31">
      <t>サイガイ</t>
    </rPh>
    <rPh sb="34" eb="39">
      <t>ジュウタクカザイトウ</t>
    </rPh>
    <rPh sb="40" eb="42">
      <t>シヨウ</t>
    </rPh>
    <rPh sb="47" eb="49">
      <t>コンナン</t>
    </rPh>
    <phoneticPr fontId="2"/>
  </si>
  <si>
    <t xml:space="preserve">   その災害のやんだ日の翌日から1年を経過する日までにした次に掲げる支出その他これらに類する支出</t>
    <phoneticPr fontId="2"/>
  </si>
  <si>
    <t>③災害により住宅家財等につき現に被害が生じ、又はまさに被害が生ずる恐れがあると見込まれる場合において、</t>
    <rPh sb="1" eb="3">
      <t>サイガイ</t>
    </rPh>
    <rPh sb="6" eb="11">
      <t>ジュウタクカザイトウ</t>
    </rPh>
    <rPh sb="14" eb="15">
      <t>ゲン</t>
    </rPh>
    <rPh sb="16" eb="18">
      <t>ヒガイ</t>
    </rPh>
    <rPh sb="19" eb="20">
      <t>ショウ</t>
    </rPh>
    <rPh sb="22" eb="23">
      <t>マタ</t>
    </rPh>
    <rPh sb="27" eb="29">
      <t>ヒガイ</t>
    </rPh>
    <rPh sb="30" eb="31">
      <t>ショウ</t>
    </rPh>
    <rPh sb="33" eb="34">
      <t>オソ</t>
    </rPh>
    <rPh sb="39" eb="41">
      <t>ミコ</t>
    </rPh>
    <rPh sb="44" eb="46">
      <t>バアイ</t>
    </rPh>
    <phoneticPr fontId="2"/>
  </si>
  <si>
    <t xml:space="preserve">   住宅家財等に係る被害の拡大又は発生を防止するため緊急に必要な措置を講ずるための支出</t>
    <phoneticPr fontId="2"/>
  </si>
  <si>
    <t>　　（イ）災害により生じた土砂その他の障害物を除去するための支出</t>
    <rPh sb="5" eb="7">
      <t>サイガイ</t>
    </rPh>
    <rPh sb="10" eb="11">
      <t>ショウ</t>
    </rPh>
    <rPh sb="13" eb="15">
      <t>ドシャ</t>
    </rPh>
    <rPh sb="17" eb="18">
      <t>タ</t>
    </rPh>
    <rPh sb="19" eb="22">
      <t>ショウガイブツ</t>
    </rPh>
    <rPh sb="23" eb="25">
      <t>ジョキョ</t>
    </rPh>
    <rPh sb="30" eb="32">
      <t>シシュツ</t>
    </rPh>
    <phoneticPr fontId="2"/>
  </si>
  <si>
    <t>　　（ロ）住宅家財等の原状回復のための支出（災害により生じた住宅家財等の損失の金額に相当する部分の支出を除く）</t>
    <rPh sb="5" eb="10">
      <t>ジュウタクカザイトウ</t>
    </rPh>
    <rPh sb="11" eb="15">
      <t>ゲンジョウカイフク</t>
    </rPh>
    <rPh sb="19" eb="21">
      <t>シシュツ</t>
    </rPh>
    <rPh sb="22" eb="24">
      <t>サイガイ</t>
    </rPh>
    <rPh sb="27" eb="28">
      <t>ショウ</t>
    </rPh>
    <rPh sb="30" eb="35">
      <t>ジュウタクカザイトウ</t>
    </rPh>
    <rPh sb="36" eb="38">
      <t>ソンシツ</t>
    </rPh>
    <rPh sb="39" eb="41">
      <t>キンガク</t>
    </rPh>
    <rPh sb="42" eb="44">
      <t>ソウトウ</t>
    </rPh>
    <rPh sb="46" eb="48">
      <t>ブブン</t>
    </rPh>
    <rPh sb="49" eb="51">
      <t>シシュツ</t>
    </rPh>
    <rPh sb="52" eb="53">
      <t>ノゾ</t>
    </rPh>
    <phoneticPr fontId="2"/>
  </si>
  <si>
    <t>　　（ハ）住宅家財等の損壊又は価値の減少を防止するための支出</t>
    <rPh sb="5" eb="10">
      <t>ジュウタクカザイトウ</t>
    </rPh>
    <rPh sb="11" eb="14">
      <t>ソンカイマタ</t>
    </rPh>
    <rPh sb="15" eb="17">
      <t>カチ</t>
    </rPh>
    <rPh sb="18" eb="20">
      <t>ゲンショウ</t>
    </rPh>
    <rPh sb="21" eb="23">
      <t>ボウシ</t>
    </rPh>
    <rPh sb="28" eb="30">
      <t>シシュツ</t>
    </rPh>
    <phoneticPr fontId="2"/>
  </si>
  <si>
    <t>左のうち、災害関連支出</t>
    <rPh sb="0" eb="1">
      <t>ヒダリ</t>
    </rPh>
    <rPh sb="5" eb="11">
      <t>サイガイカンレンシシュツ</t>
    </rPh>
    <phoneticPr fontId="2"/>
  </si>
  <si>
    <t>保険等により補てんされる金額</t>
    <rPh sb="0" eb="2">
      <t>ホケン</t>
    </rPh>
    <rPh sb="2" eb="3">
      <t>トウ</t>
    </rPh>
    <rPh sb="6" eb="7">
      <t>ホ</t>
    </rPh>
    <rPh sb="12" eb="14">
      <t>キンガク</t>
    </rPh>
    <phoneticPr fontId="2"/>
  </si>
  <si>
    <t>いずれか高い金額</t>
    <rPh sb="4" eb="5">
      <t>タカ</t>
    </rPh>
    <rPh sb="6" eb="8">
      <t>キンガク</t>
    </rPh>
    <phoneticPr fontId="2"/>
  </si>
  <si>
    <t>G165</t>
    <phoneticPr fontId="2"/>
  </si>
  <si>
    <t>J208</t>
    <phoneticPr fontId="2"/>
  </si>
  <si>
    <t>G223</t>
    <phoneticPr fontId="2"/>
  </si>
  <si>
    <t>基礎控除</t>
    <rPh sb="0" eb="4">
      <t>キソコウジョ</t>
    </rPh>
    <phoneticPr fontId="2"/>
  </si>
  <si>
    <t>基礎控除額</t>
    <rPh sb="0" eb="5">
      <t>キソコウジョガク</t>
    </rPh>
    <phoneticPr fontId="2"/>
  </si>
  <si>
    <t>基礎控除額区分</t>
    <rPh sb="0" eb="5">
      <t>キソコウジョガク</t>
    </rPh>
    <rPh sb="5" eb="7">
      <t>クブン</t>
    </rPh>
    <phoneticPr fontId="2"/>
  </si>
  <si>
    <t>分離課税に係る所得等のある方は、「市民税 県民税申告書(分離課税等用)」をあわせて提出してください。
この申告書を提出した方は事業税の申告書を提出する必要がありません。</t>
    <rPh sb="0" eb="2">
      <t>ブンリ</t>
    </rPh>
    <rPh sb="2" eb="4">
      <t>カゼイ</t>
    </rPh>
    <rPh sb="5" eb="6">
      <t>カカ</t>
    </rPh>
    <rPh sb="7" eb="10">
      <t>ショトクトウ</t>
    </rPh>
    <rPh sb="13" eb="14">
      <t>カタ</t>
    </rPh>
    <rPh sb="17" eb="18">
      <t>シ</t>
    </rPh>
    <rPh sb="18" eb="19">
      <t>ミン</t>
    </rPh>
    <rPh sb="19" eb="20">
      <t>ゼイ</t>
    </rPh>
    <rPh sb="21" eb="24">
      <t>ケンミンゼイ</t>
    </rPh>
    <rPh sb="24" eb="26">
      <t>シンコク</t>
    </rPh>
    <rPh sb="26" eb="27">
      <t>ショ</t>
    </rPh>
    <rPh sb="28" eb="30">
      <t>ブンリ</t>
    </rPh>
    <rPh sb="30" eb="33">
      <t>カゼイナド</t>
    </rPh>
    <rPh sb="33" eb="34">
      <t>ヨウ</t>
    </rPh>
    <rPh sb="41" eb="43">
      <t>テイシュツ</t>
    </rPh>
    <rPh sb="53" eb="55">
      <t>シンコク</t>
    </rPh>
    <rPh sb="55" eb="56">
      <t>ショ</t>
    </rPh>
    <rPh sb="57" eb="59">
      <t>テイシュツ</t>
    </rPh>
    <rPh sb="61" eb="62">
      <t>カタ</t>
    </rPh>
    <rPh sb="63" eb="66">
      <t>ジギョウゼイ</t>
    </rPh>
    <rPh sb="67" eb="69">
      <t>シンコク</t>
    </rPh>
    <rPh sb="69" eb="70">
      <t>ショ</t>
    </rPh>
    <rPh sb="71" eb="73">
      <t>テイシュツ</t>
    </rPh>
    <rPh sb="75" eb="77">
      <t>ヒツヨウ</t>
    </rPh>
    <phoneticPr fontId="11"/>
  </si>
  <si>
    <t>現住所</t>
    <rPh sb="0" eb="3">
      <t>ゲンジュウショ</t>
    </rPh>
    <phoneticPr fontId="11"/>
  </si>
  <si>
    <t>業種又は職業</t>
    <rPh sb="0" eb="2">
      <t>ギョウシュ</t>
    </rPh>
    <rPh sb="2" eb="3">
      <t>マタ</t>
    </rPh>
    <rPh sb="4" eb="6">
      <t>ショクギョウ</t>
    </rPh>
    <phoneticPr fontId="11"/>
  </si>
  <si>
    <t>電話番号</t>
    <rPh sb="0" eb="2">
      <t>デンワ</t>
    </rPh>
    <rPh sb="2" eb="4">
      <t>バンゴウ</t>
    </rPh>
    <phoneticPr fontId="2"/>
  </si>
  <si>
    <t>提出年月日</t>
    <phoneticPr fontId="11"/>
  </si>
  <si>
    <t>フリガナ</t>
    <phoneticPr fontId="11"/>
  </si>
  <si>
    <t>個人番号</t>
    <rPh sb="0" eb="2">
      <t>コジン</t>
    </rPh>
    <rPh sb="2" eb="4">
      <t>バンゴウ</t>
    </rPh>
    <phoneticPr fontId="11"/>
  </si>
  <si>
    <t>年</t>
    <rPh sb="0" eb="1">
      <t>ネン</t>
    </rPh>
    <phoneticPr fontId="11"/>
  </si>
  <si>
    <t>月</t>
    <rPh sb="0" eb="1">
      <t>ツキ</t>
    </rPh>
    <phoneticPr fontId="11"/>
  </si>
  <si>
    <t>日</t>
    <rPh sb="0" eb="1">
      <t>ヒ</t>
    </rPh>
    <phoneticPr fontId="11"/>
  </si>
  <si>
    <t>氏　名</t>
    <rPh sb="0" eb="1">
      <t>シ</t>
    </rPh>
    <rPh sb="2" eb="3">
      <t>メイ</t>
    </rPh>
    <phoneticPr fontId="11"/>
  </si>
  <si>
    <t>世帯主の氏名</t>
    <rPh sb="0" eb="3">
      <t>セタイヌシ</t>
    </rPh>
    <rPh sb="4" eb="6">
      <t>シメイ</t>
    </rPh>
    <phoneticPr fontId="11"/>
  </si>
  <si>
    <t>世帯主との続柄</t>
    <rPh sb="0" eb="3">
      <t>セタイヌシ</t>
    </rPh>
    <rPh sb="5" eb="7">
      <t>ツヅキガラ</t>
    </rPh>
    <phoneticPr fontId="11"/>
  </si>
  <si>
    <t>⑬</t>
    <phoneticPr fontId="11"/>
  </si>
  <si>
    <t>社会保険の種類</t>
    <phoneticPr fontId="11"/>
  </si>
  <si>
    <t>支払った保険料</t>
    <rPh sb="0" eb="2">
      <t>シハラ</t>
    </rPh>
    <rPh sb="4" eb="6">
      <t>ホケン</t>
    </rPh>
    <rPh sb="6" eb="7">
      <t>リョウ</t>
    </rPh>
    <phoneticPr fontId="11"/>
  </si>
  <si>
    <t>事業</t>
    <rPh sb="0" eb="2">
      <t>ジギョウ</t>
    </rPh>
    <phoneticPr fontId="11"/>
  </si>
  <si>
    <t>営 　業　 等</t>
    <rPh sb="0" eb="1">
      <t>エイ</t>
    </rPh>
    <phoneticPr fontId="11"/>
  </si>
  <si>
    <t>ア</t>
    <phoneticPr fontId="11"/>
  </si>
  <si>
    <t>円</t>
    <phoneticPr fontId="11"/>
  </si>
  <si>
    <t>国 民 健 康 保 険</t>
    <rPh sb="0" eb="1">
      <t>クニ</t>
    </rPh>
    <rPh sb="2" eb="3">
      <t>タミ</t>
    </rPh>
    <rPh sb="4" eb="5">
      <t>ケン</t>
    </rPh>
    <rPh sb="6" eb="7">
      <t>ヤスシ</t>
    </rPh>
    <rPh sb="8" eb="9">
      <t>タモツ</t>
    </rPh>
    <rPh sb="10" eb="11">
      <t>ケン</t>
    </rPh>
    <phoneticPr fontId="11"/>
  </si>
  <si>
    <t>農　　　　業</t>
    <phoneticPr fontId="11"/>
  </si>
  <si>
    <t>イ</t>
    <phoneticPr fontId="11"/>
  </si>
  <si>
    <t>介　 護　 保 　険</t>
    <rPh sb="0" eb="1">
      <t>スケ</t>
    </rPh>
    <rPh sb="3" eb="4">
      <t>マモル</t>
    </rPh>
    <rPh sb="6" eb="7">
      <t>タモツ</t>
    </rPh>
    <rPh sb="9" eb="10">
      <t>ケン</t>
    </rPh>
    <phoneticPr fontId="11"/>
  </si>
  <si>
    <t>不　　動　　産</t>
    <rPh sb="3" eb="4">
      <t>ドウ</t>
    </rPh>
    <rPh sb="6" eb="7">
      <t>サン</t>
    </rPh>
    <phoneticPr fontId="11"/>
  </si>
  <si>
    <t>ウ</t>
    <phoneticPr fontId="11"/>
  </si>
  <si>
    <t>社会保険料</t>
    <phoneticPr fontId="11"/>
  </si>
  <si>
    <t>後期高齢者医療保険</t>
    <rPh sb="0" eb="2">
      <t>コウキ</t>
    </rPh>
    <rPh sb="2" eb="5">
      <t>コウレイシャ</t>
    </rPh>
    <rPh sb="5" eb="7">
      <t>イリョウ</t>
    </rPh>
    <rPh sb="7" eb="9">
      <t>ホケン</t>
    </rPh>
    <phoneticPr fontId="11"/>
  </si>
  <si>
    <t>利　　　　　子</t>
    <rPh sb="0" eb="1">
      <t>リ</t>
    </rPh>
    <phoneticPr fontId="11"/>
  </si>
  <si>
    <t>エ</t>
    <phoneticPr fontId="11"/>
  </si>
  <si>
    <t>控　　　除</t>
    <rPh sb="0" eb="1">
      <t>ヒカエ</t>
    </rPh>
    <rPh sb="4" eb="5">
      <t>ジョ</t>
    </rPh>
    <phoneticPr fontId="11"/>
  </si>
  <si>
    <t>源泉徴収票のとおり</t>
    <rPh sb="0" eb="2">
      <t>ゲンセン</t>
    </rPh>
    <rPh sb="2" eb="4">
      <t>チョウシュウ</t>
    </rPh>
    <rPh sb="4" eb="5">
      <t>ヒョウ</t>
    </rPh>
    <phoneticPr fontId="11"/>
  </si>
  <si>
    <t>配　　　　　当</t>
    <phoneticPr fontId="10"/>
  </si>
  <si>
    <t>オ</t>
  </si>
  <si>
    <t>給　　　　　与</t>
    <rPh sb="0" eb="1">
      <t>キュウ</t>
    </rPh>
    <rPh sb="6" eb="7">
      <t>ヨ</t>
    </rPh>
    <phoneticPr fontId="10"/>
  </si>
  <si>
    <t>カ</t>
    <phoneticPr fontId="10"/>
  </si>
  <si>
    <t>合　　　　　計</t>
    <rPh sb="0" eb="1">
      <t>ゴウ</t>
    </rPh>
    <rPh sb="6" eb="7">
      <t>ケイ</t>
    </rPh>
    <phoneticPr fontId="11"/>
  </si>
  <si>
    <t>雑</t>
    <rPh sb="0" eb="1">
      <t>ザツ</t>
    </rPh>
    <phoneticPr fontId="11"/>
  </si>
  <si>
    <t>公 的 年 金 等</t>
  </si>
  <si>
    <t>キ</t>
    <phoneticPr fontId="10"/>
  </si>
  <si>
    <t>⑮</t>
    <phoneticPr fontId="11"/>
  </si>
  <si>
    <t>新生命保険料の計</t>
    <rPh sb="0" eb="1">
      <t>シン</t>
    </rPh>
    <rPh sb="1" eb="3">
      <t>セイメイ</t>
    </rPh>
    <rPh sb="3" eb="5">
      <t>ホケン</t>
    </rPh>
    <rPh sb="5" eb="6">
      <t>リョウ</t>
    </rPh>
    <rPh sb="7" eb="8">
      <t>ケイ</t>
    </rPh>
    <phoneticPr fontId="11"/>
  </si>
  <si>
    <t>旧生命保険料の計</t>
    <rPh sb="0" eb="1">
      <t>キュウ</t>
    </rPh>
    <rPh sb="1" eb="3">
      <t>セイメイ</t>
    </rPh>
    <rPh sb="3" eb="5">
      <t>ホケン</t>
    </rPh>
    <rPh sb="5" eb="6">
      <t>リョウ</t>
    </rPh>
    <rPh sb="7" eb="8">
      <t>ケイ</t>
    </rPh>
    <phoneticPr fontId="11"/>
  </si>
  <si>
    <t>業　　　　務</t>
    <rPh sb="0" eb="1">
      <t>ゴウ</t>
    </rPh>
    <rPh sb="5" eb="6">
      <t>ツトム</t>
    </rPh>
    <phoneticPr fontId="10"/>
  </si>
  <si>
    <t>ク</t>
    <phoneticPr fontId="10"/>
  </si>
  <si>
    <t>そ   の   他</t>
    <rPh sb="8" eb="9">
      <t>タ</t>
    </rPh>
    <phoneticPr fontId="10"/>
  </si>
  <si>
    <t>ケ</t>
    <phoneticPr fontId="10"/>
  </si>
  <si>
    <t>新個人年金保険料の計</t>
    <rPh sb="0" eb="1">
      <t>シン</t>
    </rPh>
    <rPh sb="1" eb="3">
      <t>コジン</t>
    </rPh>
    <rPh sb="3" eb="5">
      <t>ネンキン</t>
    </rPh>
    <rPh sb="5" eb="7">
      <t>ホケン</t>
    </rPh>
    <rPh sb="7" eb="8">
      <t>リョウ</t>
    </rPh>
    <rPh sb="9" eb="10">
      <t>ケイ</t>
    </rPh>
    <phoneticPr fontId="11"/>
  </si>
  <si>
    <t>旧個人年金保険料の計</t>
    <rPh sb="0" eb="1">
      <t>キュウ</t>
    </rPh>
    <rPh sb="1" eb="3">
      <t>コジン</t>
    </rPh>
    <rPh sb="3" eb="5">
      <t>ネンキン</t>
    </rPh>
    <rPh sb="5" eb="7">
      <t>ホケン</t>
    </rPh>
    <rPh sb="7" eb="8">
      <t>リョウ</t>
    </rPh>
    <rPh sb="9" eb="10">
      <t>ケイ</t>
    </rPh>
    <phoneticPr fontId="11"/>
  </si>
  <si>
    <t>総合譲渡</t>
  </si>
  <si>
    <t>短　　　　期</t>
    <rPh sb="0" eb="1">
      <t>タン</t>
    </rPh>
    <rPh sb="5" eb="6">
      <t>キ</t>
    </rPh>
    <phoneticPr fontId="10"/>
  </si>
  <si>
    <t>コ</t>
    <phoneticPr fontId="10"/>
  </si>
  <si>
    <t>生命保険料</t>
    <rPh sb="0" eb="2">
      <t>セイメイ</t>
    </rPh>
    <phoneticPr fontId="11"/>
  </si>
  <si>
    <t>長　　　　期</t>
    <rPh sb="0" eb="1">
      <t>チョウ</t>
    </rPh>
    <rPh sb="5" eb="6">
      <t>キ</t>
    </rPh>
    <phoneticPr fontId="10"/>
  </si>
  <si>
    <t>サ</t>
    <phoneticPr fontId="11"/>
  </si>
  <si>
    <t>介護医療保険料の計</t>
    <rPh sb="0" eb="2">
      <t>カイゴ</t>
    </rPh>
    <rPh sb="2" eb="4">
      <t>イリョウ</t>
    </rPh>
    <rPh sb="4" eb="6">
      <t>ホケン</t>
    </rPh>
    <rPh sb="6" eb="7">
      <t>リョウ</t>
    </rPh>
    <rPh sb="8" eb="9">
      <t>ケイ</t>
    </rPh>
    <phoneticPr fontId="11"/>
  </si>
  <si>
    <t>　</t>
    <phoneticPr fontId="11"/>
  </si>
  <si>
    <t>一　　　　　時</t>
    <rPh sb="0" eb="1">
      <t>イチ</t>
    </rPh>
    <rPh sb="6" eb="7">
      <t>トキ</t>
    </rPh>
    <phoneticPr fontId="10"/>
  </si>
  <si>
    <t>シ</t>
    <phoneticPr fontId="11"/>
  </si>
  <si>
    <t>⑯</t>
    <phoneticPr fontId="11"/>
  </si>
  <si>
    <t>地震保険料の計</t>
    <rPh sb="0" eb="2">
      <t>ジシン</t>
    </rPh>
    <rPh sb="2" eb="4">
      <t>ホケン</t>
    </rPh>
    <rPh sb="4" eb="5">
      <t>リョウ</t>
    </rPh>
    <rPh sb="6" eb="7">
      <t>ケイ</t>
    </rPh>
    <phoneticPr fontId="11"/>
  </si>
  <si>
    <t>旧長期損害保険料の計</t>
    <rPh sb="0" eb="1">
      <t>キュウ</t>
    </rPh>
    <rPh sb="1" eb="3">
      <t>チョウキ</t>
    </rPh>
    <rPh sb="3" eb="5">
      <t>ソンガイ</t>
    </rPh>
    <rPh sb="5" eb="7">
      <t>ホケン</t>
    </rPh>
    <rPh sb="7" eb="8">
      <t>リョウ</t>
    </rPh>
    <rPh sb="9" eb="10">
      <t>ケイ</t>
    </rPh>
    <phoneticPr fontId="11"/>
  </si>
  <si>
    <t>①</t>
    <phoneticPr fontId="10"/>
  </si>
  <si>
    <t>地震保険料</t>
    <rPh sb="0" eb="2">
      <t>ジシン</t>
    </rPh>
    <rPh sb="2" eb="4">
      <t>ホケン</t>
    </rPh>
    <rPh sb="4" eb="5">
      <t>リョウ</t>
    </rPh>
    <phoneticPr fontId="10"/>
  </si>
  <si>
    <t>②</t>
    <phoneticPr fontId="10"/>
  </si>
  <si>
    <t>控　　　除</t>
    <rPh sb="0" eb="1">
      <t>ヒカエ</t>
    </rPh>
    <rPh sb="4" eb="5">
      <t>ジョ</t>
    </rPh>
    <phoneticPr fontId="10"/>
  </si>
  <si>
    <t>⑰～⑲</t>
    <phoneticPr fontId="11"/>
  </si>
  <si>
    <t>⑰</t>
    <phoneticPr fontId="10"/>
  </si>
  <si>
    <t>寡婦控除</t>
    <phoneticPr fontId="10"/>
  </si>
  <si>
    <t>⑱</t>
    <phoneticPr fontId="10"/>
  </si>
  <si>
    <t xml:space="preserve">⑲ </t>
    <phoneticPr fontId="10"/>
  </si>
  <si>
    <t>勤労学生控除</t>
    <phoneticPr fontId="10"/>
  </si>
  <si>
    <t>③</t>
    <phoneticPr fontId="10"/>
  </si>
  <si>
    <t>寡婦､</t>
    <phoneticPr fontId="11"/>
  </si>
  <si>
    <t>死別</t>
    <phoneticPr fontId="10"/>
  </si>
  <si>
    <t>生死不明</t>
    <phoneticPr fontId="10"/>
  </si>
  <si>
    <t>（学校名）</t>
    <phoneticPr fontId="10"/>
  </si>
  <si>
    <t>ひとり親控除,</t>
    <rPh sb="3" eb="4">
      <t>オヤ</t>
    </rPh>
    <rPh sb="4" eb="6">
      <t>コウジョ</t>
    </rPh>
    <phoneticPr fontId="11"/>
  </si>
  <si>
    <t>④</t>
    <phoneticPr fontId="10"/>
  </si>
  <si>
    <t>離婚</t>
    <phoneticPr fontId="10"/>
  </si>
  <si>
    <t>未帰還</t>
    <phoneticPr fontId="10"/>
  </si>
  <si>
    <t>控　除</t>
    <rPh sb="0" eb="1">
      <t>ヒカエ</t>
    </rPh>
    <rPh sb="2" eb="3">
      <t>ジョ</t>
    </rPh>
    <phoneticPr fontId="10"/>
  </si>
  <si>
    <t>勤労学生控除</t>
    <phoneticPr fontId="11"/>
  </si>
  <si>
    <t>⑤</t>
    <phoneticPr fontId="10"/>
  </si>
  <si>
    <t>⑳</t>
    <phoneticPr fontId="11"/>
  </si>
  <si>
    <t>フリ</t>
    <phoneticPr fontId="10"/>
  </si>
  <si>
    <t>障害の程度</t>
    <rPh sb="0" eb="2">
      <t>ショウガイ</t>
    </rPh>
    <rPh sb="3" eb="5">
      <t>テイド</t>
    </rPh>
    <phoneticPr fontId="11"/>
  </si>
  <si>
    <t>ガナ</t>
    <phoneticPr fontId="10"/>
  </si>
  <si>
    <t>⑥</t>
    <phoneticPr fontId="10"/>
  </si>
  <si>
    <t>氏名</t>
    <rPh sb="0" eb="1">
      <t>シ</t>
    </rPh>
    <rPh sb="1" eb="2">
      <t>メイ</t>
    </rPh>
    <phoneticPr fontId="11"/>
  </si>
  <si>
    <t>障害者</t>
    <phoneticPr fontId="11"/>
  </si>
  <si>
    <t>雑</t>
    <rPh sb="0" eb="1">
      <t>ザツ</t>
    </rPh>
    <phoneticPr fontId="10"/>
  </si>
  <si>
    <t>公 的 年 金 等</t>
    <rPh sb="0" eb="1">
      <t>コウ</t>
    </rPh>
    <rPh sb="2" eb="3">
      <t>マト</t>
    </rPh>
    <rPh sb="4" eb="5">
      <t>ネン</t>
    </rPh>
    <rPh sb="6" eb="7">
      <t>カネ</t>
    </rPh>
    <rPh sb="8" eb="9">
      <t>トウ</t>
    </rPh>
    <phoneticPr fontId="10"/>
  </si>
  <si>
    <t>⑦</t>
    <phoneticPr fontId="10"/>
  </si>
  <si>
    <t>⑧</t>
    <phoneticPr fontId="10"/>
  </si>
  <si>
    <t>控　 除</t>
    <phoneticPr fontId="11"/>
  </si>
  <si>
    <t>⑨</t>
    <phoneticPr fontId="10"/>
  </si>
  <si>
    <t>合計（⑦＋⑧＋⑨）</t>
    <rPh sb="0" eb="2">
      <t>ゴウケイ</t>
    </rPh>
    <phoneticPr fontId="10"/>
  </si>
  <si>
    <t>⑩</t>
    <phoneticPr fontId="10"/>
  </si>
  <si>
    <t>総合譲渡・一時</t>
  </si>
  <si>
    <t>⑪</t>
    <phoneticPr fontId="10"/>
  </si>
  <si>
    <t>㉑～㉒</t>
    <phoneticPr fontId="11"/>
  </si>
  <si>
    <t>配偶者</t>
    <rPh sb="0" eb="3">
      <t>ハイグウシャ</t>
    </rPh>
    <phoneticPr fontId="11"/>
  </si>
  <si>
    <t>ﾌﾘｶﾞﾅ</t>
    <phoneticPr fontId="11"/>
  </si>
  <si>
    <t>生年月日</t>
    <rPh sb="0" eb="2">
      <t>セイネン</t>
    </rPh>
    <rPh sb="2" eb="4">
      <t>ガッピ</t>
    </rPh>
    <phoneticPr fontId="11"/>
  </si>
  <si>
    <t>配偶者控除、</t>
    <phoneticPr fontId="11"/>
  </si>
  <si>
    <t>⑫</t>
    <phoneticPr fontId="10"/>
  </si>
  <si>
    <t>配偶者の</t>
    <rPh sb="0" eb="3">
      <t>ハイグウシャ</t>
    </rPh>
    <phoneticPr fontId="11"/>
  </si>
  <si>
    <t>円</t>
    <rPh sb="0" eb="1">
      <t>エン</t>
    </rPh>
    <phoneticPr fontId="11"/>
  </si>
  <si>
    <t>配偶者特別控除、</t>
    <rPh sb="6" eb="7">
      <t>ジョ</t>
    </rPh>
    <phoneticPr fontId="11"/>
  </si>
  <si>
    <t>合計所得金額</t>
    <phoneticPr fontId="11"/>
  </si>
  <si>
    <t>４所得から差し引かれる金額</t>
    <rPh sb="1" eb="3">
      <t>ショトク</t>
    </rPh>
    <rPh sb="5" eb="6">
      <t>サ</t>
    </rPh>
    <rPh sb="7" eb="8">
      <t>ヒ</t>
    </rPh>
    <rPh sb="11" eb="13">
      <t>キンガク</t>
    </rPh>
    <phoneticPr fontId="11"/>
  </si>
  <si>
    <t>社会保険料控除</t>
    <rPh sb="0" eb="2">
      <t>シャカイ</t>
    </rPh>
    <rPh sb="2" eb="5">
      <t>ホケンリョウ</t>
    </rPh>
    <rPh sb="5" eb="7">
      <t>コウジョ</t>
    </rPh>
    <phoneticPr fontId="10"/>
  </si>
  <si>
    <t>⑬</t>
    <phoneticPr fontId="10"/>
  </si>
  <si>
    <t>同一生計配偶者（控除</t>
    <rPh sb="0" eb="2">
      <t>ドウイツ</t>
    </rPh>
    <rPh sb="2" eb="4">
      <t>セイケイ</t>
    </rPh>
    <rPh sb="4" eb="7">
      <t>ハイグウシャ</t>
    </rPh>
    <rPh sb="8" eb="10">
      <t>コウジョ</t>
    </rPh>
    <phoneticPr fontId="11"/>
  </si>
  <si>
    <t>同一生計
配偶者</t>
    <phoneticPr fontId="11"/>
  </si>
  <si>
    <t>対象配偶者を除く。）</t>
    <phoneticPr fontId="10"/>
  </si>
  <si>
    <t>小 規 模 企 業</t>
    <phoneticPr fontId="11"/>
  </si>
  <si>
    <t>⑭</t>
    <phoneticPr fontId="10"/>
  </si>
  <si>
    <t>ﾌﾘｶﾞﾅ</t>
  </si>
  <si>
    <t>同居･
別居の
区分</t>
    <rPh sb="0" eb="2">
      <t>ドウキョ</t>
    </rPh>
    <rPh sb="4" eb="6">
      <t>ベッキョ</t>
    </rPh>
    <rPh sb="8" eb="10">
      <t>クブン</t>
    </rPh>
    <phoneticPr fontId="11"/>
  </si>
  <si>
    <t>同居</t>
    <phoneticPr fontId="10"/>
  </si>
  <si>
    <t>続柄</t>
    <rPh sb="0" eb="2">
      <t>ツヅキガラ</t>
    </rPh>
    <phoneticPr fontId="11"/>
  </si>
  <si>
    <t>共済等掛金控除</t>
    <phoneticPr fontId="11"/>
  </si>
  <si>
    <t>生命保険料控除</t>
    <phoneticPr fontId="11"/>
  </si>
  <si>
    <t>⑮</t>
    <phoneticPr fontId="10"/>
  </si>
  <si>
    <t>別居</t>
    <phoneticPr fontId="10"/>
  </si>
  <si>
    <t>地震保険料控除</t>
    <phoneticPr fontId="11"/>
  </si>
  <si>
    <t>⑯</t>
    <phoneticPr fontId="10"/>
  </si>
  <si>
    <t>控除額</t>
    <rPh sb="0" eb="2">
      <t>コウジョ</t>
    </rPh>
    <rPh sb="2" eb="3">
      <t>ガク</t>
    </rPh>
    <phoneticPr fontId="11"/>
  </si>
  <si>
    <t>㉓</t>
    <phoneticPr fontId="10"/>
  </si>
  <si>
    <t>寡婦、ひとり親控除</t>
    <rPh sb="6" eb="7">
      <t>オヤ</t>
    </rPh>
    <phoneticPr fontId="11"/>
  </si>
  <si>
    <t>⑰～</t>
    <phoneticPr fontId="10"/>
  </si>
  <si>
    <t>勤 労 学 生 、</t>
    <phoneticPr fontId="11"/>
  </si>
  <si>
    <t>⑲～</t>
    <phoneticPr fontId="11"/>
  </si>
  <si>
    <t>障 害 者 控 除</t>
    <phoneticPr fontId="11"/>
  </si>
  <si>
    <t>⑳</t>
    <phoneticPr fontId="10"/>
  </si>
  <si>
    <t>扶養控除</t>
    <rPh sb="0" eb="2">
      <t>フヨウ</t>
    </rPh>
    <rPh sb="2" eb="4">
      <t>コウジョ</t>
    </rPh>
    <phoneticPr fontId="11"/>
  </si>
  <si>
    <t>配偶者（特別）控除</t>
    <phoneticPr fontId="10"/>
  </si>
  <si>
    <t>㉑～</t>
    <phoneticPr fontId="10"/>
  </si>
  <si>
    <t>㉒</t>
    <phoneticPr fontId="10"/>
  </si>
  <si>
    <t>扶　養　控　除</t>
    <rPh sb="0" eb="1">
      <t>フ</t>
    </rPh>
    <rPh sb="2" eb="3">
      <t>ヨウ</t>
    </rPh>
    <rPh sb="4" eb="5">
      <t>ヒカエ</t>
    </rPh>
    <rPh sb="6" eb="7">
      <t>ジョ</t>
    </rPh>
    <phoneticPr fontId="11"/>
  </si>
  <si>
    <t>基　礎　控　除</t>
    <rPh sb="0" eb="1">
      <t>モト</t>
    </rPh>
    <rPh sb="2" eb="3">
      <t>イシズエ</t>
    </rPh>
    <rPh sb="4" eb="5">
      <t>ヒカエ</t>
    </rPh>
    <rPh sb="6" eb="7">
      <t>ジョ</t>
    </rPh>
    <phoneticPr fontId="11"/>
  </si>
  <si>
    <t>㉔</t>
    <phoneticPr fontId="10"/>
  </si>
  <si>
    <t>⑬から㉔までの計</t>
    <rPh sb="7" eb="8">
      <t>ケイ</t>
    </rPh>
    <phoneticPr fontId="10"/>
  </si>
  <si>
    <t>㉕</t>
    <phoneticPr fontId="10"/>
  </si>
  <si>
    <t>雑　損　控　除</t>
    <rPh sb="0" eb="1">
      <t>ザツ</t>
    </rPh>
    <rPh sb="2" eb="3">
      <t>ソン</t>
    </rPh>
    <rPh sb="4" eb="5">
      <t>ヒカエ</t>
    </rPh>
    <rPh sb="6" eb="7">
      <t>ジョ</t>
    </rPh>
    <phoneticPr fontId="11"/>
  </si>
  <si>
    <t>㉖</t>
    <phoneticPr fontId="10"/>
  </si>
  <si>
    <t>医療費控除</t>
    <rPh sb="0" eb="5">
      <t>イリョウヒコウジョ</t>
    </rPh>
    <phoneticPr fontId="10"/>
  </si>
  <si>
    <t>㉗</t>
    <phoneticPr fontId="10"/>
  </si>
  <si>
    <t>合計（㉕＋㉖＋㉗）</t>
    <rPh sb="0" eb="1">
      <t>ゴウ</t>
    </rPh>
    <rPh sb="1" eb="2">
      <t>ケイ</t>
    </rPh>
    <phoneticPr fontId="11"/>
  </si>
  <si>
    <t>㉘</t>
    <phoneticPr fontId="10"/>
  </si>
  <si>
    <t>16歳未満の扶養親族
（控除対象外）</t>
    <rPh sb="2" eb="3">
      <t>サイ</t>
    </rPh>
    <rPh sb="3" eb="5">
      <t>ミマン</t>
    </rPh>
    <rPh sb="6" eb="8">
      <t>フヨウ</t>
    </rPh>
    <rPh sb="8" eb="10">
      <t>シンゾク</t>
    </rPh>
    <rPh sb="12" eb="14">
      <t>コウジョ</t>
    </rPh>
    <rPh sb="14" eb="17">
      <t>タイショウガイ</t>
    </rPh>
    <phoneticPr fontId="11"/>
  </si>
  <si>
    <t>※</t>
    <phoneticPr fontId="11"/>
  </si>
  <si>
    <t>「個人番号」欄には、個人番号（行政手続における特定の個人を識別するための番号の利用等に関する法律第2条第5項に規定する個人番号をいう。）を記入してください。</t>
    <rPh sb="69" eb="71">
      <t>キニュウ</t>
    </rPh>
    <phoneticPr fontId="2"/>
  </si>
  <si>
    <t>別居の扶養親族等がいる場合には、裏面「12」に氏名、個人番号及び住所を記入してください。</t>
    <rPh sb="0" eb="2">
      <t>ベッキョ</t>
    </rPh>
    <rPh sb="3" eb="5">
      <t>フヨウ</t>
    </rPh>
    <rPh sb="5" eb="7">
      <t>シンゾク</t>
    </rPh>
    <rPh sb="7" eb="8">
      <t>トウ</t>
    </rPh>
    <rPh sb="11" eb="13">
      <t>バアイ</t>
    </rPh>
    <rPh sb="16" eb="18">
      <t>リメン</t>
    </rPh>
    <rPh sb="23" eb="25">
      <t>シメイ</t>
    </rPh>
    <rPh sb="26" eb="28">
      <t>コジン</t>
    </rPh>
    <rPh sb="28" eb="30">
      <t>バンゴウ</t>
    </rPh>
    <rPh sb="30" eb="31">
      <t>オヨ</t>
    </rPh>
    <rPh sb="32" eb="34">
      <t>ジュウショ</t>
    </rPh>
    <rPh sb="35" eb="37">
      <t>キニュウ</t>
    </rPh>
    <phoneticPr fontId="11"/>
  </si>
  <si>
    <t>扶養控除
額の合計</t>
    <rPh sb="0" eb="2">
      <t>フヨウ</t>
    </rPh>
    <rPh sb="2" eb="4">
      <t>コウジョ</t>
    </rPh>
    <rPh sb="5" eb="6">
      <t>ガク</t>
    </rPh>
    <rPh sb="7" eb="9">
      <t>ゴウケイ</t>
    </rPh>
    <phoneticPr fontId="10"/>
  </si>
  <si>
    <t>本人該当</t>
    <rPh sb="0" eb="2">
      <t>ホンニン</t>
    </rPh>
    <rPh sb="2" eb="4">
      <t>ガイトウ</t>
    </rPh>
    <phoneticPr fontId="11"/>
  </si>
  <si>
    <t>控配</t>
    <rPh sb="0" eb="1">
      <t>ヒカエ</t>
    </rPh>
    <rPh sb="1" eb="2">
      <t>クバ</t>
    </rPh>
    <phoneticPr fontId="11"/>
  </si>
  <si>
    <t>青色</t>
    <rPh sb="0" eb="2">
      <t>アオイロ</t>
    </rPh>
    <phoneticPr fontId="10"/>
  </si>
  <si>
    <t>損害の原因</t>
  </si>
  <si>
    <t>損害年月日</t>
  </si>
  <si>
    <t>損害を受けた資産の種類</t>
    <rPh sb="0" eb="2">
      <t>ソンガイ</t>
    </rPh>
    <rPh sb="3" eb="4">
      <t>ウ</t>
    </rPh>
    <rPh sb="6" eb="8">
      <t>シサン</t>
    </rPh>
    <rPh sb="9" eb="11">
      <t>シュルイ</t>
    </rPh>
    <phoneticPr fontId="11"/>
  </si>
  <si>
    <t>寡婦</t>
    <rPh sb="0" eb="2">
      <t>カフ</t>
    </rPh>
    <phoneticPr fontId="11"/>
  </si>
  <si>
    <t>ひとり親</t>
    <rPh sb="3" eb="4">
      <t>オヤ</t>
    </rPh>
    <phoneticPr fontId="11"/>
  </si>
  <si>
    <t>未成年</t>
    <rPh sb="0" eb="3">
      <t>ミセイネン</t>
    </rPh>
    <phoneticPr fontId="11"/>
  </si>
  <si>
    <t>勤学</t>
    <rPh sb="0" eb="1">
      <t>ツトム</t>
    </rPh>
    <rPh sb="1" eb="2">
      <t>ガク</t>
    </rPh>
    <phoneticPr fontId="11"/>
  </si>
  <si>
    <t>特障</t>
    <rPh sb="0" eb="1">
      <t>トク</t>
    </rPh>
    <rPh sb="1" eb="2">
      <t>サワ</t>
    </rPh>
    <phoneticPr fontId="11"/>
  </si>
  <si>
    <t>普障</t>
    <rPh sb="0" eb="1">
      <t>ススム</t>
    </rPh>
    <rPh sb="1" eb="2">
      <t>サワ</t>
    </rPh>
    <phoneticPr fontId="11"/>
  </si>
  <si>
    <t>均のみ</t>
    <rPh sb="0" eb="1">
      <t>タモツ</t>
    </rPh>
    <phoneticPr fontId="11"/>
  </si>
  <si>
    <t>雑損控除</t>
    <phoneticPr fontId="11"/>
  </si>
  <si>
    <t>損害金額</t>
    <rPh sb="0" eb="2">
      <t>ソンガイ</t>
    </rPh>
    <rPh sb="2" eb="4">
      <t>キンガク</t>
    </rPh>
    <phoneticPr fontId="11"/>
  </si>
  <si>
    <t>保険金などで補てんされる金額</t>
    <rPh sb="0" eb="3">
      <t>ホケンキン</t>
    </rPh>
    <rPh sb="6" eb="7">
      <t>ホ</t>
    </rPh>
    <rPh sb="12" eb="14">
      <t>キンガク</t>
    </rPh>
    <phoneticPr fontId="11"/>
  </si>
  <si>
    <t>差引損失額のうち災害関連支出の金額</t>
    <rPh sb="0" eb="2">
      <t>サシヒキ</t>
    </rPh>
    <rPh sb="2" eb="4">
      <t>ソンシツ</t>
    </rPh>
    <rPh sb="4" eb="5">
      <t>ガク</t>
    </rPh>
    <rPh sb="8" eb="10">
      <t>サイガイ</t>
    </rPh>
    <rPh sb="10" eb="12">
      <t>カンレン</t>
    </rPh>
    <rPh sb="12" eb="14">
      <t>シシュツ</t>
    </rPh>
    <rPh sb="15" eb="17">
      <t>キンガク</t>
    </rPh>
    <phoneticPr fontId="11"/>
  </si>
  <si>
    <t>扶養親族</t>
    <rPh sb="0" eb="2">
      <t>フヨウ</t>
    </rPh>
    <rPh sb="2" eb="4">
      <t>シンゾク</t>
    </rPh>
    <phoneticPr fontId="11"/>
  </si>
  <si>
    <t>障害者(本人を除く)</t>
    <rPh sb="0" eb="3">
      <t>ショウガイシャ</t>
    </rPh>
    <rPh sb="4" eb="6">
      <t>ホンニン</t>
    </rPh>
    <rPh sb="7" eb="8">
      <t>ノゾ</t>
    </rPh>
    <phoneticPr fontId="11"/>
  </si>
  <si>
    <t>特定</t>
    <rPh sb="0" eb="2">
      <t>トクテイ</t>
    </rPh>
    <phoneticPr fontId="11"/>
  </si>
  <si>
    <t>(内)同･老</t>
    <rPh sb="5" eb="6">
      <t>ロウ</t>
    </rPh>
    <phoneticPr fontId="11"/>
  </si>
  <si>
    <t>老人</t>
    <rPh sb="0" eb="2">
      <t>ロウジン</t>
    </rPh>
    <phoneticPr fontId="11"/>
  </si>
  <si>
    <t>一般</t>
    <rPh sb="0" eb="2">
      <t>イッパン</t>
    </rPh>
    <phoneticPr fontId="11"/>
  </si>
  <si>
    <t>(内)同･特</t>
    <rPh sb="1" eb="2">
      <t>ウチ</t>
    </rPh>
    <rPh sb="3" eb="4">
      <t>ドウ</t>
    </rPh>
    <rPh sb="5" eb="6">
      <t>トク</t>
    </rPh>
    <phoneticPr fontId="11"/>
  </si>
  <si>
    <t>特別</t>
    <rPh sb="0" eb="2">
      <t>トクベツ</t>
    </rPh>
    <phoneticPr fontId="11"/>
  </si>
  <si>
    <t>普通</t>
    <rPh sb="0" eb="2">
      <t>フツウ</t>
    </rPh>
    <phoneticPr fontId="11"/>
  </si>
  <si>
    <t>支払った医療費等</t>
    <phoneticPr fontId="11"/>
  </si>
  <si>
    <t>保険金などで補てんされる金額</t>
    <rPh sb="0" eb="3">
      <t>ホケンキン</t>
    </rPh>
    <phoneticPr fontId="11"/>
  </si>
  <si>
    <t>医療費控除</t>
    <phoneticPr fontId="11"/>
  </si>
  <si>
    <t>円</t>
    <phoneticPr fontId="10"/>
  </si>
  <si>
    <t>６　給与所得の内訳</t>
    <rPh sb="2" eb="4">
      <t>キュウヨ</t>
    </rPh>
    <rPh sb="4" eb="6">
      <t>ショトク</t>
    </rPh>
    <rPh sb="7" eb="9">
      <t>ウチワケ</t>
    </rPh>
    <phoneticPr fontId="11"/>
  </si>
  <si>
    <t>７　事業・不動産所得に関する事項</t>
    <rPh sb="2" eb="4">
      <t>ジギョウ</t>
    </rPh>
    <rPh sb="5" eb="8">
      <t>フドウサン</t>
    </rPh>
    <rPh sb="8" eb="10">
      <t>ショトク</t>
    </rPh>
    <rPh sb="11" eb="12">
      <t>カン</t>
    </rPh>
    <rPh sb="14" eb="16">
      <t>ジコウ</t>
    </rPh>
    <phoneticPr fontId="11"/>
  </si>
  <si>
    <t>日給などの給与所得のある方で、源泉徴収票のない方は記入してください。</t>
    <rPh sb="0" eb="2">
      <t>ニッキュウ</t>
    </rPh>
    <rPh sb="5" eb="7">
      <t>キュウヨ</t>
    </rPh>
    <rPh sb="7" eb="9">
      <t>ショトク</t>
    </rPh>
    <rPh sb="12" eb="13">
      <t>カタ</t>
    </rPh>
    <rPh sb="15" eb="17">
      <t>ゲンセン</t>
    </rPh>
    <rPh sb="17" eb="19">
      <t>チョウシュウ</t>
    </rPh>
    <rPh sb="19" eb="20">
      <t>ヒョウ</t>
    </rPh>
    <rPh sb="23" eb="24">
      <t>カタ</t>
    </rPh>
    <rPh sb="25" eb="27">
      <t>キニュウ</t>
    </rPh>
    <phoneticPr fontId="11"/>
  </si>
  <si>
    <t>所得の種類</t>
    <rPh sb="0" eb="2">
      <t>ショトク</t>
    </rPh>
    <rPh sb="3" eb="5">
      <t>シュルイ</t>
    </rPh>
    <phoneticPr fontId="11"/>
  </si>
  <si>
    <t>所得の生ずる場所</t>
    <rPh sb="0" eb="2">
      <t>ショトク</t>
    </rPh>
    <rPh sb="3" eb="4">
      <t>ショウ</t>
    </rPh>
    <rPh sb="6" eb="8">
      <t>バショ</t>
    </rPh>
    <phoneticPr fontId="11"/>
  </si>
  <si>
    <t>収入金額</t>
    <rPh sb="0" eb="2">
      <t>シュウニュウ</t>
    </rPh>
    <rPh sb="2" eb="4">
      <t>キンガク</t>
    </rPh>
    <phoneticPr fontId="11"/>
  </si>
  <si>
    <t>必要経費</t>
    <rPh sb="0" eb="2">
      <t>ヒツヨウ</t>
    </rPh>
    <rPh sb="2" eb="4">
      <t>ケイヒ</t>
    </rPh>
    <phoneticPr fontId="11"/>
  </si>
  <si>
    <t>青色申告特別控除</t>
    <rPh sb="0" eb="2">
      <t>アオイロ</t>
    </rPh>
    <rPh sb="2" eb="4">
      <t>シンコク</t>
    </rPh>
    <rPh sb="4" eb="6">
      <t>トクベツ</t>
    </rPh>
    <rPh sb="6" eb="8">
      <t>コウジョ</t>
    </rPh>
    <phoneticPr fontId="10"/>
  </si>
  <si>
    <t>日　給</t>
    <phoneticPr fontId="10"/>
  </si>
  <si>
    <t>月　収</t>
    <phoneticPr fontId="10"/>
  </si>
  <si>
    <t>８　配当所得に関する事項</t>
    <rPh sb="2" eb="4">
      <t>ハイトウ</t>
    </rPh>
    <rPh sb="4" eb="6">
      <t>ショトク</t>
    </rPh>
    <rPh sb="7" eb="8">
      <t>カン</t>
    </rPh>
    <rPh sb="10" eb="12">
      <t>ジコウ</t>
    </rPh>
    <phoneticPr fontId="11"/>
  </si>
  <si>
    <t>支払確定年月</t>
    <rPh sb="0" eb="2">
      <t>シハライ</t>
    </rPh>
    <rPh sb="2" eb="4">
      <t>カクテイ</t>
    </rPh>
    <rPh sb="4" eb="6">
      <t>ネンゲツ</t>
    </rPh>
    <phoneticPr fontId="11"/>
  </si>
  <si>
    <t>国外株式等に係る外国所得税額</t>
    <rPh sb="0" eb="2">
      <t>コクガイ</t>
    </rPh>
    <rPh sb="2" eb="4">
      <t>カブシキ</t>
    </rPh>
    <rPh sb="4" eb="5">
      <t>トウ</t>
    </rPh>
    <rPh sb="6" eb="7">
      <t>カカ</t>
    </rPh>
    <phoneticPr fontId="11"/>
  </si>
  <si>
    <t>賞与等</t>
    <rPh sb="0" eb="1">
      <t>ショウ</t>
    </rPh>
    <rPh sb="1" eb="2">
      <t>クミ</t>
    </rPh>
    <rPh sb="2" eb="3">
      <t>トウ</t>
    </rPh>
    <phoneticPr fontId="11"/>
  </si>
  <si>
    <t>９　雑所得（公的年金等以外）に関する事項</t>
    <rPh sb="2" eb="3">
      <t>ザツ</t>
    </rPh>
    <rPh sb="3" eb="5">
      <t>ショトク</t>
    </rPh>
    <rPh sb="6" eb="8">
      <t>コウテキ</t>
    </rPh>
    <rPh sb="8" eb="10">
      <t>ネンキン</t>
    </rPh>
    <rPh sb="10" eb="11">
      <t>トウ</t>
    </rPh>
    <rPh sb="11" eb="13">
      <t>イガイ</t>
    </rPh>
    <rPh sb="15" eb="16">
      <t>カン</t>
    </rPh>
    <rPh sb="18" eb="20">
      <t>ジコウ</t>
    </rPh>
    <phoneticPr fontId="11"/>
  </si>
  <si>
    <t>合　計</t>
    <rPh sb="0" eb="1">
      <t>ゴウ</t>
    </rPh>
    <rPh sb="2" eb="3">
      <t>ケイ</t>
    </rPh>
    <phoneticPr fontId="11"/>
  </si>
  <si>
    <t>種目</t>
    <rPh sb="0" eb="1">
      <t>タネ</t>
    </rPh>
    <rPh sb="1" eb="2">
      <t>メ</t>
    </rPh>
    <phoneticPr fontId="11"/>
  </si>
  <si>
    <t>収入金額</t>
    <rPh sb="0" eb="1">
      <t>オサム</t>
    </rPh>
    <rPh sb="1" eb="2">
      <t>イ</t>
    </rPh>
    <rPh sb="2" eb="3">
      <t>カネ</t>
    </rPh>
    <rPh sb="3" eb="4">
      <t>ガク</t>
    </rPh>
    <phoneticPr fontId="11"/>
  </si>
  <si>
    <t>必要経費</t>
    <phoneticPr fontId="10"/>
  </si>
  <si>
    <t>勤務先所在地</t>
    <rPh sb="0" eb="3">
      <t>キンムサキ</t>
    </rPh>
    <rPh sb="3" eb="6">
      <t>ショザイチ</t>
    </rPh>
    <phoneticPr fontId="11"/>
  </si>
  <si>
    <t>勤務先名</t>
    <rPh sb="0" eb="1">
      <t>ツトム</t>
    </rPh>
    <rPh sb="1" eb="2">
      <t>ツトム</t>
    </rPh>
    <rPh sb="2" eb="3">
      <t>サキ</t>
    </rPh>
    <rPh sb="3" eb="4">
      <t>メイ</t>
    </rPh>
    <phoneticPr fontId="11"/>
  </si>
  <si>
    <t>電話番号</t>
    <rPh sb="0" eb="1">
      <t>デン</t>
    </rPh>
    <rPh sb="1" eb="2">
      <t>ハナシ</t>
    </rPh>
    <rPh sb="2" eb="3">
      <t>バン</t>
    </rPh>
    <rPh sb="3" eb="4">
      <t>ゴウ</t>
    </rPh>
    <phoneticPr fontId="11"/>
  </si>
  <si>
    <t>合　計</t>
    <phoneticPr fontId="10"/>
  </si>
  <si>
    <t>10　総合譲渡・一時所得の所得金額に関する事項</t>
    <rPh sb="3" eb="5">
      <t>ソウゴウ</t>
    </rPh>
    <rPh sb="5" eb="7">
      <t>ジョウト</t>
    </rPh>
    <rPh sb="8" eb="10">
      <t>イチジ</t>
    </rPh>
    <rPh sb="10" eb="12">
      <t>ショトク</t>
    </rPh>
    <rPh sb="13" eb="15">
      <t>ショトク</t>
    </rPh>
    <rPh sb="15" eb="17">
      <t>キンガク</t>
    </rPh>
    <rPh sb="18" eb="19">
      <t>カン</t>
    </rPh>
    <rPh sb="21" eb="23">
      <t>ジコウ</t>
    </rPh>
    <phoneticPr fontId="11"/>
  </si>
  <si>
    <t>収 入 金 額</t>
    <rPh sb="0" eb="1">
      <t>オサム</t>
    </rPh>
    <rPh sb="2" eb="3">
      <t>イ</t>
    </rPh>
    <rPh sb="4" eb="5">
      <t>カネ</t>
    </rPh>
    <rPh sb="6" eb="7">
      <t>ガク</t>
    </rPh>
    <phoneticPr fontId="11"/>
  </si>
  <si>
    <t>必 要 経 費</t>
    <rPh sb="0" eb="1">
      <t>ヒツ</t>
    </rPh>
    <rPh sb="2" eb="3">
      <t>ヨウ</t>
    </rPh>
    <rPh sb="4" eb="5">
      <t>キョウ</t>
    </rPh>
    <rPh sb="6" eb="7">
      <t>ヒ</t>
    </rPh>
    <phoneticPr fontId="11"/>
  </si>
  <si>
    <t>特別控除額</t>
    <rPh sb="0" eb="1">
      <t>トク</t>
    </rPh>
    <rPh sb="1" eb="2">
      <t>ベツ</t>
    </rPh>
    <rPh sb="2" eb="3">
      <t>ヒカエ</t>
    </rPh>
    <rPh sb="3" eb="4">
      <t>ジョ</t>
    </rPh>
    <rPh sb="4" eb="5">
      <t>ガク</t>
    </rPh>
    <phoneticPr fontId="11"/>
  </si>
  <si>
    <t>総　合
譲　渡</t>
    <rPh sb="0" eb="1">
      <t>ソウ</t>
    </rPh>
    <rPh sb="2" eb="3">
      <t>ゴウ</t>
    </rPh>
    <rPh sb="4" eb="5">
      <t>ユズル</t>
    </rPh>
    <rPh sb="6" eb="7">
      <t>ワタリ</t>
    </rPh>
    <phoneticPr fontId="11"/>
  </si>
  <si>
    <t>短　　期</t>
    <rPh sb="0" eb="1">
      <t>タン</t>
    </rPh>
    <rPh sb="3" eb="4">
      <t>キ</t>
    </rPh>
    <phoneticPr fontId="11"/>
  </si>
  <si>
    <t>長　　期</t>
    <rPh sb="0" eb="1">
      <t>チョウ</t>
    </rPh>
    <rPh sb="3" eb="4">
      <t>キ</t>
    </rPh>
    <phoneticPr fontId="11"/>
  </si>
  <si>
    <t>ロ</t>
    <phoneticPr fontId="11"/>
  </si>
  <si>
    <t>一　　　　　時</t>
    <rPh sb="0" eb="1">
      <t>１</t>
    </rPh>
    <rPh sb="6" eb="7">
      <t>トキ</t>
    </rPh>
    <phoneticPr fontId="11"/>
  </si>
  <si>
    <t>ハ</t>
    <phoneticPr fontId="11"/>
  </si>
  <si>
    <t>右上のイの金額を表面のコに､ロの金額を表面のサに､ハの金額を表面のシに記入してください。
右のニの金額を表面の⑪の所得金額欄へ記入してください。</t>
    <rPh sb="0" eb="2">
      <t>ミギウエ</t>
    </rPh>
    <rPh sb="5" eb="7">
      <t>キンガク</t>
    </rPh>
    <rPh sb="8" eb="10">
      <t>ヒョウメン</t>
    </rPh>
    <rPh sb="16" eb="18">
      <t>キンガク</t>
    </rPh>
    <rPh sb="19" eb="21">
      <t>ヒョウメン</t>
    </rPh>
    <rPh sb="27" eb="29">
      <t>キンガク</t>
    </rPh>
    <rPh sb="30" eb="32">
      <t>ヒョウメン</t>
    </rPh>
    <rPh sb="35" eb="37">
      <t>キニュウ</t>
    </rPh>
    <rPh sb="45" eb="46">
      <t>ミギ</t>
    </rPh>
    <rPh sb="49" eb="51">
      <t>キンガク</t>
    </rPh>
    <rPh sb="52" eb="54">
      <t>ヒョウメン</t>
    </rPh>
    <rPh sb="57" eb="59">
      <t>ショトク</t>
    </rPh>
    <rPh sb="59" eb="61">
      <t>キンガク</t>
    </rPh>
    <rPh sb="61" eb="62">
      <t>ラン</t>
    </rPh>
    <rPh sb="63" eb="65">
      <t>キニュウ</t>
    </rPh>
    <phoneticPr fontId="11"/>
  </si>
  <si>
    <t>ニ　合計イ＋[(ロ＋ハ)×1/2]</t>
    <phoneticPr fontId="10"/>
  </si>
  <si>
    <t>11　事業専従者に関する事項</t>
    <rPh sb="3" eb="5">
      <t>ジギョウ</t>
    </rPh>
    <rPh sb="5" eb="8">
      <t>センジュウシャ</t>
    </rPh>
    <rPh sb="9" eb="10">
      <t>カン</t>
    </rPh>
    <rPh sb="12" eb="14">
      <t>ジコウ</t>
    </rPh>
    <phoneticPr fontId="11"/>
  </si>
  <si>
    <t>13　事業税に関する事項</t>
    <rPh sb="3" eb="6">
      <t>ジギョウゼイ</t>
    </rPh>
    <rPh sb="7" eb="8">
      <t>カン</t>
    </rPh>
    <rPh sb="10" eb="12">
      <t>ジコウ</t>
    </rPh>
    <phoneticPr fontId="11"/>
  </si>
  <si>
    <t>続柄</t>
    <rPh sb="0" eb="1">
      <t>ツヅ</t>
    </rPh>
    <rPh sb="1" eb="2">
      <t>ガラ</t>
    </rPh>
    <phoneticPr fontId="11"/>
  </si>
  <si>
    <t>非課税所得など</t>
  </si>
  <si>
    <t>所得金額</t>
    <rPh sb="0" eb="2">
      <t>ショトク</t>
    </rPh>
    <rPh sb="2" eb="4">
      <t>キンガク</t>
    </rPh>
    <phoneticPr fontId="10"/>
  </si>
  <si>
    <t>従事月数</t>
    <rPh sb="0" eb="2">
      <t>ジュウジ</t>
    </rPh>
    <rPh sb="2" eb="3">
      <t>ツキ</t>
    </rPh>
    <rPh sb="3" eb="4">
      <t>スウ</t>
    </rPh>
    <phoneticPr fontId="11"/>
  </si>
  <si>
    <t>事業用資産の譲渡損失など</t>
  </si>
  <si>
    <t>資産の種類</t>
    <rPh sb="0" eb="2">
      <t>シサン</t>
    </rPh>
    <rPh sb="3" eb="5">
      <t>シュルイ</t>
    </rPh>
    <phoneticPr fontId="11"/>
  </si>
  <si>
    <t>損失額、被災損失額(白)　</t>
    <phoneticPr fontId="10"/>
  </si>
  <si>
    <t xml:space="preserve"> 円</t>
    <phoneticPr fontId="10"/>
  </si>
  <si>
    <t>前年中の開廃業</t>
    <phoneticPr fontId="10"/>
  </si>
  <si>
    <t>開始・廃止</t>
    <phoneticPr fontId="10"/>
  </si>
  <si>
    <t>　□　他都道府県の事務所等</t>
    <rPh sb="10" eb="11">
      <t>ム</t>
    </rPh>
    <phoneticPr fontId="10"/>
  </si>
  <si>
    <t>所得税における青色申告の承認の有無</t>
    <rPh sb="0" eb="3">
      <t>ショトクゼイ</t>
    </rPh>
    <rPh sb="7" eb="9">
      <t>アオイロ</t>
    </rPh>
    <rPh sb="9" eb="11">
      <t>シンコク</t>
    </rPh>
    <rPh sb="12" eb="14">
      <t>ショウニン</t>
    </rPh>
    <rPh sb="15" eb="17">
      <t>ウム</t>
    </rPh>
    <phoneticPr fontId="11"/>
  </si>
  <si>
    <t>承認あり・承認なし</t>
  </si>
  <si>
    <t>合計額</t>
    <phoneticPr fontId="10"/>
  </si>
  <si>
    <t>12　別居の扶養親族に関する事項</t>
    <rPh sb="3" eb="5">
      <t>ベッキョ</t>
    </rPh>
    <rPh sb="6" eb="8">
      <t>フヨウ</t>
    </rPh>
    <rPh sb="8" eb="10">
      <t>シンゾク</t>
    </rPh>
    <rPh sb="11" eb="12">
      <t>カン</t>
    </rPh>
    <rPh sb="14" eb="16">
      <t>ジコウ</t>
    </rPh>
    <phoneticPr fontId="11"/>
  </si>
  <si>
    <t>個人番号</t>
    <rPh sb="0" eb="2">
      <t>コジン</t>
    </rPh>
    <rPh sb="2" eb="4">
      <t>バンゴウ</t>
    </rPh>
    <phoneticPr fontId="10"/>
  </si>
  <si>
    <t>住所</t>
    <rPh sb="0" eb="2">
      <t>ジュウショ</t>
    </rPh>
    <phoneticPr fontId="10"/>
  </si>
  <si>
    <t>14 配当割額又は株式等譲渡所得割額の控除に関する事項</t>
    <rPh sb="3" eb="5">
      <t>ハイトウ</t>
    </rPh>
    <rPh sb="5" eb="6">
      <t>ワリ</t>
    </rPh>
    <rPh sb="6" eb="7">
      <t>ガク</t>
    </rPh>
    <rPh sb="7" eb="8">
      <t>マタ</t>
    </rPh>
    <rPh sb="9" eb="12">
      <t>カブシキトウ</t>
    </rPh>
    <rPh sb="12" eb="14">
      <t>ジョウト</t>
    </rPh>
    <rPh sb="14" eb="16">
      <t>ショトク</t>
    </rPh>
    <rPh sb="16" eb="17">
      <t>ワリ</t>
    </rPh>
    <rPh sb="17" eb="18">
      <t>ガク</t>
    </rPh>
    <rPh sb="19" eb="21">
      <t>コウジョ</t>
    </rPh>
    <rPh sb="22" eb="23">
      <t>カン</t>
    </rPh>
    <rPh sb="25" eb="27">
      <t>ジコウ</t>
    </rPh>
    <phoneticPr fontId="11"/>
  </si>
  <si>
    <t>15　寄附金に関する事項</t>
    <rPh sb="3" eb="6">
      <t>キフキン</t>
    </rPh>
    <rPh sb="7" eb="8">
      <t>カン</t>
    </rPh>
    <rPh sb="10" eb="12">
      <t>ジコウ</t>
    </rPh>
    <phoneticPr fontId="11"/>
  </si>
  <si>
    <t>　特定配当等に係る所得金額、特定株式等譲渡所得金額を総所得額に含め、配当割額又は株式等譲渡所得割額の控除を受けようとする場合は、下の各欄に配当割額及び株式等譲渡所得割額を記入してください。</t>
    <rPh sb="1" eb="3">
      <t>トクテイ</t>
    </rPh>
    <rPh sb="3" eb="5">
      <t>ハイトウ</t>
    </rPh>
    <rPh sb="5" eb="6">
      <t>トウ</t>
    </rPh>
    <rPh sb="7" eb="8">
      <t>カカ</t>
    </rPh>
    <rPh sb="9" eb="11">
      <t>ショトク</t>
    </rPh>
    <rPh sb="11" eb="13">
      <t>キンガク</t>
    </rPh>
    <rPh sb="14" eb="16">
      <t>トクテイ</t>
    </rPh>
    <rPh sb="16" eb="18">
      <t>カブシキ</t>
    </rPh>
    <rPh sb="18" eb="19">
      <t>トウ</t>
    </rPh>
    <rPh sb="19" eb="21">
      <t>ジョウト</t>
    </rPh>
    <rPh sb="21" eb="23">
      <t>ショトク</t>
    </rPh>
    <rPh sb="23" eb="25">
      <t>キンガク</t>
    </rPh>
    <rPh sb="26" eb="27">
      <t>ソウ</t>
    </rPh>
    <rPh sb="27" eb="30">
      <t>ショトクガク</t>
    </rPh>
    <rPh sb="31" eb="32">
      <t>フク</t>
    </rPh>
    <rPh sb="34" eb="36">
      <t>ハイトウ</t>
    </rPh>
    <rPh sb="36" eb="37">
      <t>ワリ</t>
    </rPh>
    <rPh sb="37" eb="38">
      <t>ガク</t>
    </rPh>
    <rPh sb="38" eb="39">
      <t>マタ</t>
    </rPh>
    <rPh sb="40" eb="43">
      <t>カブシキトウ</t>
    </rPh>
    <rPh sb="43" eb="45">
      <t>ジョウト</t>
    </rPh>
    <rPh sb="45" eb="47">
      <t>ショトク</t>
    </rPh>
    <rPh sb="47" eb="48">
      <t>ワリ</t>
    </rPh>
    <rPh sb="48" eb="49">
      <t>ガク</t>
    </rPh>
    <rPh sb="50" eb="52">
      <t>コウジョ</t>
    </rPh>
    <rPh sb="53" eb="54">
      <t>ウ</t>
    </rPh>
    <rPh sb="60" eb="62">
      <t>バアイ</t>
    </rPh>
    <rPh sb="64" eb="65">
      <t>シタ</t>
    </rPh>
    <rPh sb="66" eb="68">
      <t>カクラン</t>
    </rPh>
    <rPh sb="69" eb="71">
      <t>ハイトウ</t>
    </rPh>
    <rPh sb="71" eb="72">
      <t>ワリ</t>
    </rPh>
    <rPh sb="72" eb="73">
      <t>ガク</t>
    </rPh>
    <rPh sb="73" eb="74">
      <t>オヨ</t>
    </rPh>
    <rPh sb="75" eb="77">
      <t>カブシキ</t>
    </rPh>
    <rPh sb="77" eb="78">
      <t>トウ</t>
    </rPh>
    <rPh sb="78" eb="80">
      <t>ジョウト</t>
    </rPh>
    <rPh sb="80" eb="82">
      <t>ショトク</t>
    </rPh>
    <rPh sb="82" eb="83">
      <t>ワリ</t>
    </rPh>
    <rPh sb="83" eb="84">
      <t>ガク</t>
    </rPh>
    <rPh sb="85" eb="87">
      <t>キニュウ</t>
    </rPh>
    <phoneticPr fontId="11"/>
  </si>
  <si>
    <t>条例指定分</t>
    <rPh sb="0" eb="2">
      <t>ジョウレイ</t>
    </rPh>
    <rPh sb="2" eb="4">
      <t>シテイ</t>
    </rPh>
    <rPh sb="4" eb="5">
      <t>ブン</t>
    </rPh>
    <phoneticPr fontId="11"/>
  </si>
  <si>
    <t>配 当 割 額 控 除 額</t>
    <phoneticPr fontId="10"/>
  </si>
  <si>
    <t>株式等譲渡所得割額控除額</t>
    <phoneticPr fontId="10"/>
  </si>
  <si>
    <t>　支出した寄附金に応じて、各欄にそれぞれ寄附した金額を記入してください。　
ただし、認定特定非営利活動法人及び特例認定特定非営利活動法人以外の特定非営利活動法人に対する寄附金については、上欄に記入せず、別途「寄附金税額控除申告書（二）」を提出してください。　　　　　　　　　　　　　　　　　　　　</t>
    <rPh sb="1" eb="3">
      <t>シシュツ</t>
    </rPh>
    <rPh sb="5" eb="8">
      <t>キフキン</t>
    </rPh>
    <rPh sb="9" eb="10">
      <t>オウ</t>
    </rPh>
    <rPh sb="13" eb="14">
      <t>カク</t>
    </rPh>
    <rPh sb="14" eb="15">
      <t>ラン</t>
    </rPh>
    <rPh sb="20" eb="22">
      <t>キフ</t>
    </rPh>
    <rPh sb="24" eb="26">
      <t>キンガク</t>
    </rPh>
    <rPh sb="27" eb="29">
      <t>キニュウ</t>
    </rPh>
    <rPh sb="42" eb="44">
      <t>ニンテイ</t>
    </rPh>
    <rPh sb="44" eb="46">
      <t>トクテイ</t>
    </rPh>
    <rPh sb="46" eb="47">
      <t>ヒ</t>
    </rPh>
    <rPh sb="47" eb="49">
      <t>エイリ</t>
    </rPh>
    <rPh sb="49" eb="51">
      <t>カツドウ</t>
    </rPh>
    <rPh sb="51" eb="53">
      <t>ホウジン</t>
    </rPh>
    <rPh sb="53" eb="54">
      <t>オヨ</t>
    </rPh>
    <rPh sb="55" eb="57">
      <t>トクレイ</t>
    </rPh>
    <rPh sb="57" eb="59">
      <t>ニンテイ</t>
    </rPh>
    <rPh sb="59" eb="61">
      <t>トクテイ</t>
    </rPh>
    <rPh sb="61" eb="62">
      <t>ヒ</t>
    </rPh>
    <rPh sb="62" eb="64">
      <t>エイリ</t>
    </rPh>
    <rPh sb="64" eb="66">
      <t>カツドウ</t>
    </rPh>
    <rPh sb="66" eb="68">
      <t>ホウジン</t>
    </rPh>
    <rPh sb="68" eb="70">
      <t>イガイ</t>
    </rPh>
    <rPh sb="71" eb="73">
      <t>トクテイ</t>
    </rPh>
    <rPh sb="73" eb="74">
      <t>ヒ</t>
    </rPh>
    <rPh sb="74" eb="76">
      <t>エイリ</t>
    </rPh>
    <rPh sb="76" eb="78">
      <t>カツドウ</t>
    </rPh>
    <rPh sb="78" eb="80">
      <t>ホウジン</t>
    </rPh>
    <rPh sb="81" eb="82">
      <t>タイ</t>
    </rPh>
    <rPh sb="84" eb="87">
      <t>キフキン</t>
    </rPh>
    <phoneticPr fontId="11"/>
  </si>
  <si>
    <t>16　所得金額調整控除に関する事項</t>
    <rPh sb="3" eb="5">
      <t>ショトク</t>
    </rPh>
    <rPh sb="5" eb="7">
      <t>キンガク</t>
    </rPh>
    <rPh sb="7" eb="9">
      <t>チョウセイ</t>
    </rPh>
    <rPh sb="9" eb="11">
      <t>コウジョ</t>
    </rPh>
    <rPh sb="12" eb="13">
      <t>カン</t>
    </rPh>
    <rPh sb="15" eb="17">
      <t>ジコウ</t>
    </rPh>
    <phoneticPr fontId="10"/>
  </si>
  <si>
    <t>フリガナ</t>
    <phoneticPr fontId="10"/>
  </si>
  <si>
    <t>続柄</t>
    <rPh sb="0" eb="2">
      <t>ツヅキガラ</t>
    </rPh>
    <phoneticPr fontId="10"/>
  </si>
  <si>
    <t>生年月日</t>
    <rPh sb="0" eb="2">
      <t>セイネン</t>
    </rPh>
    <rPh sb="2" eb="4">
      <t>ガッピ</t>
    </rPh>
    <phoneticPr fontId="10"/>
  </si>
  <si>
    <t>特別障害者に</t>
    <rPh sb="0" eb="2">
      <t>トクベツ</t>
    </rPh>
    <rPh sb="2" eb="5">
      <t>ショウガイシャ</t>
    </rPh>
    <phoneticPr fontId="10"/>
  </si>
  <si>
    <t>級</t>
    <rPh sb="0" eb="1">
      <t>キュウ</t>
    </rPh>
    <phoneticPr fontId="10"/>
  </si>
  <si>
    <t>別居の場合</t>
    <rPh sb="0" eb="2">
      <t>ベッキョ</t>
    </rPh>
    <rPh sb="3" eb="5">
      <t>バアイ</t>
    </rPh>
    <phoneticPr fontId="10"/>
  </si>
  <si>
    <t>該当する場合</t>
    <rPh sb="0" eb="2">
      <t>ガイトウ</t>
    </rPh>
    <rPh sb="4" eb="6">
      <t>バアイ</t>
    </rPh>
    <phoneticPr fontId="10"/>
  </si>
  <si>
    <t>度</t>
    <rPh sb="0" eb="1">
      <t>ド</t>
    </rPh>
    <phoneticPr fontId="10"/>
  </si>
  <si>
    <t>の住所</t>
    <rPh sb="1" eb="3">
      <t>ジュウショ</t>
    </rPh>
    <phoneticPr fontId="10"/>
  </si>
  <si>
    <t>税務課使用欄</t>
    <rPh sb="0" eb="2">
      <t>ゼイム</t>
    </rPh>
    <rPh sb="2" eb="3">
      <t>カ</t>
    </rPh>
    <rPh sb="3" eb="5">
      <t>シヨウ</t>
    </rPh>
    <rPh sb="5" eb="6">
      <t>ラン</t>
    </rPh>
    <phoneticPr fontId="11"/>
  </si>
  <si>
    <t>給与・公的年金等に係る所得以外(令和7年4月1日において65歳未満の方は給与所得以外)の市民税・県民税の納税方法</t>
    <rPh sb="0" eb="2">
      <t>キュウヨ</t>
    </rPh>
    <rPh sb="3" eb="5">
      <t>コウテキ</t>
    </rPh>
    <rPh sb="5" eb="7">
      <t>ネンキン</t>
    </rPh>
    <rPh sb="7" eb="8">
      <t>トウ</t>
    </rPh>
    <rPh sb="9" eb="10">
      <t>カカ</t>
    </rPh>
    <rPh sb="11" eb="13">
      <t>ショトク</t>
    </rPh>
    <rPh sb="13" eb="15">
      <t>イガイ</t>
    </rPh>
    <rPh sb="16" eb="18">
      <t>レイワ</t>
    </rPh>
    <rPh sb="19" eb="20">
      <t>ネン</t>
    </rPh>
    <rPh sb="21" eb="22">
      <t>ツキ</t>
    </rPh>
    <rPh sb="23" eb="24">
      <t>ニチ</t>
    </rPh>
    <rPh sb="52" eb="54">
      <t>ノウゼイ</t>
    </rPh>
    <phoneticPr fontId="11"/>
  </si>
  <si>
    <t>都道府県、市区町村分
（特例控除対象）</t>
    <rPh sb="9" eb="10">
      <t>ブン</t>
    </rPh>
    <phoneticPr fontId="11"/>
  </si>
  <si>
    <t>配当割額控除額</t>
    <rPh sb="0" eb="2">
      <t>ハイトウ</t>
    </rPh>
    <rPh sb="2" eb="3">
      <t>ワリ</t>
    </rPh>
    <rPh sb="3" eb="4">
      <t>ガク</t>
    </rPh>
    <rPh sb="4" eb="6">
      <t>コウジョ</t>
    </rPh>
    <rPh sb="6" eb="7">
      <t>ガク</t>
    </rPh>
    <phoneticPr fontId="2"/>
  </si>
  <si>
    <t>配当割額控除は、取引口座内で源泉徴収されている住民税（5%）について、二重課税を防止するための税額控除をいいます。</t>
    <rPh sb="0" eb="2">
      <t>ハイトウ</t>
    </rPh>
    <rPh sb="2" eb="3">
      <t>ワリ</t>
    </rPh>
    <rPh sb="3" eb="4">
      <t>ガク</t>
    </rPh>
    <rPh sb="4" eb="6">
      <t>コウジョ</t>
    </rPh>
    <rPh sb="8" eb="10">
      <t>トリヒキ</t>
    </rPh>
    <rPh sb="10" eb="12">
      <t>コウザ</t>
    </rPh>
    <rPh sb="12" eb="13">
      <t>ナイ</t>
    </rPh>
    <rPh sb="14" eb="16">
      <t>ゲンセン</t>
    </rPh>
    <rPh sb="16" eb="18">
      <t>チョウシュウ</t>
    </rPh>
    <rPh sb="23" eb="26">
      <t>ジュウミンゼイ</t>
    </rPh>
    <rPh sb="35" eb="37">
      <t>ニジュウ</t>
    </rPh>
    <rPh sb="37" eb="39">
      <t>カゼイ</t>
    </rPh>
    <rPh sb="40" eb="42">
      <t>ボウシ</t>
    </rPh>
    <rPh sb="47" eb="49">
      <t>ゼイガク</t>
    </rPh>
    <rPh sb="49" eb="51">
      <t>コウジョ</t>
    </rPh>
    <phoneticPr fontId="2"/>
  </si>
  <si>
    <t>記載する金額は、口座内で源泉徴収されている住民税（5%)の金額です。</t>
    <rPh sb="0" eb="2">
      <t>キサイ</t>
    </rPh>
    <rPh sb="4" eb="6">
      <t>キンガク</t>
    </rPh>
    <rPh sb="8" eb="11">
      <t>コウザナイ</t>
    </rPh>
    <rPh sb="12" eb="16">
      <t>ゲンセンチョウシュウ</t>
    </rPh>
    <rPh sb="21" eb="24">
      <t>ジュウミンゼイ</t>
    </rPh>
    <rPh sb="29" eb="31">
      <t>キンガク</t>
    </rPh>
    <phoneticPr fontId="2"/>
  </si>
  <si>
    <t>都道府県</t>
    <rPh sb="0" eb="4">
      <t>トドウフケン</t>
    </rPh>
    <phoneticPr fontId="11"/>
  </si>
  <si>
    <t>市区町村</t>
    <rPh sb="0" eb="4">
      <t>シクチョウソン</t>
    </rPh>
    <phoneticPr fontId="11"/>
  </si>
  <si>
    <t>住所地の共同募金会、日赤支部分
都道府県、市区町村分（特例控除対象以外）</t>
    <rPh sb="0" eb="3">
      <t>ジュウショチ</t>
    </rPh>
    <rPh sb="4" eb="9">
      <t>キョウドウボキンカイ</t>
    </rPh>
    <rPh sb="10" eb="12">
      <t>ニッセキ</t>
    </rPh>
    <rPh sb="12" eb="15">
      <t>シブブン</t>
    </rPh>
    <rPh sb="16" eb="20">
      <t>トドウフケン</t>
    </rPh>
    <rPh sb="21" eb="23">
      <t>シク</t>
    </rPh>
    <rPh sb="23" eb="25">
      <t>チョウソン</t>
    </rPh>
    <rPh sb="25" eb="26">
      <t>ブン</t>
    </rPh>
    <rPh sb="27" eb="29">
      <t>トクレイ</t>
    </rPh>
    <rPh sb="29" eb="31">
      <t>コウジョ</t>
    </rPh>
    <rPh sb="31" eb="33">
      <t>タイショウ</t>
    </rPh>
    <rPh sb="33" eb="35">
      <t>イガイ</t>
    </rPh>
    <phoneticPr fontId="11"/>
  </si>
  <si>
    <t>差　引　金　額
(収入金額-必要経費)</t>
    <rPh sb="0" eb="1">
      <t>サ</t>
    </rPh>
    <rPh sb="2" eb="3">
      <t>イン</t>
    </rPh>
    <rPh sb="4" eb="5">
      <t>キン</t>
    </rPh>
    <rPh sb="6" eb="7">
      <t>ガク</t>
    </rPh>
    <rPh sb="9" eb="11">
      <t>シュウニュウ</t>
    </rPh>
    <rPh sb="11" eb="13">
      <t>キンガク</t>
    </rPh>
    <rPh sb="14" eb="16">
      <t>ヒツヨウ</t>
    </rPh>
    <rPh sb="16" eb="18">
      <t>ケイヒ</t>
    </rPh>
    <phoneticPr fontId="11"/>
  </si>
  <si>
    <t>所　得　金　額
(差引金額-特別控除額)</t>
    <rPh sb="0" eb="1">
      <t>トコロ</t>
    </rPh>
    <rPh sb="2" eb="3">
      <t>エ</t>
    </rPh>
    <rPh sb="4" eb="5">
      <t>キン</t>
    </rPh>
    <rPh sb="6" eb="7">
      <t>ガク</t>
    </rPh>
    <rPh sb="9" eb="11">
      <t>サシヒキ</t>
    </rPh>
    <rPh sb="11" eb="13">
      <t>キンガク</t>
    </rPh>
    <rPh sb="14" eb="16">
      <t>トクベツ</t>
    </rPh>
    <rPh sb="16" eb="18">
      <t>コウジョ</t>
    </rPh>
    <rPh sb="18" eb="19">
      <t>ガク</t>
    </rPh>
    <phoneticPr fontId="11"/>
  </si>
  <si>
    <t>所得金額
（収入金額－必要経費）</t>
    <rPh sb="0" eb="2">
      <t>ショトク</t>
    </rPh>
    <rPh sb="2" eb="4">
      <t>キンガク</t>
    </rPh>
    <rPh sb="6" eb="8">
      <t>シュウニュウ</t>
    </rPh>
    <rPh sb="8" eb="10">
      <t>キンガク</t>
    </rPh>
    <rPh sb="11" eb="13">
      <t>ヒツヨウ</t>
    </rPh>
    <rPh sb="13" eb="15">
      <t>ケイヒ</t>
    </rPh>
    <phoneticPr fontId="10"/>
  </si>
  <si>
    <t>収入合計</t>
    <rPh sb="0" eb="2">
      <t>シュウニュウ</t>
    </rPh>
    <rPh sb="2" eb="4">
      <t>ゴウケイ</t>
    </rPh>
    <phoneticPr fontId="2"/>
  </si>
  <si>
    <t>収入合計</t>
    <rPh sb="0" eb="4">
      <t>シュウニュウゴウケイ</t>
    </rPh>
    <phoneticPr fontId="2"/>
  </si>
  <si>
    <t>売上金額（収入合計）</t>
    <rPh sb="0" eb="4">
      <t>ウリアゲキンガク</t>
    </rPh>
    <rPh sb="5" eb="9">
      <t>シュウニュウゴウケイ</t>
    </rPh>
    <phoneticPr fontId="2"/>
  </si>
  <si>
    <t>短期譲渡収入</t>
    <rPh sb="0" eb="6">
      <t>タンキジョウトシュウニュウ</t>
    </rPh>
    <phoneticPr fontId="2"/>
  </si>
  <si>
    <t>長期譲渡収入</t>
    <rPh sb="0" eb="6">
      <t>チョウキジョウトシュウニュウ</t>
    </rPh>
    <phoneticPr fontId="2"/>
  </si>
  <si>
    <t>一時収入</t>
    <rPh sb="0" eb="4">
      <t>イチジシュウニュウ</t>
    </rPh>
    <phoneticPr fontId="2"/>
  </si>
  <si>
    <t>短期譲渡所得金額_通算1</t>
    <rPh sb="0" eb="8">
      <t>タンキジョウトショトクキンガク</t>
    </rPh>
    <rPh sb="9" eb="11">
      <t>ツウサン</t>
    </rPh>
    <phoneticPr fontId="2"/>
  </si>
  <si>
    <t>長期譲渡所得金額_通算1</t>
    <rPh sb="0" eb="8">
      <t>チョウキジョウトショトクキンガク</t>
    </rPh>
    <rPh sb="9" eb="11">
      <t>ツウサン</t>
    </rPh>
    <phoneticPr fontId="2"/>
  </si>
  <si>
    <t>一時通算2</t>
    <rPh sb="0" eb="2">
      <t>イチジ</t>
    </rPh>
    <rPh sb="2" eb="4">
      <t>ツウサン</t>
    </rPh>
    <phoneticPr fontId="2"/>
  </si>
  <si>
    <t>短期譲渡通算2</t>
    <rPh sb="0" eb="4">
      <t>タンキジョウト</t>
    </rPh>
    <rPh sb="4" eb="6">
      <t>ツウサン</t>
    </rPh>
    <phoneticPr fontId="2"/>
  </si>
  <si>
    <t>一時通算3</t>
    <rPh sb="0" eb="4">
      <t>イチジツウサン</t>
    </rPh>
    <phoneticPr fontId="2"/>
  </si>
  <si>
    <t>長期譲渡通算3</t>
    <rPh sb="0" eb="2">
      <t>チョウキ</t>
    </rPh>
    <rPh sb="2" eb="4">
      <t>ジョウト</t>
    </rPh>
    <rPh sb="4" eb="6">
      <t>ツウサン</t>
    </rPh>
    <phoneticPr fontId="2"/>
  </si>
  <si>
    <t>損益通算</t>
    <rPh sb="0" eb="4">
      <t>ソンエキツウサン</t>
    </rPh>
    <phoneticPr fontId="2"/>
  </si>
  <si>
    <t>寄附金控除</t>
    <rPh sb="0" eb="5">
      <t>キフキンコウジョ</t>
    </rPh>
    <phoneticPr fontId="2"/>
  </si>
  <si>
    <t>営業収入</t>
    <rPh sb="0" eb="4">
      <t>エイギョウシュウニュウ</t>
    </rPh>
    <phoneticPr fontId="2"/>
  </si>
  <si>
    <t>G87</t>
    <phoneticPr fontId="2"/>
  </si>
  <si>
    <t>農業収入</t>
    <rPh sb="0" eb="4">
      <t>ノウギョウシュウニュウ</t>
    </rPh>
    <phoneticPr fontId="2"/>
  </si>
  <si>
    <t>不動産収入</t>
    <rPh sb="0" eb="5">
      <t>フドウサンシュウニュウ</t>
    </rPh>
    <phoneticPr fontId="2"/>
  </si>
  <si>
    <t>利子収入</t>
    <rPh sb="0" eb="4">
      <t>リシシュウニュウ</t>
    </rPh>
    <phoneticPr fontId="2"/>
  </si>
  <si>
    <t>配当収入</t>
    <rPh sb="0" eb="4">
      <t>ハイトウシュウニュウ</t>
    </rPh>
    <phoneticPr fontId="2"/>
  </si>
  <si>
    <t>給与収入</t>
    <rPh sb="0" eb="4">
      <t>キュウヨシュウニュウ</t>
    </rPh>
    <phoneticPr fontId="2"/>
  </si>
  <si>
    <t>年金収入</t>
    <rPh sb="0" eb="4">
      <t>ネンキンシュウニュウ</t>
    </rPh>
    <phoneticPr fontId="2"/>
  </si>
  <si>
    <t>雑業務収入</t>
    <rPh sb="0" eb="5">
      <t>ザツギョウムシュウニュウ</t>
    </rPh>
    <phoneticPr fontId="2"/>
  </si>
  <si>
    <t>雑その他収入</t>
    <rPh sb="0" eb="1">
      <t>ザツ</t>
    </rPh>
    <rPh sb="3" eb="4">
      <t>タ</t>
    </rPh>
    <rPh sb="4" eb="6">
      <t>シュウニュウ</t>
    </rPh>
    <phoneticPr fontId="2"/>
  </si>
  <si>
    <t>短期譲渡収入</t>
    <rPh sb="0" eb="4">
      <t>タンキジョウト</t>
    </rPh>
    <rPh sb="4" eb="6">
      <t>シュウニュウ</t>
    </rPh>
    <phoneticPr fontId="2"/>
  </si>
  <si>
    <t>年金所得</t>
    <rPh sb="0" eb="4">
      <t>ネンキンショトク</t>
    </rPh>
    <phoneticPr fontId="2"/>
  </si>
  <si>
    <t>雑業務所得</t>
    <rPh sb="0" eb="5">
      <t>ザツギョウムショトク</t>
    </rPh>
    <phoneticPr fontId="2"/>
  </si>
  <si>
    <t>雑その他所得</t>
    <rPh sb="0" eb="1">
      <t>ザツ</t>
    </rPh>
    <rPh sb="3" eb="6">
      <t>タショトク</t>
    </rPh>
    <phoneticPr fontId="2"/>
  </si>
  <si>
    <t>雑所得合計</t>
    <rPh sb="0" eb="5">
      <t>ザツショトクゴウケイ</t>
    </rPh>
    <phoneticPr fontId="2"/>
  </si>
  <si>
    <t>総合譲渡・一時所得</t>
    <rPh sb="0" eb="2">
      <t>ソウゴウ</t>
    </rPh>
    <rPh sb="2" eb="4">
      <t>ジョウト</t>
    </rPh>
    <rPh sb="5" eb="7">
      <t>イチジ</t>
    </rPh>
    <rPh sb="7" eb="9">
      <t>ショトク</t>
    </rPh>
    <phoneticPr fontId="2"/>
  </si>
  <si>
    <t>小規模控除</t>
    <rPh sb="0" eb="3">
      <t>ショウキボ</t>
    </rPh>
    <rPh sb="3" eb="5">
      <t>コウジョ</t>
    </rPh>
    <phoneticPr fontId="2"/>
  </si>
  <si>
    <t>寡婦ひとり親控除</t>
    <rPh sb="0" eb="2">
      <t>カフ</t>
    </rPh>
    <rPh sb="5" eb="6">
      <t>オヤ</t>
    </rPh>
    <rPh sb="6" eb="8">
      <t>コウジョ</t>
    </rPh>
    <phoneticPr fontId="2"/>
  </si>
  <si>
    <t>勤労学生障害者控除</t>
    <rPh sb="0" eb="2">
      <t>キンロウ</t>
    </rPh>
    <rPh sb="2" eb="4">
      <t>ガクセイ</t>
    </rPh>
    <rPh sb="4" eb="9">
      <t>ショウガイシャコウジョ</t>
    </rPh>
    <phoneticPr fontId="2"/>
  </si>
  <si>
    <t>控除合計</t>
    <rPh sb="0" eb="2">
      <t>コウジョ</t>
    </rPh>
    <rPh sb="2" eb="4">
      <t>ゴウケイ</t>
    </rPh>
    <phoneticPr fontId="2"/>
  </si>
  <si>
    <t>控除小計</t>
    <rPh sb="0" eb="2">
      <t>コウジョ</t>
    </rPh>
    <rPh sb="2" eb="4">
      <t>ショウケイ</t>
    </rPh>
    <phoneticPr fontId="2"/>
  </si>
  <si>
    <t>I123</t>
    <phoneticPr fontId="2"/>
  </si>
  <si>
    <t>O141</t>
    <phoneticPr fontId="2"/>
  </si>
  <si>
    <t>G145</t>
    <phoneticPr fontId="2"/>
  </si>
  <si>
    <t>F10</t>
    <phoneticPr fontId="2"/>
  </si>
  <si>
    <t>K9</t>
    <phoneticPr fontId="2"/>
  </si>
  <si>
    <t>J144</t>
    <phoneticPr fontId="2"/>
  </si>
  <si>
    <t>L144</t>
    <phoneticPr fontId="2"/>
  </si>
  <si>
    <t>O142</t>
    <phoneticPr fontId="2"/>
  </si>
  <si>
    <t>L146</t>
  </si>
  <si>
    <t>N146</t>
    <phoneticPr fontId="2"/>
  </si>
  <si>
    <t>譲渡一時所得金額</t>
    <rPh sb="0" eb="6">
      <t>ジョウトイチジショトク</t>
    </rPh>
    <rPh sb="6" eb="8">
      <t>キンガク</t>
    </rPh>
    <phoneticPr fontId="2"/>
  </si>
  <si>
    <t>N151</t>
  </si>
  <si>
    <t>I165</t>
  </si>
  <si>
    <t>G186</t>
  </si>
  <si>
    <t>G199</t>
  </si>
  <si>
    <t>寡婦ひとり親控除</t>
    <rPh sb="0" eb="2">
      <t>カフ</t>
    </rPh>
    <rPh sb="5" eb="8">
      <t>オヤコウジョ</t>
    </rPh>
    <phoneticPr fontId="2"/>
  </si>
  <si>
    <t>I212</t>
  </si>
  <si>
    <t>勤労学生障害者控除</t>
    <rPh sb="0" eb="4">
      <t>キンロウガクセイ</t>
    </rPh>
    <rPh sb="4" eb="9">
      <t>ショウガイシャコウジョ</t>
    </rPh>
    <phoneticPr fontId="2"/>
  </si>
  <si>
    <t>I217</t>
  </si>
  <si>
    <t>K48</t>
  </si>
  <si>
    <t>M63</t>
  </si>
  <si>
    <t>G232</t>
  </si>
  <si>
    <t>医療費雑損除控除額</t>
    <rPh sb="0" eb="3">
      <t>イリョウヒ</t>
    </rPh>
    <rPh sb="3" eb="5">
      <t>ザッソン</t>
    </rPh>
    <rPh sb="5" eb="6">
      <t>ノゾ</t>
    </rPh>
    <rPh sb="6" eb="9">
      <t>コウジョガク</t>
    </rPh>
    <phoneticPr fontId="2"/>
  </si>
  <si>
    <t>控除額合計</t>
    <rPh sb="0" eb="5">
      <t>コウジョガクゴウケイ</t>
    </rPh>
    <phoneticPr fontId="2"/>
  </si>
  <si>
    <t>M228</t>
  </si>
  <si>
    <t>M229</t>
  </si>
  <si>
    <t>氏名</t>
    <rPh sb="0" eb="2">
      <t>シメイ</t>
    </rPh>
    <phoneticPr fontId="2"/>
  </si>
  <si>
    <t>続柄が直系尊属</t>
    <rPh sb="0" eb="2">
      <t>ツヅキガラ</t>
    </rPh>
    <rPh sb="3" eb="7">
      <t>チョッケイソンゾク</t>
    </rPh>
    <phoneticPr fontId="2"/>
  </si>
  <si>
    <t>曽祖父母</t>
    <rPh sb="0" eb="4">
      <t>ソウソフボ</t>
    </rPh>
    <phoneticPr fontId="2"/>
  </si>
  <si>
    <t>損害を受けた年月日</t>
    <rPh sb="0" eb="2">
      <t>ソンガイ</t>
    </rPh>
    <rPh sb="3" eb="4">
      <t>ウ</t>
    </rPh>
    <rPh sb="6" eb="9">
      <t>ネンガッピ</t>
    </rPh>
    <phoneticPr fontId="2"/>
  </si>
  <si>
    <t>支払金額</t>
    <rPh sb="0" eb="4">
      <t>シハライキンガク</t>
    </rPh>
    <phoneticPr fontId="2"/>
  </si>
  <si>
    <t>補填金額</t>
    <rPh sb="0" eb="4">
      <t>ホテンキンガク</t>
    </rPh>
    <phoneticPr fontId="2"/>
  </si>
  <si>
    <t>控除に関する事項の入力</t>
    <rPh sb="0" eb="2">
      <t>コウジョ</t>
    </rPh>
    <rPh sb="3" eb="4">
      <t>カン</t>
    </rPh>
    <rPh sb="6" eb="8">
      <t>ジコウ</t>
    </rPh>
    <rPh sb="9" eb="11">
      <t>ニュウリョク</t>
    </rPh>
    <phoneticPr fontId="2"/>
  </si>
  <si>
    <t>給与所得_源泉無</t>
    <rPh sb="0" eb="4">
      <t>キュウヨショトク</t>
    </rPh>
    <rPh sb="5" eb="7">
      <t>ゲンセン</t>
    </rPh>
    <rPh sb="7" eb="8">
      <t>ナシ</t>
    </rPh>
    <phoneticPr fontId="2"/>
  </si>
  <si>
    <t>源泉有</t>
    <rPh sb="0" eb="3">
      <t>ゲンセンアリ</t>
    </rPh>
    <phoneticPr fontId="2"/>
  </si>
  <si>
    <t>源泉無</t>
    <rPh sb="0" eb="2">
      <t>ゲンセン</t>
    </rPh>
    <rPh sb="2" eb="3">
      <t>ナシ</t>
    </rPh>
    <phoneticPr fontId="2"/>
  </si>
  <si>
    <t>日給
(円)</t>
    <rPh sb="0" eb="2">
      <t>ニッキュウ</t>
    </rPh>
    <rPh sb="4" eb="5">
      <t>エン</t>
    </rPh>
    <phoneticPr fontId="2"/>
  </si>
  <si>
    <t>勤務日数
（日）</t>
    <rPh sb="0" eb="4">
      <t>キンムニッスウ</t>
    </rPh>
    <rPh sb="6" eb="7">
      <t>ニチ</t>
    </rPh>
    <phoneticPr fontId="2"/>
  </si>
  <si>
    <t>月収
（円）</t>
    <rPh sb="0" eb="2">
      <t>ゲッシュウ</t>
    </rPh>
    <rPh sb="4" eb="5">
      <t>エン</t>
    </rPh>
    <phoneticPr fontId="2"/>
  </si>
  <si>
    <t>電話番号</t>
    <rPh sb="0" eb="4">
      <t>デンワバンゴウ</t>
    </rPh>
    <phoneticPr fontId="2"/>
  </si>
  <si>
    <t>G108</t>
    <phoneticPr fontId="2"/>
  </si>
  <si>
    <t>必要経費計</t>
    <rPh sb="0" eb="4">
      <t>ヒツヨウケイヒ</t>
    </rPh>
    <rPh sb="4" eb="5">
      <t>ケイ</t>
    </rPh>
    <phoneticPr fontId="2"/>
  </si>
  <si>
    <t>専従者控除</t>
    <rPh sb="0" eb="5">
      <t>センジュウシャコウジョ</t>
    </rPh>
    <phoneticPr fontId="2"/>
  </si>
  <si>
    <t>営業1</t>
    <rPh sb="0" eb="2">
      <t>エイギョウ</t>
    </rPh>
    <phoneticPr fontId="2"/>
  </si>
  <si>
    <t>営業2</t>
    <rPh sb="0" eb="2">
      <t>エイギョウ</t>
    </rPh>
    <phoneticPr fontId="2"/>
  </si>
  <si>
    <t>営業3</t>
    <rPh sb="0" eb="2">
      <t>エイギョウ</t>
    </rPh>
    <phoneticPr fontId="2"/>
  </si>
  <si>
    <t>農業1</t>
    <rPh sb="0" eb="2">
      <t>ノウギョウ</t>
    </rPh>
    <phoneticPr fontId="2"/>
  </si>
  <si>
    <t>農業2</t>
    <rPh sb="0" eb="2">
      <t>ノウギョウ</t>
    </rPh>
    <phoneticPr fontId="2"/>
  </si>
  <si>
    <t>農業3</t>
    <rPh sb="0" eb="2">
      <t>ノウギョウ</t>
    </rPh>
    <phoneticPr fontId="2"/>
  </si>
  <si>
    <t>不動産1</t>
    <rPh sb="0" eb="3">
      <t>フドウサン</t>
    </rPh>
    <phoneticPr fontId="2"/>
  </si>
  <si>
    <t>不動産2</t>
    <rPh sb="0" eb="3">
      <t>フドウサン</t>
    </rPh>
    <phoneticPr fontId="2"/>
  </si>
  <si>
    <t>不動産3</t>
    <rPh sb="0" eb="3">
      <t>フドウサン</t>
    </rPh>
    <phoneticPr fontId="2"/>
  </si>
  <si>
    <t>従事月数</t>
    <rPh sb="0" eb="4">
      <t>ジュウジツキスウ</t>
    </rPh>
    <phoneticPr fontId="2"/>
  </si>
  <si>
    <t>優先順位</t>
    <rPh sb="0" eb="4">
      <t>ユウセンジュンイ</t>
    </rPh>
    <phoneticPr fontId="2"/>
  </si>
  <si>
    <t>入力有無</t>
    <rPh sb="0" eb="4">
      <t>ニュウリョクウム</t>
    </rPh>
    <phoneticPr fontId="2"/>
  </si>
  <si>
    <t>優先順位*入力有無</t>
    <rPh sb="0" eb="4">
      <t>ユウセンジュンイ</t>
    </rPh>
    <rPh sb="5" eb="9">
      <t>ニュウリョクウム</t>
    </rPh>
    <phoneticPr fontId="2"/>
  </si>
  <si>
    <t>申告書記載専従者情報</t>
    <rPh sb="0" eb="3">
      <t>シンコクショ</t>
    </rPh>
    <rPh sb="3" eb="5">
      <t>キサイ</t>
    </rPh>
    <rPh sb="5" eb="8">
      <t>センジュウシャ</t>
    </rPh>
    <rPh sb="8" eb="10">
      <t>ジョウホウ</t>
    </rPh>
    <phoneticPr fontId="2"/>
  </si>
  <si>
    <t>従事月数</t>
    <rPh sb="0" eb="2">
      <t>ジュウジ</t>
    </rPh>
    <rPh sb="2" eb="4">
      <t>ツキスウ</t>
    </rPh>
    <phoneticPr fontId="2"/>
  </si>
  <si>
    <t>合計額</t>
    <rPh sb="0" eb="3">
      <t>ゴウケイガク</t>
    </rPh>
    <phoneticPr fontId="2"/>
  </si>
  <si>
    <t>円</t>
    <rPh sb="0" eb="1">
      <t>エン</t>
    </rPh>
    <phoneticPr fontId="2"/>
  </si>
  <si>
    <t>配当割額控除額（円）</t>
    <rPh sb="0" eb="4">
      <t>ハイトウワリガク</t>
    </rPh>
    <rPh sb="4" eb="7">
      <t>コウジョガク</t>
    </rPh>
    <rPh sb="8" eb="9">
      <t>エン</t>
    </rPh>
    <phoneticPr fontId="2"/>
  </si>
  <si>
    <t>※該当する場合のみ入力ください</t>
    <phoneticPr fontId="2"/>
  </si>
  <si>
    <t>合計所得金額</t>
    <rPh sb="0" eb="2">
      <t>ゴウケイ</t>
    </rPh>
    <rPh sb="2" eb="6">
      <t>ショトクキンガク</t>
    </rPh>
    <phoneticPr fontId="2"/>
  </si>
  <si>
    <t>分離所得、山林所得、退職所得、繰越損失には対応しておりません。</t>
    <rPh sb="0" eb="4">
      <t>ブンリショトク</t>
    </rPh>
    <rPh sb="5" eb="9">
      <t>サンリンショトク</t>
    </rPh>
    <rPh sb="10" eb="14">
      <t>タイショクショトク</t>
    </rPh>
    <rPh sb="15" eb="19">
      <t>クリコシソンシツ</t>
    </rPh>
    <rPh sb="21" eb="23">
      <t>タイオウ</t>
    </rPh>
    <phoneticPr fontId="2"/>
  </si>
  <si>
    <t>トミグスク　タロウ</t>
    <phoneticPr fontId="2"/>
  </si>
  <si>
    <t>収入金額の入力</t>
    <rPh sb="0" eb="2">
      <t>シュウニュウ</t>
    </rPh>
    <rPh sb="2" eb="4">
      <t>キンガク</t>
    </rPh>
    <rPh sb="5" eb="7">
      <t>ニュウリョク</t>
    </rPh>
    <phoneticPr fontId="2"/>
  </si>
  <si>
    <t>そのため、これらに関する申告は別様式での申告書の提出が必要となります。</t>
    <rPh sb="9" eb="10">
      <t>カン</t>
    </rPh>
    <rPh sb="12" eb="14">
      <t>シンコク</t>
    </rPh>
    <rPh sb="15" eb="16">
      <t>ベツ</t>
    </rPh>
    <rPh sb="16" eb="18">
      <t>ヨウシキ</t>
    </rPh>
    <rPh sb="20" eb="23">
      <t>シンコクショ</t>
    </rPh>
    <rPh sb="24" eb="26">
      <t>テイシュツ</t>
    </rPh>
    <rPh sb="27" eb="29">
      <t>ヒツヨウ</t>
    </rPh>
    <phoneticPr fontId="2"/>
  </si>
  <si>
    <t>配当所得とは、株主や出資者が法人から受ける剰余金や利益の配当、剰余金の分配、基金利息、投資法人からの金銭の分配または投資信託</t>
    <rPh sb="0" eb="4">
      <t>ハイトウショトク</t>
    </rPh>
    <phoneticPr fontId="2"/>
  </si>
  <si>
    <t>（公社債投資信託および公募公社債等運用投資信託以外のもの）および特定受益証券発行信託の収益の分配などに係る所得をいいます</t>
    <phoneticPr fontId="2"/>
  </si>
  <si>
    <t>●医療費等の明細書を作成されていない方</t>
    <rPh sb="1" eb="5">
      <t>イリョウヒトウ</t>
    </rPh>
    <rPh sb="6" eb="9">
      <t>メイサイショ</t>
    </rPh>
    <rPh sb="10" eb="12">
      <t>サクセイ</t>
    </rPh>
    <rPh sb="18" eb="19">
      <t>カタ</t>
    </rPh>
    <phoneticPr fontId="2"/>
  </si>
  <si>
    <t>⇒明細書を作成し、申告書と併せて提出してください</t>
    <rPh sb="1" eb="4">
      <t>メイサイショ</t>
    </rPh>
    <rPh sb="5" eb="7">
      <t>サクセイ</t>
    </rPh>
    <rPh sb="9" eb="12">
      <t>シンコクショ</t>
    </rPh>
    <rPh sb="13" eb="14">
      <t>アワ</t>
    </rPh>
    <rPh sb="16" eb="18">
      <t>テイシュツ</t>
    </rPh>
    <phoneticPr fontId="2"/>
  </si>
  <si>
    <t>(</t>
    <phoneticPr fontId="11"/>
  </si>
  <si>
    <t>あなたの本年分の事業所得の金額の計算内容をこの表に記載して確定申告書に添付してください。</t>
  </si>
  <si>
    <t>)</t>
    <phoneticPr fontId="11"/>
  </si>
  <si>
    <t>住所</t>
    <rPh sb="0" eb="2">
      <t>ジュウショ</t>
    </rPh>
    <phoneticPr fontId="11"/>
  </si>
  <si>
    <t>依頼税理士等</t>
    <rPh sb="0" eb="2">
      <t>イライ</t>
    </rPh>
    <rPh sb="2" eb="5">
      <t>ゼイリシ</t>
    </rPh>
    <rPh sb="5" eb="6">
      <t>トウ</t>
    </rPh>
    <phoneticPr fontId="11"/>
  </si>
  <si>
    <t>事務所
所在地</t>
    <rPh sb="0" eb="2">
      <t>ジム</t>
    </rPh>
    <rPh sb="2" eb="3">
      <t>ショ</t>
    </rPh>
    <rPh sb="4" eb="7">
      <t>ショザイチ</t>
    </rPh>
    <phoneticPr fontId="11"/>
  </si>
  <si>
    <t>事業所
所在地</t>
    <rPh sb="0" eb="3">
      <t>ジギョウショ</t>
    </rPh>
    <rPh sb="4" eb="7">
      <t>ショザイチ</t>
    </rPh>
    <phoneticPr fontId="11"/>
  </si>
  <si>
    <t>電話
番号</t>
    <rPh sb="0" eb="2">
      <t>デンワ</t>
    </rPh>
    <rPh sb="3" eb="5">
      <t>バンゴウ</t>
    </rPh>
    <phoneticPr fontId="11"/>
  </si>
  <si>
    <t>氏名
(名称)</t>
    <rPh sb="0" eb="2">
      <t>シメイ</t>
    </rPh>
    <rPh sb="4" eb="6">
      <t>メイショウ</t>
    </rPh>
    <phoneticPr fontId="11"/>
  </si>
  <si>
    <t>業種名</t>
    <rPh sb="0" eb="2">
      <t>ギョウシュ</t>
    </rPh>
    <rPh sb="2" eb="3">
      <t>メイ</t>
    </rPh>
    <phoneticPr fontId="11"/>
  </si>
  <si>
    <t>屋号</t>
    <rPh sb="0" eb="2">
      <t>ヤゴウ</t>
    </rPh>
    <phoneticPr fontId="11"/>
  </si>
  <si>
    <t>加入
団体名</t>
    <rPh sb="0" eb="2">
      <t>カニュウ</t>
    </rPh>
    <rPh sb="3" eb="5">
      <t>ダンタイ</t>
    </rPh>
    <rPh sb="5" eb="6">
      <t>メイ</t>
    </rPh>
    <phoneticPr fontId="11"/>
  </si>
  <si>
    <t>電話番号</t>
    <rPh sb="0" eb="2">
      <t>デンワ</t>
    </rPh>
    <rPh sb="2" eb="4">
      <t>バンゴウ</t>
    </rPh>
    <phoneticPr fontId="11"/>
  </si>
  <si>
    <t>番号</t>
    <rPh sb="0" eb="2">
      <t>バンゴウ</t>
    </rPh>
    <phoneticPr fontId="11"/>
  </si>
  <si>
    <t>（自</t>
    <rPh sb="1" eb="2">
      <t>ジ</t>
    </rPh>
    <phoneticPr fontId="11"/>
  </si>
  <si>
    <t>至</t>
    <rPh sb="0" eb="1">
      <t>イタル</t>
    </rPh>
    <phoneticPr fontId="11"/>
  </si>
  <si>
    <t>科　　目</t>
    <rPh sb="0" eb="1">
      <t>カ</t>
    </rPh>
    <rPh sb="3" eb="4">
      <t>メ</t>
    </rPh>
    <phoneticPr fontId="11"/>
  </si>
  <si>
    <t>金額　（円）</t>
    <rPh sb="0" eb="2">
      <t>キンガク</t>
    </rPh>
    <rPh sb="4" eb="5">
      <t>エン</t>
    </rPh>
    <phoneticPr fontId="11"/>
  </si>
  <si>
    <t>○給料賃金の内訳</t>
    <rPh sb="1" eb="3">
      <t>キュウリョウ</t>
    </rPh>
    <rPh sb="3" eb="5">
      <t>チンギン</t>
    </rPh>
    <rPh sb="6" eb="8">
      <t>ウチワケ</t>
    </rPh>
    <phoneticPr fontId="11"/>
  </si>
  <si>
    <t>売上(収入)金額</t>
    <rPh sb="0" eb="2">
      <t>ウリアゲ</t>
    </rPh>
    <rPh sb="3" eb="5">
      <t>シュウニュウ</t>
    </rPh>
    <rPh sb="6" eb="8">
      <t>キンガク</t>
    </rPh>
    <phoneticPr fontId="11"/>
  </si>
  <si>
    <t>①</t>
    <phoneticPr fontId="11"/>
  </si>
  <si>
    <t>経　　　　　　　　　費</t>
    <rPh sb="0" eb="1">
      <t>キョウ</t>
    </rPh>
    <rPh sb="10" eb="11">
      <t>ヒ</t>
    </rPh>
    <phoneticPr fontId="11"/>
  </si>
  <si>
    <t>その他の経費</t>
    <rPh sb="2" eb="3">
      <t>タ</t>
    </rPh>
    <rPh sb="4" eb="6">
      <t>ケイヒ</t>
    </rPh>
    <phoneticPr fontId="11"/>
  </si>
  <si>
    <t>通信費</t>
    <rPh sb="0" eb="3">
      <t>ツウシンヒ</t>
    </rPh>
    <phoneticPr fontId="11"/>
  </si>
  <si>
    <t>ﾎ</t>
    <phoneticPr fontId="11"/>
  </si>
  <si>
    <t>　氏　　　名</t>
    <rPh sb="1" eb="2">
      <t>シ</t>
    </rPh>
    <rPh sb="5" eb="6">
      <t>メイ</t>
    </rPh>
    <phoneticPr fontId="11"/>
  </si>
  <si>
    <t>（年齢）</t>
    <phoneticPr fontId="11"/>
  </si>
  <si>
    <t>従事
月数</t>
    <rPh sb="0" eb="2">
      <t>ジュウジ</t>
    </rPh>
    <rPh sb="3" eb="5">
      <t>ツキスウ</t>
    </rPh>
    <phoneticPr fontId="11"/>
  </si>
  <si>
    <t>給料賃金</t>
    <rPh sb="0" eb="2">
      <t>キュウリョウ</t>
    </rPh>
    <rPh sb="2" eb="4">
      <t>チンギン</t>
    </rPh>
    <phoneticPr fontId="11"/>
  </si>
  <si>
    <t>合計</t>
    <rPh sb="0" eb="2">
      <t>ゴウケイ</t>
    </rPh>
    <phoneticPr fontId="11"/>
  </si>
  <si>
    <t>所得税及び復興特別
所得税の源泉徴収税額</t>
    <rPh sb="0" eb="3">
      <t>ショトクゼイ</t>
    </rPh>
    <rPh sb="3" eb="4">
      <t>オヨ</t>
    </rPh>
    <rPh sb="5" eb="7">
      <t>フッコウ</t>
    </rPh>
    <rPh sb="7" eb="9">
      <t>トクベツ</t>
    </rPh>
    <rPh sb="10" eb="13">
      <t>ショトクゼイ</t>
    </rPh>
    <rPh sb="14" eb="16">
      <t>ゲンセン</t>
    </rPh>
    <rPh sb="16" eb="18">
      <t>チョウシュウ</t>
    </rPh>
    <rPh sb="18" eb="20">
      <t>ゼイガク</t>
    </rPh>
    <phoneticPr fontId="11"/>
  </si>
  <si>
    <t>賞与</t>
    <rPh sb="0" eb="2">
      <t>ショウヨ</t>
    </rPh>
    <phoneticPr fontId="11"/>
  </si>
  <si>
    <t>家　事　消　費</t>
    <rPh sb="0" eb="1">
      <t>イエ</t>
    </rPh>
    <rPh sb="2" eb="3">
      <t>ジ</t>
    </rPh>
    <rPh sb="4" eb="5">
      <t>ケ</t>
    </rPh>
    <rPh sb="6" eb="7">
      <t>ヒ</t>
    </rPh>
    <phoneticPr fontId="11"/>
  </si>
  <si>
    <t>②</t>
    <phoneticPr fontId="11"/>
  </si>
  <si>
    <t>広告宣伝費</t>
    <rPh sb="0" eb="2">
      <t>コウコク</t>
    </rPh>
    <rPh sb="2" eb="5">
      <t>センデンヒ</t>
    </rPh>
    <phoneticPr fontId="11"/>
  </si>
  <si>
    <t>ﾍ</t>
    <phoneticPr fontId="11"/>
  </si>
  <si>
    <t>その他の収入</t>
    <rPh sb="2" eb="3">
      <t>タ</t>
    </rPh>
    <rPh sb="4" eb="6">
      <t>シュウニュウ</t>
    </rPh>
    <phoneticPr fontId="11"/>
  </si>
  <si>
    <t>③</t>
    <phoneticPr fontId="11"/>
  </si>
  <si>
    <t>接待交際費</t>
    <rPh sb="0" eb="2">
      <t>セッタイ</t>
    </rPh>
    <rPh sb="2" eb="5">
      <t>コウサイヒ</t>
    </rPh>
    <phoneticPr fontId="11"/>
  </si>
  <si>
    <t>ﾄ</t>
    <phoneticPr fontId="11"/>
  </si>
  <si>
    <t>計</t>
    <rPh sb="0" eb="1">
      <t>ケイ</t>
    </rPh>
    <phoneticPr fontId="11"/>
  </si>
  <si>
    <t>④</t>
    <phoneticPr fontId="11"/>
  </si>
  <si>
    <t>損害保険料</t>
    <rPh sb="0" eb="2">
      <t>ソンガイ</t>
    </rPh>
    <rPh sb="2" eb="5">
      <t>ホケンリョウ</t>
    </rPh>
    <phoneticPr fontId="11"/>
  </si>
  <si>
    <t>ﾁ</t>
    <phoneticPr fontId="11"/>
  </si>
  <si>
    <t>（①＋②＋③）</t>
    <phoneticPr fontId="11"/>
  </si>
  <si>
    <t>売上原価</t>
    <rPh sb="0" eb="2">
      <t>ウリアゲ</t>
    </rPh>
    <rPh sb="2" eb="4">
      <t>ゲンカ</t>
    </rPh>
    <phoneticPr fontId="11"/>
  </si>
  <si>
    <t>期首商品（製品）</t>
    <rPh sb="0" eb="2">
      <t>キシュ</t>
    </rPh>
    <rPh sb="2" eb="4">
      <t>ショウヒン</t>
    </rPh>
    <rPh sb="5" eb="7">
      <t>セイヒン</t>
    </rPh>
    <phoneticPr fontId="11"/>
  </si>
  <si>
    <t>⑤</t>
    <phoneticPr fontId="11"/>
  </si>
  <si>
    <t>修繕費</t>
    <rPh sb="0" eb="3">
      <t>シュウゼンヒ</t>
    </rPh>
    <phoneticPr fontId="11"/>
  </si>
  <si>
    <t>ﾘ</t>
    <phoneticPr fontId="11"/>
  </si>
  <si>
    <t>棚　　卸　　高</t>
    <rPh sb="0" eb="1">
      <t>ダナ</t>
    </rPh>
    <rPh sb="3" eb="4">
      <t>オロシ</t>
    </rPh>
    <rPh sb="6" eb="7">
      <t>ダカ</t>
    </rPh>
    <phoneticPr fontId="11"/>
  </si>
  <si>
    <t>仕入金額</t>
    <rPh sb="0" eb="2">
      <t>シイ</t>
    </rPh>
    <rPh sb="2" eb="4">
      <t>キンガク</t>
    </rPh>
    <phoneticPr fontId="11"/>
  </si>
  <si>
    <t>製品製造</t>
    <rPh sb="0" eb="2">
      <t>セイヒン</t>
    </rPh>
    <rPh sb="2" eb="4">
      <t>セイゾウ</t>
    </rPh>
    <phoneticPr fontId="11"/>
  </si>
  <si>
    <t>⑥</t>
    <phoneticPr fontId="11"/>
  </si>
  <si>
    <t>消耗品費</t>
    <rPh sb="0" eb="2">
      <t>ショウモウ</t>
    </rPh>
    <rPh sb="2" eb="3">
      <t>ヒン</t>
    </rPh>
    <rPh sb="3" eb="4">
      <t>ヒ</t>
    </rPh>
    <phoneticPr fontId="11"/>
  </si>
  <si>
    <t>ﾇ</t>
    <phoneticPr fontId="11"/>
  </si>
  <si>
    <t>原　価</t>
    <rPh sb="0" eb="1">
      <t>ハラ</t>
    </rPh>
    <rPh sb="2" eb="3">
      <t>アタイ</t>
    </rPh>
    <phoneticPr fontId="11"/>
  </si>
  <si>
    <t>小計（⑤＋⑥）</t>
    <rPh sb="0" eb="1">
      <t>ショウ</t>
    </rPh>
    <rPh sb="1" eb="2">
      <t>ケイ</t>
    </rPh>
    <phoneticPr fontId="11"/>
  </si>
  <si>
    <t>⑦</t>
    <phoneticPr fontId="11"/>
  </si>
  <si>
    <t>福利厚生費</t>
    <rPh sb="0" eb="2">
      <t>フクリ</t>
    </rPh>
    <rPh sb="2" eb="5">
      <t>コウセイヒ</t>
    </rPh>
    <phoneticPr fontId="11"/>
  </si>
  <si>
    <t>ﾙ</t>
    <phoneticPr fontId="11"/>
  </si>
  <si>
    <t>その他（</t>
    <rPh sb="2" eb="3">
      <t>タ</t>
    </rPh>
    <phoneticPr fontId="11"/>
  </si>
  <si>
    <t>）人分</t>
    <rPh sb="1" eb="3">
      <t>ニンブン</t>
    </rPh>
    <phoneticPr fontId="11"/>
  </si>
  <si>
    <t>⑧</t>
    <phoneticPr fontId="11"/>
  </si>
  <si>
    <t>ｦ</t>
    <phoneticPr fontId="11"/>
  </si>
  <si>
    <t>延べ
従事
月数</t>
    <rPh sb="0" eb="1">
      <t>ノ</t>
    </rPh>
    <rPh sb="3" eb="5">
      <t>ジュウジ</t>
    </rPh>
    <rPh sb="6" eb="8">
      <t>ツキスウ</t>
    </rPh>
    <phoneticPr fontId="11"/>
  </si>
  <si>
    <t>差引原価（⑦-⑧）</t>
    <rPh sb="0" eb="2">
      <t>サシヒキ</t>
    </rPh>
    <rPh sb="2" eb="4">
      <t>ゲンカ</t>
    </rPh>
    <phoneticPr fontId="11"/>
  </si>
  <si>
    <t>⑨</t>
    <phoneticPr fontId="11"/>
  </si>
  <si>
    <t>ﾜ</t>
    <phoneticPr fontId="11"/>
  </si>
  <si>
    <t>⑩</t>
    <phoneticPr fontId="11"/>
  </si>
  <si>
    <t>ｶ</t>
    <phoneticPr fontId="11"/>
  </si>
  <si>
    <t>○税理士・弁護士等の報酬・料金の内訳</t>
    <rPh sb="1" eb="4">
      <t>ゼイリシ</t>
    </rPh>
    <rPh sb="5" eb="9">
      <t>ベンゴシトウ</t>
    </rPh>
    <rPh sb="10" eb="12">
      <t>ホウシュウ</t>
    </rPh>
    <rPh sb="13" eb="15">
      <t>リョウキン</t>
    </rPh>
    <rPh sb="16" eb="18">
      <t>ウチワケ</t>
    </rPh>
    <phoneticPr fontId="11"/>
  </si>
  <si>
    <t>経　　費</t>
    <rPh sb="0" eb="1">
      <t>キョウ</t>
    </rPh>
    <rPh sb="3" eb="4">
      <t>ヒ</t>
    </rPh>
    <phoneticPr fontId="11"/>
  </si>
  <si>
    <t>⑪</t>
    <phoneticPr fontId="11"/>
  </si>
  <si>
    <t>ﾖ</t>
    <phoneticPr fontId="11"/>
  </si>
  <si>
    <t>支払先の住所・氏名</t>
    <rPh sb="0" eb="2">
      <t>シハライ</t>
    </rPh>
    <rPh sb="2" eb="3">
      <t>サキ</t>
    </rPh>
    <rPh sb="4" eb="6">
      <t>ジュウショ</t>
    </rPh>
    <rPh sb="7" eb="9">
      <t>シメイ</t>
    </rPh>
    <phoneticPr fontId="11"/>
  </si>
  <si>
    <t>本年中の報酬等の金額</t>
    <rPh sb="0" eb="3">
      <t>ホンネンチュウ</t>
    </rPh>
    <rPh sb="4" eb="7">
      <t>ホウシュウトウ</t>
    </rPh>
    <rPh sb="8" eb="10">
      <t>キンガク</t>
    </rPh>
    <phoneticPr fontId="11"/>
  </si>
  <si>
    <t>左のうち必要経費算入額</t>
    <rPh sb="0" eb="1">
      <t>ヒダリ</t>
    </rPh>
    <rPh sb="4" eb="6">
      <t>ヒツヨウ</t>
    </rPh>
    <rPh sb="6" eb="8">
      <t>ケイヒ</t>
    </rPh>
    <rPh sb="8" eb="10">
      <t>サンニュウ</t>
    </rPh>
    <rPh sb="10" eb="11">
      <t>ガク</t>
    </rPh>
    <phoneticPr fontId="11"/>
  </si>
  <si>
    <t>外注工賃</t>
    <rPh sb="0" eb="2">
      <t>ガイチュウ</t>
    </rPh>
    <rPh sb="2" eb="4">
      <t>コウチン</t>
    </rPh>
    <phoneticPr fontId="11"/>
  </si>
  <si>
    <t>⑫</t>
    <phoneticPr fontId="11"/>
  </si>
  <si>
    <t>ﾀ</t>
    <phoneticPr fontId="11"/>
  </si>
  <si>
    <t>減価償却費</t>
    <rPh sb="0" eb="2">
      <t>ゲンカ</t>
    </rPh>
    <rPh sb="2" eb="4">
      <t>ショウキャク</t>
    </rPh>
    <rPh sb="4" eb="5">
      <t>ヒ</t>
    </rPh>
    <phoneticPr fontId="11"/>
  </si>
  <si>
    <t>ﾚ</t>
    <phoneticPr fontId="11"/>
  </si>
  <si>
    <t>貸倒金</t>
    <rPh sb="0" eb="3">
      <t>カシダオレキン</t>
    </rPh>
    <phoneticPr fontId="11"/>
  </si>
  <si>
    <t>⑭</t>
    <phoneticPr fontId="11"/>
  </si>
  <si>
    <t>税理士・弁護士等の報酬</t>
    <rPh sb="0" eb="3">
      <t>ゼイリシ</t>
    </rPh>
    <rPh sb="4" eb="8">
      <t>ベンゴシトウ</t>
    </rPh>
    <rPh sb="9" eb="11">
      <t>ホウシュウ</t>
    </rPh>
    <phoneticPr fontId="11"/>
  </si>
  <si>
    <t>ソ</t>
    <phoneticPr fontId="11"/>
  </si>
  <si>
    <t>○事業専従者の氏名等</t>
    <rPh sb="1" eb="3">
      <t>ジギョウ</t>
    </rPh>
    <rPh sb="3" eb="6">
      <t>センジュウシャ</t>
    </rPh>
    <rPh sb="7" eb="10">
      <t>シメイトウ</t>
    </rPh>
    <phoneticPr fontId="11"/>
  </si>
  <si>
    <t>地代家賃</t>
    <rPh sb="0" eb="2">
      <t>チダイ</t>
    </rPh>
    <rPh sb="2" eb="4">
      <t>ヤチン</t>
    </rPh>
    <phoneticPr fontId="11"/>
  </si>
  <si>
    <t>雑費</t>
    <rPh sb="0" eb="2">
      <t>ザッピ</t>
    </rPh>
    <phoneticPr fontId="11"/>
  </si>
  <si>
    <t>ツ</t>
    <phoneticPr fontId="11"/>
  </si>
  <si>
    <t>(年齢)</t>
    <rPh sb="1" eb="3">
      <t>ネンレイ</t>
    </rPh>
    <phoneticPr fontId="11"/>
  </si>
  <si>
    <t>利子割引料</t>
    <rPh sb="0" eb="2">
      <t>リシ</t>
    </rPh>
    <rPh sb="2" eb="5">
      <t>ワリビキリョウ</t>
    </rPh>
    <phoneticPr fontId="11"/>
  </si>
  <si>
    <t>小計</t>
    <rPh sb="0" eb="2">
      <t>ショウケイ</t>
    </rPh>
    <phoneticPr fontId="11"/>
  </si>
  <si>
    <t>⑰</t>
    <phoneticPr fontId="11"/>
  </si>
  <si>
    <t>（ ｲ ～ ﾂ までの計 ）</t>
    <rPh sb="11" eb="12">
      <t>ケイ</t>
    </rPh>
    <phoneticPr fontId="11"/>
  </si>
  <si>
    <t>租税公課</t>
    <rPh sb="0" eb="2">
      <t>ソゼイ</t>
    </rPh>
    <rPh sb="2" eb="4">
      <t>コウカ</t>
    </rPh>
    <phoneticPr fontId="11"/>
  </si>
  <si>
    <t>ｲ</t>
    <phoneticPr fontId="11"/>
  </si>
  <si>
    <t>経費計</t>
    <rPh sb="0" eb="2">
      <t>ケイヒ</t>
    </rPh>
    <rPh sb="2" eb="3">
      <t>ケイ</t>
    </rPh>
    <phoneticPr fontId="11"/>
  </si>
  <si>
    <t>⑱</t>
    <phoneticPr fontId="11"/>
  </si>
  <si>
    <t>（⑪～⑯までの計＋⑰）</t>
    <rPh sb="7" eb="8">
      <t>ケイ</t>
    </rPh>
    <phoneticPr fontId="11"/>
  </si>
  <si>
    <t>荷造運賃</t>
    <rPh sb="0" eb="2">
      <t>ニヅク</t>
    </rPh>
    <rPh sb="2" eb="4">
      <t>ウンチン</t>
    </rPh>
    <phoneticPr fontId="11"/>
  </si>
  <si>
    <t>ﾛ</t>
    <phoneticPr fontId="11"/>
  </si>
  <si>
    <t>専従者控除前の所得金額</t>
    <rPh sb="0" eb="3">
      <t>センジュウシャ</t>
    </rPh>
    <rPh sb="3" eb="5">
      <t>コウジョ</t>
    </rPh>
    <rPh sb="5" eb="6">
      <t>マエ</t>
    </rPh>
    <rPh sb="7" eb="9">
      <t>ショトク</t>
    </rPh>
    <rPh sb="9" eb="11">
      <t>キンガク</t>
    </rPh>
    <phoneticPr fontId="11"/>
  </si>
  <si>
    <t>⑲</t>
    <phoneticPr fontId="11"/>
  </si>
  <si>
    <t>（⑩－⑱）</t>
    <phoneticPr fontId="11"/>
  </si>
  <si>
    <t>水道光熱費</t>
    <rPh sb="0" eb="2">
      <t>スイドウ</t>
    </rPh>
    <rPh sb="2" eb="5">
      <t>コウネツヒ</t>
    </rPh>
    <phoneticPr fontId="11"/>
  </si>
  <si>
    <t>ﾊ</t>
    <phoneticPr fontId="11"/>
  </si>
  <si>
    <t>専従者控除</t>
    <rPh sb="0" eb="3">
      <t>センジュウシャ</t>
    </rPh>
    <rPh sb="3" eb="5">
      <t>コウジョ</t>
    </rPh>
    <phoneticPr fontId="11"/>
  </si>
  <si>
    <t>延べ従事月数</t>
    <rPh sb="0" eb="1">
      <t>ノ</t>
    </rPh>
    <rPh sb="2" eb="4">
      <t>ジュウジ</t>
    </rPh>
    <rPh sb="4" eb="5">
      <t>ツキ</t>
    </rPh>
    <rPh sb="5" eb="6">
      <t>スウ</t>
    </rPh>
    <phoneticPr fontId="11"/>
  </si>
  <si>
    <t>旅費交通費</t>
    <rPh sb="0" eb="2">
      <t>リョヒ</t>
    </rPh>
    <rPh sb="2" eb="5">
      <t>コウツウヒ</t>
    </rPh>
    <phoneticPr fontId="11"/>
  </si>
  <si>
    <t>ﾆ</t>
    <phoneticPr fontId="11"/>
  </si>
  <si>
    <t>所得金額</t>
    <rPh sb="0" eb="2">
      <t>ショトク</t>
    </rPh>
    <rPh sb="2" eb="4">
      <t>キンガク</t>
    </rPh>
    <phoneticPr fontId="11"/>
  </si>
  <si>
    <t>㉑</t>
    <phoneticPr fontId="11"/>
  </si>
  <si>
    <t>（⑲－⑳）</t>
    <phoneticPr fontId="11"/>
  </si>
  <si>
    <t>○売上（収入）金額の明細</t>
    <rPh sb="1" eb="3">
      <t>ウリアゲ</t>
    </rPh>
    <rPh sb="4" eb="6">
      <t>シュウニュウ</t>
    </rPh>
    <rPh sb="7" eb="9">
      <t>キンガク</t>
    </rPh>
    <rPh sb="10" eb="12">
      <t>メイサイ</t>
    </rPh>
    <phoneticPr fontId="11"/>
  </si>
  <si>
    <t>○仕入金額の明細</t>
    <rPh sb="1" eb="3">
      <t>シイレ</t>
    </rPh>
    <rPh sb="3" eb="5">
      <t>キンガク</t>
    </rPh>
    <rPh sb="6" eb="8">
      <t>メイサイ</t>
    </rPh>
    <phoneticPr fontId="11"/>
  </si>
  <si>
    <t>売　上　先　名</t>
    <rPh sb="0" eb="1">
      <t>バイ</t>
    </rPh>
    <rPh sb="2" eb="3">
      <t>ジョウ</t>
    </rPh>
    <rPh sb="4" eb="5">
      <t>サキ</t>
    </rPh>
    <rPh sb="6" eb="7">
      <t>メイ</t>
    </rPh>
    <phoneticPr fontId="11"/>
  </si>
  <si>
    <t>所　在　地</t>
    <rPh sb="0" eb="1">
      <t>トコロ</t>
    </rPh>
    <rPh sb="2" eb="3">
      <t>ザイ</t>
    </rPh>
    <rPh sb="4" eb="5">
      <t>チ</t>
    </rPh>
    <phoneticPr fontId="11"/>
  </si>
  <si>
    <t>売上（収入）金額</t>
    <rPh sb="0" eb="2">
      <t>ウリアゲ</t>
    </rPh>
    <rPh sb="3" eb="5">
      <t>シュウニュウ</t>
    </rPh>
    <rPh sb="6" eb="8">
      <t>キンガク</t>
    </rPh>
    <phoneticPr fontId="11"/>
  </si>
  <si>
    <t>仕　入　先　名</t>
    <rPh sb="0" eb="1">
      <t>ツコウ</t>
    </rPh>
    <rPh sb="2" eb="3">
      <t>イリ</t>
    </rPh>
    <rPh sb="4" eb="5">
      <t>サキ</t>
    </rPh>
    <rPh sb="6" eb="7">
      <t>メイ</t>
    </rPh>
    <phoneticPr fontId="11"/>
  </si>
  <si>
    <t>仕　入　金　額</t>
    <rPh sb="0" eb="1">
      <t>ツコウ</t>
    </rPh>
    <rPh sb="2" eb="3">
      <t>イリ</t>
    </rPh>
    <rPh sb="4" eb="5">
      <t>カネ</t>
    </rPh>
    <rPh sb="6" eb="7">
      <t>ガク</t>
    </rPh>
    <phoneticPr fontId="11"/>
  </si>
  <si>
    <t>上記以外の売上先の計</t>
    <rPh sb="0" eb="2">
      <t>ジョウキ</t>
    </rPh>
    <rPh sb="2" eb="4">
      <t>イガイ</t>
    </rPh>
    <rPh sb="5" eb="7">
      <t>ウリアゲ</t>
    </rPh>
    <rPh sb="7" eb="8">
      <t>サキ</t>
    </rPh>
    <rPh sb="9" eb="10">
      <t>ケイ</t>
    </rPh>
    <phoneticPr fontId="11"/>
  </si>
  <si>
    <t>上記以外の仕入先の計</t>
    <rPh sb="0" eb="2">
      <t>ジョウキ</t>
    </rPh>
    <rPh sb="2" eb="4">
      <t>イガイ</t>
    </rPh>
    <rPh sb="5" eb="7">
      <t>シイレ</t>
    </rPh>
    <rPh sb="7" eb="8">
      <t>サキ</t>
    </rPh>
    <rPh sb="9" eb="10">
      <t>ケイ</t>
    </rPh>
    <phoneticPr fontId="11"/>
  </si>
  <si>
    <t>右記①のうち軽減税率対象</t>
    <rPh sb="0" eb="2">
      <t>ウキ</t>
    </rPh>
    <rPh sb="6" eb="8">
      <t>ケイゲン</t>
    </rPh>
    <rPh sb="8" eb="10">
      <t>ゼイリツ</t>
    </rPh>
    <rPh sb="10" eb="12">
      <t>タイショウ</t>
    </rPh>
    <phoneticPr fontId="11"/>
  </si>
  <si>
    <t>うち</t>
    <phoneticPr fontId="11"/>
  </si>
  <si>
    <t>右記⑥のうち軽減税率対象</t>
    <rPh sb="0" eb="2">
      <t>ウキ</t>
    </rPh>
    <rPh sb="6" eb="8">
      <t>ケイゲン</t>
    </rPh>
    <rPh sb="8" eb="10">
      <t>ゼイリツ</t>
    </rPh>
    <rPh sb="10" eb="12">
      <t>タイショウ</t>
    </rPh>
    <phoneticPr fontId="11"/>
  </si>
  <si>
    <t>○減価償却費の計算</t>
    <rPh sb="1" eb="3">
      <t>ゲンカ</t>
    </rPh>
    <rPh sb="3" eb="5">
      <t>ショウキャク</t>
    </rPh>
    <rPh sb="5" eb="6">
      <t>ヒ</t>
    </rPh>
    <rPh sb="7" eb="9">
      <t>ケイサン</t>
    </rPh>
    <phoneticPr fontId="11"/>
  </si>
  <si>
    <t>減価償却資産</t>
    <phoneticPr fontId="11"/>
  </si>
  <si>
    <t>面　積</t>
    <rPh sb="0" eb="1">
      <t>メン</t>
    </rPh>
    <rPh sb="2" eb="3">
      <t>セキ</t>
    </rPh>
    <phoneticPr fontId="11"/>
  </si>
  <si>
    <t>取　得</t>
    <rPh sb="0" eb="1">
      <t>トリ</t>
    </rPh>
    <rPh sb="2" eb="3">
      <t>トク</t>
    </rPh>
    <phoneticPr fontId="11"/>
  </si>
  <si>
    <t>取得価額</t>
    <rPh sb="0" eb="2">
      <t>シュトク</t>
    </rPh>
    <rPh sb="2" eb="4">
      <t>カガク</t>
    </rPh>
    <phoneticPr fontId="11"/>
  </si>
  <si>
    <t>　ﾛ</t>
    <phoneticPr fontId="11"/>
  </si>
  <si>
    <t>償却の</t>
    <rPh sb="0" eb="2">
      <t>ショウキャク</t>
    </rPh>
    <phoneticPr fontId="11"/>
  </si>
  <si>
    <t>償却
方法</t>
    <rPh sb="0" eb="2">
      <t>ショウキャク</t>
    </rPh>
    <rPh sb="3" eb="5">
      <t>ホウホウ</t>
    </rPh>
    <phoneticPr fontId="11"/>
  </si>
  <si>
    <t>耐用年数</t>
    <rPh sb="0" eb="2">
      <t>タイヨウ</t>
    </rPh>
    <rPh sb="2" eb="4">
      <t>ネンスウ</t>
    </rPh>
    <phoneticPr fontId="11"/>
  </si>
  <si>
    <t>ﾊ　償却率</t>
    <rPh sb="2" eb="5">
      <t>ショウキャクリツ</t>
    </rPh>
    <phoneticPr fontId="11"/>
  </si>
  <si>
    <t>　ﾆ　本年</t>
    <rPh sb="3" eb="5">
      <t>ホンネン</t>
    </rPh>
    <phoneticPr fontId="11"/>
  </si>
  <si>
    <t>　ﾎ 　本年分の</t>
    <rPh sb="4" eb="6">
      <t>ホンネン</t>
    </rPh>
    <rPh sb="6" eb="7">
      <t>ブン</t>
    </rPh>
    <phoneticPr fontId="11"/>
  </si>
  <si>
    <t>　ﾍ</t>
    <phoneticPr fontId="11"/>
  </si>
  <si>
    <t>　ﾄ　本年分の</t>
    <rPh sb="3" eb="5">
      <t>ホンネン</t>
    </rPh>
    <rPh sb="5" eb="6">
      <t>ブン</t>
    </rPh>
    <phoneticPr fontId="11"/>
  </si>
  <si>
    <t>　ﾁ</t>
    <phoneticPr fontId="11"/>
  </si>
  <si>
    <t>事</t>
  </si>
  <si>
    <t>　ﾘ　本年分の必</t>
    <phoneticPr fontId="11"/>
  </si>
  <si>
    <t>　ﾇ</t>
    <phoneticPr fontId="11"/>
  </si>
  <si>
    <t>摘　　要</t>
    <rPh sb="0" eb="1">
      <t>テキ</t>
    </rPh>
    <rPh sb="3" eb="4">
      <t>ヨウ</t>
    </rPh>
    <phoneticPr fontId="11"/>
  </si>
  <si>
    <t>の名称等</t>
    <phoneticPr fontId="11"/>
  </si>
  <si>
    <t>又　は</t>
    <rPh sb="0" eb="1">
      <t>マタ</t>
    </rPh>
    <phoneticPr fontId="11"/>
  </si>
  <si>
    <t>（償却保証額）</t>
    <rPh sb="1" eb="3">
      <t>ショウキャク</t>
    </rPh>
    <rPh sb="3" eb="5">
      <t>ホショウ</t>
    </rPh>
    <rPh sb="5" eb="6">
      <t>ガク</t>
    </rPh>
    <phoneticPr fontId="11"/>
  </si>
  <si>
    <t>又は</t>
    <rPh sb="0" eb="1">
      <t>マタ</t>
    </rPh>
    <phoneticPr fontId="11"/>
  </si>
  <si>
    <t>中の償却期間(月)</t>
    <rPh sb="0" eb="1">
      <t>チュウ</t>
    </rPh>
    <rPh sb="2" eb="3">
      <t>ショウ</t>
    </rPh>
    <rPh sb="3" eb="4">
      <t>キャク</t>
    </rPh>
    <rPh sb="4" eb="6">
      <t>キカン</t>
    </rPh>
    <rPh sb="7" eb="8">
      <t>ツキ</t>
    </rPh>
    <phoneticPr fontId="11"/>
  </si>
  <si>
    <t>普通償却費</t>
    <rPh sb="0" eb="2">
      <t>フツウ</t>
    </rPh>
    <rPh sb="2" eb="4">
      <t>ショウキャク</t>
    </rPh>
    <rPh sb="4" eb="5">
      <t>ヒ</t>
    </rPh>
    <phoneticPr fontId="11"/>
  </si>
  <si>
    <t>特別
償却費</t>
    <rPh sb="0" eb="2">
      <t>トクベツ</t>
    </rPh>
    <rPh sb="3" eb="5">
      <t>ショウキャク</t>
    </rPh>
    <rPh sb="5" eb="6">
      <t>ヒ</t>
    </rPh>
    <phoneticPr fontId="11"/>
  </si>
  <si>
    <t>償却費合計
（　ﾎ　+　ﾍ　）</t>
    <rPh sb="0" eb="2">
      <t>ショウキャク</t>
    </rPh>
    <rPh sb="2" eb="3">
      <t>ヒ</t>
    </rPh>
    <rPh sb="3" eb="5">
      <t>ゴウケイ</t>
    </rPh>
    <phoneticPr fontId="11"/>
  </si>
  <si>
    <t>業専用割合 ％</t>
    <rPh sb="0" eb="1">
      <t>ギョウ</t>
    </rPh>
    <rPh sb="1" eb="2">
      <t>アツム</t>
    </rPh>
    <rPh sb="2" eb="3">
      <t>ヨウ</t>
    </rPh>
    <rPh sb="3" eb="5">
      <t>ワリアイ</t>
    </rPh>
    <phoneticPr fontId="11"/>
  </si>
  <si>
    <t>要経費算入額
（　ﾄ　×　ﾁ　）</t>
    <rPh sb="0" eb="1">
      <t>ヨウ</t>
    </rPh>
    <rPh sb="1" eb="3">
      <t>ケイヒ</t>
    </rPh>
    <rPh sb="3" eb="5">
      <t>サンニュウ</t>
    </rPh>
    <rPh sb="5" eb="6">
      <t>ガク</t>
    </rPh>
    <phoneticPr fontId="11"/>
  </si>
  <si>
    <t>未償却残高
（期末残高）</t>
    <rPh sb="0" eb="1">
      <t>ミ</t>
    </rPh>
    <rPh sb="1" eb="3">
      <t>ショウキャク</t>
    </rPh>
    <rPh sb="3" eb="5">
      <t>ザンダカ</t>
    </rPh>
    <rPh sb="7" eb="9">
      <t>キマツ</t>
    </rPh>
    <rPh sb="9" eb="11">
      <t>ザンダカ</t>
    </rPh>
    <phoneticPr fontId="11"/>
  </si>
  <si>
    <t>（繰延資産を含む）</t>
    <phoneticPr fontId="11"/>
  </si>
  <si>
    <t>数　量</t>
    <rPh sb="0" eb="1">
      <t>カズ</t>
    </rPh>
    <rPh sb="2" eb="3">
      <t>リョウ</t>
    </rPh>
    <phoneticPr fontId="11"/>
  </si>
  <si>
    <t>年　月</t>
    <rPh sb="0" eb="1">
      <t>ネン</t>
    </rPh>
    <rPh sb="2" eb="3">
      <t>ツキ</t>
    </rPh>
    <phoneticPr fontId="11"/>
  </si>
  <si>
    <t>改定償却率</t>
    <rPh sb="0" eb="2">
      <t>カイテイ</t>
    </rPh>
    <rPh sb="2" eb="5">
      <t>ショウキャクリツ</t>
    </rPh>
    <phoneticPr fontId="11"/>
  </si>
  <si>
    <t>（ ﾛ × ﾊ × ﾆ ）</t>
    <phoneticPr fontId="11"/>
  </si>
  <si>
    <t>（注）　平成19年4月1日以後に取得した減価償却資産について定率法を採用する場合は、イ欄へ償却保証額をカッコ書きで記入します。</t>
    <rPh sb="1" eb="2">
      <t>チュウ</t>
    </rPh>
    <rPh sb="4" eb="6">
      <t>ヘイセイ</t>
    </rPh>
    <rPh sb="8" eb="9">
      <t>ネン</t>
    </rPh>
    <rPh sb="10" eb="11">
      <t>ガツ</t>
    </rPh>
    <rPh sb="12" eb="13">
      <t>ニチ</t>
    </rPh>
    <rPh sb="13" eb="15">
      <t>イゴ</t>
    </rPh>
    <rPh sb="16" eb="18">
      <t>シュトク</t>
    </rPh>
    <rPh sb="20" eb="22">
      <t>ゲンカ</t>
    </rPh>
    <rPh sb="22" eb="24">
      <t>ショウキャク</t>
    </rPh>
    <rPh sb="24" eb="26">
      <t>シサン</t>
    </rPh>
    <rPh sb="30" eb="33">
      <t>テイリツホウ</t>
    </rPh>
    <rPh sb="34" eb="36">
      <t>サイヨウ</t>
    </rPh>
    <rPh sb="38" eb="40">
      <t>バアイ</t>
    </rPh>
    <rPh sb="43" eb="44">
      <t>ラン</t>
    </rPh>
    <rPh sb="45" eb="47">
      <t>ショウキャク</t>
    </rPh>
    <rPh sb="47" eb="49">
      <t>ホショウ</t>
    </rPh>
    <rPh sb="49" eb="50">
      <t>ガク</t>
    </rPh>
    <rPh sb="54" eb="55">
      <t>ガ</t>
    </rPh>
    <rPh sb="57" eb="59">
      <t>キニュウ</t>
    </rPh>
    <phoneticPr fontId="11"/>
  </si>
  <si>
    <t>○地代家賃の内訳</t>
    <rPh sb="1" eb="3">
      <t>チダイ</t>
    </rPh>
    <rPh sb="3" eb="5">
      <t>ヤチン</t>
    </rPh>
    <rPh sb="6" eb="8">
      <t>ウチワケ</t>
    </rPh>
    <phoneticPr fontId="11"/>
  </si>
  <si>
    <t>◎本年中における特殊事情</t>
    <rPh sb="1" eb="4">
      <t>ホンネンチュウ</t>
    </rPh>
    <rPh sb="8" eb="10">
      <t>トクシュ</t>
    </rPh>
    <rPh sb="10" eb="12">
      <t>ジジョウ</t>
    </rPh>
    <phoneticPr fontId="11"/>
  </si>
  <si>
    <t>賃借物件</t>
    <rPh sb="0" eb="2">
      <t>チンシャク</t>
    </rPh>
    <rPh sb="2" eb="4">
      <t>ブッケン</t>
    </rPh>
    <phoneticPr fontId="11"/>
  </si>
  <si>
    <t>本年中の賃借</t>
    <rPh sb="0" eb="3">
      <t>ホンネンチュウ</t>
    </rPh>
    <rPh sb="4" eb="6">
      <t>チンシャク</t>
    </rPh>
    <phoneticPr fontId="11"/>
  </si>
  <si>
    <t>左の賃借料のうち</t>
    <rPh sb="0" eb="1">
      <t>ヒダリ</t>
    </rPh>
    <rPh sb="2" eb="5">
      <t>チンシャクリョウ</t>
    </rPh>
    <phoneticPr fontId="11"/>
  </si>
  <si>
    <t>料・権利金等</t>
    <rPh sb="0" eb="1">
      <t>リョウ</t>
    </rPh>
    <rPh sb="2" eb="6">
      <t>ケンリキントウ</t>
    </rPh>
    <phoneticPr fontId="11"/>
  </si>
  <si>
    <t>(円)</t>
    <rPh sb="1" eb="2">
      <t>エン</t>
    </rPh>
    <phoneticPr fontId="11"/>
  </si>
  <si>
    <t>必要経費算入額</t>
    <rPh sb="0" eb="2">
      <t>ヒツヨウ</t>
    </rPh>
    <rPh sb="2" eb="4">
      <t>ケイヒ</t>
    </rPh>
    <rPh sb="4" eb="6">
      <t>サンニュウ</t>
    </rPh>
    <rPh sb="6" eb="7">
      <t>ガク</t>
    </rPh>
    <phoneticPr fontId="11"/>
  </si>
  <si>
    <t>権
更</t>
    <rPh sb="0" eb="1">
      <t>ケン</t>
    </rPh>
    <rPh sb="2" eb="3">
      <t>コウ</t>
    </rPh>
    <phoneticPr fontId="11"/>
  </si>
  <si>
    <t>賃</t>
    <rPh sb="0" eb="1">
      <t>チン</t>
    </rPh>
    <phoneticPr fontId="11"/>
  </si>
  <si>
    <t>○利子割引料の内訳（金融機関を除く）</t>
    <rPh sb="1" eb="3">
      <t>リシ</t>
    </rPh>
    <rPh sb="3" eb="6">
      <t>ワリビキリョウ</t>
    </rPh>
    <rPh sb="7" eb="9">
      <t>ウチワケ</t>
    </rPh>
    <rPh sb="10" eb="12">
      <t>キンユウ</t>
    </rPh>
    <rPh sb="12" eb="14">
      <t>キカン</t>
    </rPh>
    <rPh sb="15" eb="16">
      <t>ノゾ</t>
    </rPh>
    <phoneticPr fontId="11"/>
  </si>
  <si>
    <t>期末現在の借</t>
    <rPh sb="0" eb="2">
      <t>キマツ</t>
    </rPh>
    <rPh sb="2" eb="4">
      <t>ゲンザイ</t>
    </rPh>
    <rPh sb="5" eb="6">
      <t>カ</t>
    </rPh>
    <phoneticPr fontId="11"/>
  </si>
  <si>
    <t>本年中の</t>
    <rPh sb="0" eb="3">
      <t>ホンネンチュウ</t>
    </rPh>
    <phoneticPr fontId="11"/>
  </si>
  <si>
    <t>入金等の金額</t>
    <rPh sb="0" eb="1">
      <t>イ</t>
    </rPh>
    <rPh sb="1" eb="2">
      <t>キン</t>
    </rPh>
    <rPh sb="2" eb="3">
      <t>トウ</t>
    </rPh>
    <rPh sb="4" eb="6">
      <t>キンガク</t>
    </rPh>
    <phoneticPr fontId="11"/>
  </si>
  <si>
    <t>あなたの本年分の農業所得の金額の計算内容をこの表に記載して確定申告書に添付してください。</t>
    <rPh sb="8" eb="10">
      <t>ノウギョウ</t>
    </rPh>
    <phoneticPr fontId="11"/>
  </si>
  <si>
    <t>農園名</t>
    <rPh sb="0" eb="2">
      <t>ノウエン</t>
    </rPh>
    <rPh sb="2" eb="3">
      <t>メイ</t>
    </rPh>
    <phoneticPr fontId="11"/>
  </si>
  <si>
    <t>氏名</t>
    <rPh sb="0" eb="2">
      <t>シメイ</t>
    </rPh>
    <phoneticPr fontId="11"/>
  </si>
  <si>
    <t>○雇人費の内訳</t>
    <rPh sb="1" eb="2">
      <t>ヤトイ</t>
    </rPh>
    <rPh sb="2" eb="3">
      <t>ニン</t>
    </rPh>
    <rPh sb="3" eb="4">
      <t>ヒ</t>
    </rPh>
    <rPh sb="5" eb="7">
      <t>ウチワケ</t>
    </rPh>
    <phoneticPr fontId="11"/>
  </si>
  <si>
    <t>氏名・住所
又は作業名</t>
    <rPh sb="0" eb="2">
      <t>シメイ</t>
    </rPh>
    <rPh sb="3" eb="5">
      <t>ジュウショ</t>
    </rPh>
    <rPh sb="6" eb="7">
      <t>マタ</t>
    </rPh>
    <rPh sb="8" eb="10">
      <t>サギョウ</t>
    </rPh>
    <rPh sb="10" eb="11">
      <t>メイ</t>
    </rPh>
    <phoneticPr fontId="11"/>
  </si>
  <si>
    <t>日数</t>
    <rPh sb="0" eb="2">
      <t>ニッスウ</t>
    </rPh>
    <phoneticPr fontId="11"/>
  </si>
  <si>
    <t>現金</t>
    <rPh sb="0" eb="2">
      <t>ゲンキン</t>
    </rPh>
    <phoneticPr fontId="11"/>
  </si>
  <si>
    <t>販売金額</t>
    <rPh sb="0" eb="2">
      <t>ハンバイ</t>
    </rPh>
    <rPh sb="2" eb="4">
      <t>キンガク</t>
    </rPh>
    <phoneticPr fontId="11"/>
  </si>
  <si>
    <t>現物</t>
    <rPh sb="0" eb="2">
      <t>ゲンブツ</t>
    </rPh>
    <phoneticPr fontId="11"/>
  </si>
  <si>
    <t>延日</t>
    <rPh sb="0" eb="1">
      <t>ノ</t>
    </rPh>
    <rPh sb="1" eb="2">
      <t>ニチ</t>
    </rPh>
    <phoneticPr fontId="11"/>
  </si>
  <si>
    <t>金額</t>
    <rPh sb="0" eb="2">
      <t>キンガク</t>
    </rPh>
    <phoneticPr fontId="11"/>
  </si>
  <si>
    <t>動力光熱費</t>
    <rPh sb="0" eb="2">
      <t>ドウリョク</t>
    </rPh>
    <rPh sb="2" eb="3">
      <t>ヒカリ</t>
    </rPh>
    <rPh sb="3" eb="4">
      <t>ネツ</t>
    </rPh>
    <rPh sb="4" eb="5">
      <t>ヒ</t>
    </rPh>
    <phoneticPr fontId="11"/>
  </si>
  <si>
    <t>事　業　消　費</t>
    <rPh sb="0" eb="1">
      <t>コト</t>
    </rPh>
    <rPh sb="2" eb="3">
      <t>ギョウ</t>
    </rPh>
    <rPh sb="4" eb="5">
      <t>ケ</t>
    </rPh>
    <rPh sb="6" eb="7">
      <t>ヒ</t>
    </rPh>
    <phoneticPr fontId="11"/>
  </si>
  <si>
    <t>雑収入</t>
    <rPh sb="0" eb="1">
      <t>ザツ</t>
    </rPh>
    <rPh sb="1" eb="3">
      <t>シュウニュウ</t>
    </rPh>
    <phoneticPr fontId="11"/>
  </si>
  <si>
    <t>作業用衣料費</t>
    <rPh sb="0" eb="3">
      <t>サギョウヨウ</t>
    </rPh>
    <rPh sb="3" eb="5">
      <t>イリョウ</t>
    </rPh>
    <rPh sb="5" eb="6">
      <t>ヒ</t>
    </rPh>
    <phoneticPr fontId="11"/>
  </si>
  <si>
    <t>農業共済掛金</t>
    <rPh sb="0" eb="2">
      <t>ノウギョウ</t>
    </rPh>
    <rPh sb="2" eb="4">
      <t>キョウサイ</t>
    </rPh>
    <rPh sb="4" eb="6">
      <t>カケキン</t>
    </rPh>
    <phoneticPr fontId="11"/>
  </si>
  <si>
    <t>農産物の
棚卸高</t>
    <rPh sb="0" eb="3">
      <t>ノウサンブツ</t>
    </rPh>
    <rPh sb="5" eb="6">
      <t>タナ</t>
    </rPh>
    <rPh sb="6" eb="7">
      <t>オロシ</t>
    </rPh>
    <rPh sb="7" eb="8">
      <t>ダカ</t>
    </rPh>
    <phoneticPr fontId="11"/>
  </si>
  <si>
    <t>期首</t>
    <rPh sb="0" eb="2">
      <t>キシュ</t>
    </rPh>
    <phoneticPr fontId="11"/>
  </si>
  <si>
    <t>荷造運賃手数料</t>
    <rPh sb="0" eb="1">
      <t>ニ</t>
    </rPh>
    <rPh sb="1" eb="2">
      <t>ツク</t>
    </rPh>
    <rPh sb="2" eb="4">
      <t>ウンチン</t>
    </rPh>
    <rPh sb="4" eb="7">
      <t>テスウリョウ</t>
    </rPh>
    <phoneticPr fontId="11"/>
  </si>
  <si>
    <t>期末</t>
    <rPh sb="0" eb="2">
      <t>キマツ</t>
    </rPh>
    <phoneticPr fontId="11"/>
  </si>
  <si>
    <t>土地改良費</t>
    <rPh sb="0" eb="2">
      <t>トチ</t>
    </rPh>
    <rPh sb="2" eb="4">
      <t>カイリョウ</t>
    </rPh>
    <rPh sb="4" eb="5">
      <t>ヒ</t>
    </rPh>
    <phoneticPr fontId="11"/>
  </si>
  <si>
    <t>（④－⑤＋⑥）</t>
    <phoneticPr fontId="11"/>
  </si>
  <si>
    <t>経　　　　　費</t>
    <rPh sb="0" eb="1">
      <t>キョウ</t>
    </rPh>
    <rPh sb="6" eb="7">
      <t>ヒ</t>
    </rPh>
    <phoneticPr fontId="11"/>
  </si>
  <si>
    <t>雇人費</t>
    <rPh sb="0" eb="1">
      <t>ヤトイ</t>
    </rPh>
    <rPh sb="1" eb="2">
      <t>ニン</t>
    </rPh>
    <rPh sb="2" eb="3">
      <t>ヒ</t>
    </rPh>
    <phoneticPr fontId="11"/>
  </si>
  <si>
    <t>小作料・賃借料</t>
    <rPh sb="0" eb="3">
      <t>コサクリョウ</t>
    </rPh>
    <rPh sb="4" eb="7">
      <t>チンシャクリョウ</t>
    </rPh>
    <phoneticPr fontId="11"/>
  </si>
  <si>
    <t>○小作料・賃借料の内訳</t>
    <rPh sb="1" eb="4">
      <t>コサクリョウ</t>
    </rPh>
    <rPh sb="5" eb="7">
      <t>チンシャク</t>
    </rPh>
    <rPh sb="7" eb="8">
      <t>リョウ</t>
    </rPh>
    <rPh sb="9" eb="11">
      <t>ウチワケ</t>
    </rPh>
    <phoneticPr fontId="11"/>
  </si>
  <si>
    <t>ｿ</t>
    <phoneticPr fontId="11"/>
  </si>
  <si>
    <t>小作料、賃耕料等の別</t>
    <rPh sb="0" eb="3">
      <t>コサクリョウ</t>
    </rPh>
    <rPh sb="4" eb="5">
      <t>チン</t>
    </rPh>
    <rPh sb="5" eb="6">
      <t>タガヤ</t>
    </rPh>
    <rPh sb="6" eb="8">
      <t>リョウトウ</t>
    </rPh>
    <rPh sb="9" eb="10">
      <t>ベツ</t>
    </rPh>
    <phoneticPr fontId="11"/>
  </si>
  <si>
    <t>面積・数量</t>
    <rPh sb="0" eb="2">
      <t>メンセキ</t>
    </rPh>
    <rPh sb="3" eb="5">
      <t>スウリョウ</t>
    </rPh>
    <phoneticPr fontId="11"/>
  </si>
  <si>
    <t>支払額</t>
    <rPh sb="0" eb="2">
      <t>シハライ</t>
    </rPh>
    <rPh sb="2" eb="3">
      <t>ガク</t>
    </rPh>
    <phoneticPr fontId="11"/>
  </si>
  <si>
    <t>貸倒金</t>
    <rPh sb="0" eb="2">
      <t>カシダオレ</t>
    </rPh>
    <rPh sb="2" eb="3">
      <t>キン</t>
    </rPh>
    <phoneticPr fontId="11"/>
  </si>
  <si>
    <t>ﾂ</t>
    <phoneticPr fontId="11"/>
  </si>
  <si>
    <t>a・㎏</t>
    <phoneticPr fontId="11"/>
  </si>
  <si>
    <t>利子割引料</t>
    <rPh sb="0" eb="2">
      <t>リシ</t>
    </rPh>
    <rPh sb="2" eb="4">
      <t>ワリビキ</t>
    </rPh>
    <rPh sb="4" eb="5">
      <t>リョウ</t>
    </rPh>
    <phoneticPr fontId="11"/>
  </si>
  <si>
    <t>農産物
以外の
棚卸高</t>
    <rPh sb="0" eb="3">
      <t>ノウサンブツ</t>
    </rPh>
    <rPh sb="4" eb="6">
      <t>イガイ</t>
    </rPh>
    <rPh sb="8" eb="10">
      <t>タナオロシ</t>
    </rPh>
    <rPh sb="10" eb="11">
      <t>タカ</t>
    </rPh>
    <phoneticPr fontId="11"/>
  </si>
  <si>
    <t>ﾈ</t>
    <phoneticPr fontId="11"/>
  </si>
  <si>
    <t>ﾅ</t>
    <phoneticPr fontId="11"/>
  </si>
  <si>
    <t>種苗費</t>
    <rPh sb="0" eb="2">
      <t>シュビョウ</t>
    </rPh>
    <rPh sb="2" eb="3">
      <t>ヒ</t>
    </rPh>
    <phoneticPr fontId="11"/>
  </si>
  <si>
    <t>経費から差し引く果樹
牛馬等の育成費用</t>
    <rPh sb="0" eb="2">
      <t>ケイヒ</t>
    </rPh>
    <rPh sb="4" eb="5">
      <t>サ</t>
    </rPh>
    <rPh sb="6" eb="7">
      <t>ヒ</t>
    </rPh>
    <rPh sb="8" eb="10">
      <t>カジュ</t>
    </rPh>
    <rPh sb="11" eb="13">
      <t>ギュウバ</t>
    </rPh>
    <rPh sb="13" eb="14">
      <t>トウ</t>
    </rPh>
    <rPh sb="15" eb="17">
      <t>イクセイ</t>
    </rPh>
    <rPh sb="17" eb="19">
      <t>ヒヨウ</t>
    </rPh>
    <phoneticPr fontId="11"/>
  </si>
  <si>
    <t>ﾗ</t>
    <phoneticPr fontId="11"/>
  </si>
  <si>
    <t>素蓄費</t>
    <rPh sb="0" eb="2">
      <t>モトチク</t>
    </rPh>
    <rPh sb="2" eb="3">
      <t>ヒ</t>
    </rPh>
    <phoneticPr fontId="11"/>
  </si>
  <si>
    <t>（ ｲ ～ ﾈ までの計－ ﾅ － ﾗ ）</t>
    <rPh sb="11" eb="12">
      <t>ケイ</t>
    </rPh>
    <phoneticPr fontId="11"/>
  </si>
  <si>
    <t>肥料費</t>
    <rPh sb="0" eb="2">
      <t>ヒリョウ</t>
    </rPh>
    <rPh sb="2" eb="3">
      <t>ヒ</t>
    </rPh>
    <phoneticPr fontId="11"/>
  </si>
  <si>
    <t>（⑧～⑫までの計＋⑬）</t>
    <rPh sb="7" eb="8">
      <t>ケイ</t>
    </rPh>
    <phoneticPr fontId="11"/>
  </si>
  <si>
    <t>飼料費</t>
    <rPh sb="0" eb="2">
      <t>シリョウ</t>
    </rPh>
    <rPh sb="2" eb="3">
      <t>ヒ</t>
    </rPh>
    <phoneticPr fontId="11"/>
  </si>
  <si>
    <t>（⑦－⑭）</t>
    <phoneticPr fontId="11"/>
  </si>
  <si>
    <t>農具費</t>
    <rPh sb="0" eb="2">
      <t>ノウグ</t>
    </rPh>
    <rPh sb="2" eb="3">
      <t>ヒ</t>
    </rPh>
    <phoneticPr fontId="11"/>
  </si>
  <si>
    <t>農　　　薬</t>
    <rPh sb="0" eb="1">
      <t>ノウ</t>
    </rPh>
    <rPh sb="4" eb="5">
      <t>クスリ</t>
    </rPh>
    <phoneticPr fontId="11"/>
  </si>
  <si>
    <t>費</t>
    <rPh sb="0" eb="1">
      <t>ヒ</t>
    </rPh>
    <phoneticPr fontId="11"/>
  </si>
  <si>
    <t>衛　　　生</t>
    <rPh sb="0" eb="1">
      <t>マモル</t>
    </rPh>
    <rPh sb="4" eb="5">
      <t>ショウ</t>
    </rPh>
    <phoneticPr fontId="11"/>
  </si>
  <si>
    <t>（⑮－⑯）</t>
    <phoneticPr fontId="11"/>
  </si>
  <si>
    <t>諸材料費</t>
    <rPh sb="0" eb="1">
      <t>ショ</t>
    </rPh>
    <rPh sb="1" eb="3">
      <t>ザイリョウ</t>
    </rPh>
    <rPh sb="3" eb="4">
      <t>ヒ</t>
    </rPh>
    <phoneticPr fontId="11"/>
  </si>
  <si>
    <t>⑰のうち、牛肉用について
特例の適用を受ける金額</t>
    <rPh sb="5" eb="7">
      <t>ギュウニク</t>
    </rPh>
    <rPh sb="7" eb="8">
      <t>ヨウ</t>
    </rPh>
    <rPh sb="13" eb="15">
      <t>トクレイ</t>
    </rPh>
    <rPh sb="16" eb="18">
      <t>テキヨウ</t>
    </rPh>
    <rPh sb="19" eb="20">
      <t>ウ</t>
    </rPh>
    <rPh sb="22" eb="24">
      <t>キンガク</t>
    </rPh>
    <phoneticPr fontId="11"/>
  </si>
  <si>
    <t>○収入金額の明細</t>
    <rPh sb="1" eb="3">
      <t>シュウニュウ</t>
    </rPh>
    <rPh sb="3" eb="5">
      <t>キンガク</t>
    </rPh>
    <rPh sb="6" eb="8">
      <t>メイサイ</t>
    </rPh>
    <phoneticPr fontId="11"/>
  </si>
  <si>
    <t>農　産　物　等　の
種　類　品　名　等</t>
    <rPh sb="0" eb="1">
      <t>ノウ</t>
    </rPh>
    <rPh sb="2" eb="3">
      <t>サン</t>
    </rPh>
    <rPh sb="4" eb="5">
      <t>ブツ</t>
    </rPh>
    <rPh sb="6" eb="7">
      <t>トウ</t>
    </rPh>
    <rPh sb="10" eb="11">
      <t>タネ</t>
    </rPh>
    <rPh sb="12" eb="13">
      <t>タグイ</t>
    </rPh>
    <rPh sb="14" eb="15">
      <t>シナ</t>
    </rPh>
    <rPh sb="16" eb="17">
      <t>メイ</t>
    </rPh>
    <rPh sb="18" eb="19">
      <t>トウ</t>
    </rPh>
    <phoneticPr fontId="11"/>
  </si>
  <si>
    <t>作付面積</t>
    <rPh sb="0" eb="2">
      <t>サクツ</t>
    </rPh>
    <rPh sb="2" eb="4">
      <t>メンセキ</t>
    </rPh>
    <phoneticPr fontId="11"/>
  </si>
  <si>
    <t>農　産　物　の　棚　卸　高</t>
    <rPh sb="0" eb="1">
      <t>ノウ</t>
    </rPh>
    <rPh sb="2" eb="3">
      <t>サン</t>
    </rPh>
    <rPh sb="4" eb="5">
      <t>ブツ</t>
    </rPh>
    <rPh sb="8" eb="9">
      <t>ダナ</t>
    </rPh>
    <rPh sb="10" eb="11">
      <t>オロシ</t>
    </rPh>
    <rPh sb="12" eb="13">
      <t>ダカ</t>
    </rPh>
    <phoneticPr fontId="11"/>
  </si>
  <si>
    <t>家事消費
事業消費
金　　　額</t>
    <rPh sb="0" eb="2">
      <t>カジ</t>
    </rPh>
    <rPh sb="2" eb="4">
      <t>ショウヒ</t>
    </rPh>
    <rPh sb="5" eb="7">
      <t>ジギョウ</t>
    </rPh>
    <rPh sb="7" eb="9">
      <t>ショウヒ</t>
    </rPh>
    <rPh sb="10" eb="11">
      <t>キン</t>
    </rPh>
    <rPh sb="14" eb="15">
      <t>ガク</t>
    </rPh>
    <phoneticPr fontId="11"/>
  </si>
  <si>
    <t>期　　首</t>
    <rPh sb="0" eb="1">
      <t>キ</t>
    </rPh>
    <rPh sb="3" eb="4">
      <t>クビ</t>
    </rPh>
    <phoneticPr fontId="11"/>
  </si>
  <si>
    <t>期　　末</t>
    <rPh sb="0" eb="1">
      <t>キ</t>
    </rPh>
    <rPh sb="3" eb="4">
      <t>スエ</t>
    </rPh>
    <phoneticPr fontId="11"/>
  </si>
  <si>
    <t>田　　　　畑</t>
    <rPh sb="0" eb="1">
      <t>タ</t>
    </rPh>
    <rPh sb="5" eb="6">
      <t>ハタケ</t>
    </rPh>
    <phoneticPr fontId="11"/>
  </si>
  <si>
    <t>特殊施設</t>
    <rPh sb="0" eb="2">
      <t>トクシュ</t>
    </rPh>
    <rPh sb="2" eb="4">
      <t>シセツ</t>
    </rPh>
    <phoneticPr fontId="11"/>
  </si>
  <si>
    <t>畜産物その他</t>
    <rPh sb="0" eb="3">
      <t>チクサンブツ</t>
    </rPh>
    <rPh sb="5" eb="6">
      <t>タ</t>
    </rPh>
    <phoneticPr fontId="11"/>
  </si>
  <si>
    <t>雑収入の内訳</t>
    <rPh sb="0" eb="1">
      <t>ザツ</t>
    </rPh>
    <rPh sb="1" eb="3">
      <t>シュウニュウ</t>
    </rPh>
    <rPh sb="4" eb="6">
      <t>ウチワケ</t>
    </rPh>
    <phoneticPr fontId="11"/>
  </si>
  <si>
    <t>区　　分</t>
    <rPh sb="0" eb="1">
      <t>ク</t>
    </rPh>
    <rPh sb="3" eb="4">
      <t>ブン</t>
    </rPh>
    <phoneticPr fontId="11"/>
  </si>
  <si>
    <t>A　小　計</t>
    <rPh sb="2" eb="3">
      <t>ショウ</t>
    </rPh>
    <rPh sb="4" eb="5">
      <t>ケイ</t>
    </rPh>
    <phoneticPr fontId="11"/>
  </si>
  <si>
    <t>合　　計</t>
    <rPh sb="0" eb="1">
      <t>ゴウ</t>
    </rPh>
    <rPh sb="3" eb="4">
      <t>ケイ</t>
    </rPh>
    <phoneticPr fontId="11"/>
  </si>
  <si>
    <t>耐用
年数</t>
    <rPh sb="0" eb="2">
      <t>タイヨウ</t>
    </rPh>
    <rPh sb="3" eb="5">
      <t>ネンスウ</t>
    </rPh>
    <phoneticPr fontId="11"/>
  </si>
  <si>
    <t>（成熟）</t>
    <rPh sb="1" eb="3">
      <t>セイジュク</t>
    </rPh>
    <phoneticPr fontId="11"/>
  </si>
  <si>
    <t>取得価額（償却</t>
    <rPh sb="0" eb="2">
      <t>シュトク</t>
    </rPh>
    <rPh sb="2" eb="4">
      <t>カガク</t>
    </rPh>
    <rPh sb="5" eb="7">
      <t>ショウキャク</t>
    </rPh>
    <phoneticPr fontId="11"/>
  </si>
  <si>
    <t>中の償
却期間</t>
    <rPh sb="0" eb="1">
      <t>チュウ</t>
    </rPh>
    <rPh sb="2" eb="3">
      <t>ショウ</t>
    </rPh>
    <rPh sb="4" eb="5">
      <t>キャク</t>
    </rPh>
    <rPh sb="5" eb="7">
      <t>キカン</t>
    </rPh>
    <phoneticPr fontId="11"/>
  </si>
  <si>
    <t>特別償却費</t>
    <rPh sb="0" eb="2">
      <t>トクベツ</t>
    </rPh>
    <rPh sb="2" eb="4">
      <t>ショウキャク</t>
    </rPh>
    <rPh sb="4" eb="5">
      <t>ヒ</t>
    </rPh>
    <phoneticPr fontId="11"/>
  </si>
  <si>
    <t>事業専
用割合</t>
    <rPh sb="0" eb="2">
      <t>ジギョウ</t>
    </rPh>
    <rPh sb="2" eb="3">
      <t>アツム</t>
    </rPh>
    <rPh sb="4" eb="5">
      <t>ヨウ</t>
    </rPh>
    <rPh sb="5" eb="7">
      <t>ワリアイ</t>
    </rPh>
    <phoneticPr fontId="11"/>
  </si>
  <si>
    <t>保証額)</t>
    <rPh sb="0" eb="2">
      <t>ホショウ</t>
    </rPh>
    <rPh sb="2" eb="3">
      <t>ガク</t>
    </rPh>
    <phoneticPr fontId="11"/>
  </si>
  <si>
    <t>○果樹・牛馬等の育成費用の計算（販売用の牛馬、受託した牛馬は除きます。）</t>
    <rPh sb="1" eb="3">
      <t>カジュ</t>
    </rPh>
    <rPh sb="4" eb="6">
      <t>ギュウバ</t>
    </rPh>
    <rPh sb="6" eb="7">
      <t>トウ</t>
    </rPh>
    <rPh sb="8" eb="10">
      <t>イクセイ</t>
    </rPh>
    <rPh sb="10" eb="12">
      <t>ヒヨウ</t>
    </rPh>
    <rPh sb="13" eb="15">
      <t>ケイサン</t>
    </rPh>
    <rPh sb="16" eb="19">
      <t>ハンバイヨウ</t>
    </rPh>
    <rPh sb="20" eb="22">
      <t>ギュウバ</t>
    </rPh>
    <rPh sb="23" eb="25">
      <t>ジュタク</t>
    </rPh>
    <rPh sb="27" eb="29">
      <t>ギュウバ</t>
    </rPh>
    <rPh sb="30" eb="31">
      <t>ノゾ</t>
    </rPh>
    <phoneticPr fontId="11"/>
  </si>
  <si>
    <t>◎本年中における特殊事情</t>
    <rPh sb="1" eb="3">
      <t>ホンネン</t>
    </rPh>
    <rPh sb="3" eb="4">
      <t>チュウ</t>
    </rPh>
    <rPh sb="8" eb="10">
      <t>トクシュ</t>
    </rPh>
    <rPh sb="10" eb="12">
      <t>ジジョウ</t>
    </rPh>
    <phoneticPr fontId="11"/>
  </si>
  <si>
    <t>取得・生産・定植等の年月日</t>
    <rPh sb="0" eb="2">
      <t>シュトク</t>
    </rPh>
    <rPh sb="3" eb="5">
      <t>セイサン</t>
    </rPh>
    <rPh sb="6" eb="8">
      <t>テイショク</t>
    </rPh>
    <rPh sb="8" eb="9">
      <t>トウ</t>
    </rPh>
    <rPh sb="10" eb="11">
      <t>ネン</t>
    </rPh>
    <rPh sb="11" eb="13">
      <t>ツキヒ</t>
    </rPh>
    <phoneticPr fontId="11"/>
  </si>
  <si>
    <t>育成費用の明細</t>
    <rPh sb="0" eb="2">
      <t>イクセイ</t>
    </rPh>
    <rPh sb="2" eb="4">
      <t>ヒヨウ</t>
    </rPh>
    <rPh sb="5" eb="7">
      <t>メイサイ</t>
    </rPh>
    <phoneticPr fontId="11"/>
  </si>
  <si>
    <t xml:space="preserve">  ﾄ</t>
    <phoneticPr fontId="11"/>
  </si>
  <si>
    <t xml:space="preserve"> ﾁ</t>
    <phoneticPr fontId="11"/>
  </si>
  <si>
    <t xml:space="preserve"> ﾛ　本年中の種苗費</t>
    <rPh sb="3" eb="5">
      <t>ホンネン</t>
    </rPh>
    <rPh sb="5" eb="6">
      <t>チュウ</t>
    </rPh>
    <rPh sb="7" eb="9">
      <t>シュビョウ</t>
    </rPh>
    <rPh sb="9" eb="10">
      <t>ヒ</t>
    </rPh>
    <phoneticPr fontId="11"/>
  </si>
  <si>
    <t xml:space="preserve"> ﾊ　本年中の肥料、</t>
    <rPh sb="3" eb="6">
      <t>ホンネンチュウ</t>
    </rPh>
    <rPh sb="7" eb="9">
      <t>ヒリョウ</t>
    </rPh>
    <phoneticPr fontId="11"/>
  </si>
  <si>
    <t xml:space="preserve">  ﾆ</t>
    <phoneticPr fontId="11"/>
  </si>
  <si>
    <t xml:space="preserve"> ﾎ　育成中の果樹等</t>
    <rPh sb="3" eb="6">
      <t>イクセイチュウ</t>
    </rPh>
    <rPh sb="7" eb="9">
      <t>カジュ</t>
    </rPh>
    <rPh sb="9" eb="10">
      <t>トウ</t>
    </rPh>
    <phoneticPr fontId="11"/>
  </si>
  <si>
    <t xml:space="preserve"> ﾍ　本年に取得価額に</t>
    <rPh sb="3" eb="5">
      <t>ホンネン</t>
    </rPh>
    <rPh sb="6" eb="8">
      <t>シュトク</t>
    </rPh>
    <rPh sb="8" eb="10">
      <t>カガク</t>
    </rPh>
    <phoneticPr fontId="11"/>
  </si>
  <si>
    <t>本年中に成熟したものの取得価額</t>
    <rPh sb="0" eb="2">
      <t>ホンネン</t>
    </rPh>
    <rPh sb="2" eb="3">
      <t>チュウ</t>
    </rPh>
    <rPh sb="4" eb="5">
      <t>シゲル</t>
    </rPh>
    <rPh sb="5" eb="6">
      <t>ジュク</t>
    </rPh>
    <rPh sb="11" eb="13">
      <t>シュトク</t>
    </rPh>
    <rPh sb="13" eb="15">
      <t>カガク</t>
    </rPh>
    <phoneticPr fontId="11"/>
  </si>
  <si>
    <t>翌年への繰越額</t>
    <rPh sb="0" eb="2">
      <t>ヨクネン</t>
    </rPh>
    <rPh sb="4" eb="6">
      <t>クリコシ</t>
    </rPh>
    <rPh sb="6" eb="7">
      <t>ガク</t>
    </rPh>
    <phoneticPr fontId="11"/>
  </si>
  <si>
    <t>、種付料、素畜費</t>
    <rPh sb="1" eb="3">
      <t>タネツケ</t>
    </rPh>
    <rPh sb="3" eb="4">
      <t>リョウ</t>
    </rPh>
    <rPh sb="5" eb="6">
      <t>ソ</t>
    </rPh>
    <rPh sb="6" eb="7">
      <t>チク</t>
    </rPh>
    <rPh sb="7" eb="8">
      <t>ヒ</t>
    </rPh>
    <phoneticPr fontId="11"/>
  </si>
  <si>
    <t>農薬等の投下費用</t>
    <rPh sb="0" eb="3">
      <t>ノウヤクトウ</t>
    </rPh>
    <rPh sb="4" eb="6">
      <t>トウカ</t>
    </rPh>
    <rPh sb="6" eb="8">
      <t>ヒヨウ</t>
    </rPh>
    <phoneticPr fontId="11"/>
  </si>
  <si>
    <t>から生じた収入金額</t>
    <phoneticPr fontId="11"/>
  </si>
  <si>
    <t>加算する金額(ﾆ-ﾎ)</t>
    <rPh sb="0" eb="2">
      <t>カサン</t>
    </rPh>
    <rPh sb="4" eb="6">
      <t>キンガク</t>
    </rPh>
    <phoneticPr fontId="11"/>
  </si>
  <si>
    <t>（ｲ＋ヘ－ト）</t>
    <phoneticPr fontId="11"/>
  </si>
  <si>
    <t>○減価償却費の計算（２枚目）</t>
    <rPh sb="1" eb="3">
      <t>ゲンカ</t>
    </rPh>
    <rPh sb="3" eb="5">
      <t>ショウキャク</t>
    </rPh>
    <rPh sb="5" eb="6">
      <t>ヒ</t>
    </rPh>
    <rPh sb="7" eb="9">
      <t>ケイサン</t>
    </rPh>
    <rPh sb="11" eb="13">
      <t>マイメ</t>
    </rPh>
    <phoneticPr fontId="11"/>
  </si>
  <si>
    <t>　ﾄ　本年度分の</t>
    <rPh sb="3" eb="6">
      <t>ホンネンド</t>
    </rPh>
    <rPh sb="6" eb="7">
      <t>ブン</t>
    </rPh>
    <phoneticPr fontId="11"/>
  </si>
  <si>
    <t>あなたの本年分の不動産所得の金額の計算内容をこの表に記載して確定申告書に添付してください。</t>
    <rPh sb="8" eb="11">
      <t>フドウサン</t>
    </rPh>
    <phoneticPr fontId="11"/>
  </si>
  <si>
    <t>ﾌﾘｶﾞﾅ
氏名</t>
    <rPh sb="6" eb="8">
      <t>シメイ</t>
    </rPh>
    <phoneticPr fontId="11"/>
  </si>
  <si>
    <t>職業</t>
    <rPh sb="0" eb="2">
      <t>ショクギョウ</t>
    </rPh>
    <phoneticPr fontId="11"/>
  </si>
  <si>
    <t>（自</t>
    <phoneticPr fontId="11"/>
  </si>
  <si>
    <t>用途</t>
    <rPh sb="0" eb="2">
      <t>ヨウト</t>
    </rPh>
    <phoneticPr fontId="11"/>
  </si>
  <si>
    <t>賃貸契約</t>
    <rPh sb="0" eb="2">
      <t>チンタイ</t>
    </rPh>
    <rPh sb="2" eb="4">
      <t>ケイヤク</t>
    </rPh>
    <phoneticPr fontId="11"/>
  </si>
  <si>
    <t>貸付</t>
    <rPh sb="0" eb="2">
      <t>カシツケ</t>
    </rPh>
    <phoneticPr fontId="11"/>
  </si>
  <si>
    <t>本年中の収入金額　(円)</t>
    <rPh sb="0" eb="3">
      <t>ホンネンチュウ</t>
    </rPh>
    <rPh sb="4" eb="6">
      <t>シュウニュウ</t>
    </rPh>
    <rPh sb="6" eb="8">
      <t>キンガク</t>
    </rPh>
    <rPh sb="10" eb="11">
      <t>エン</t>
    </rPh>
    <phoneticPr fontId="11"/>
  </si>
  <si>
    <t>賃貸料</t>
    <rPh sb="0" eb="3">
      <t>チンタイリョウ</t>
    </rPh>
    <phoneticPr fontId="11"/>
  </si>
  <si>
    <t>不動産の所在地</t>
    <rPh sb="0" eb="3">
      <t>フドウサン</t>
    </rPh>
    <rPh sb="4" eb="7">
      <t>ショザイチ</t>
    </rPh>
    <phoneticPr fontId="11"/>
  </si>
  <si>
    <t>賃借人の住所・氏名</t>
    <rPh sb="0" eb="2">
      <t>チンシャク</t>
    </rPh>
    <rPh sb="2" eb="3">
      <t>ニン</t>
    </rPh>
    <rPh sb="4" eb="6">
      <t>ジュウショ</t>
    </rPh>
    <rPh sb="7" eb="9">
      <t>シメイ</t>
    </rPh>
    <phoneticPr fontId="11"/>
  </si>
  <si>
    <t>期間</t>
    <rPh sb="0" eb="2">
      <t>キカン</t>
    </rPh>
    <phoneticPr fontId="11"/>
  </si>
  <si>
    <t>面積</t>
    <rPh sb="0" eb="2">
      <t>メンセキ</t>
    </rPh>
    <phoneticPr fontId="11"/>
  </si>
  <si>
    <t>賃　貸　料</t>
    <rPh sb="0" eb="1">
      <t>チン</t>
    </rPh>
    <rPh sb="2" eb="3">
      <t>カシ</t>
    </rPh>
    <rPh sb="4" eb="5">
      <t>リョウ</t>
    </rPh>
    <phoneticPr fontId="11"/>
  </si>
  <si>
    <t>礼金</t>
    <rPh sb="0" eb="2">
      <t>レイキン</t>
    </rPh>
    <phoneticPr fontId="11"/>
  </si>
  <si>
    <t>月額</t>
    <rPh sb="0" eb="2">
      <t>ゲツガク</t>
    </rPh>
    <phoneticPr fontId="11"/>
  </si>
  <si>
    <t>年額</t>
    <rPh sb="0" eb="2">
      <t>ネンガク</t>
    </rPh>
    <phoneticPr fontId="11"/>
  </si>
  <si>
    <t>権利金</t>
    <rPh sb="0" eb="3">
      <t>ケンリキン</t>
    </rPh>
    <phoneticPr fontId="11"/>
  </si>
  <si>
    <t>礼金・権利金</t>
    <rPh sb="0" eb="2">
      <t>レイキン</t>
    </rPh>
    <rPh sb="3" eb="6">
      <t>ケンリキン</t>
    </rPh>
    <phoneticPr fontId="11"/>
  </si>
  <si>
    <t>平方ﾒｰﾄﾙ</t>
    <rPh sb="0" eb="2">
      <t>ヘイホウ</t>
    </rPh>
    <phoneticPr fontId="11"/>
  </si>
  <si>
    <t>更新料</t>
    <rPh sb="0" eb="3">
      <t>コウシンリョウ</t>
    </rPh>
    <phoneticPr fontId="11"/>
  </si>
  <si>
    <t>自</t>
    <rPh sb="0" eb="1">
      <t>ジ</t>
    </rPh>
    <phoneticPr fontId="11"/>
  </si>
  <si>
    <t>名義書換料</t>
    <rPh sb="0" eb="2">
      <t>メイギ</t>
    </rPh>
    <rPh sb="2" eb="4">
      <t>カキカエ</t>
    </rPh>
    <rPh sb="4" eb="5">
      <t>リョウ</t>
    </rPh>
    <phoneticPr fontId="11"/>
  </si>
  <si>
    <t>その他</t>
    <rPh sb="2" eb="3">
      <t>タ</t>
    </rPh>
    <phoneticPr fontId="11"/>
  </si>
  <si>
    <t>（②＋③）</t>
    <phoneticPr fontId="11"/>
  </si>
  <si>
    <t>（①＋④）</t>
    <phoneticPr fontId="11"/>
  </si>
  <si>
    <t>経　　　　　　費</t>
    <rPh sb="0" eb="1">
      <t>キョウ</t>
    </rPh>
    <rPh sb="7" eb="8">
      <t>ヒ</t>
    </rPh>
    <phoneticPr fontId="11"/>
  </si>
  <si>
    <t>借入金利子</t>
    <rPh sb="0" eb="2">
      <t>カリイレ</t>
    </rPh>
    <rPh sb="2" eb="3">
      <t>キン</t>
    </rPh>
    <rPh sb="3" eb="5">
      <t>リシ</t>
    </rPh>
    <phoneticPr fontId="11"/>
  </si>
  <si>
    <t>（ｲ　～ﾎ　までの計）</t>
    <rPh sb="9" eb="10">
      <t>ケイ</t>
    </rPh>
    <phoneticPr fontId="11"/>
  </si>
  <si>
    <t>（⑥～⑩までの計＋⑪）</t>
    <rPh sb="7" eb="8">
      <t>ケイ</t>
    </rPh>
    <phoneticPr fontId="11"/>
  </si>
  <si>
    <t>（⑤－⑫）</t>
    <phoneticPr fontId="11"/>
  </si>
  <si>
    <t>（⑬－⑭）</t>
    <phoneticPr fontId="11"/>
  </si>
  <si>
    <t>土地等を取得するために</t>
    <rPh sb="0" eb="3">
      <t>トチトウ</t>
    </rPh>
    <rPh sb="4" eb="6">
      <t>シュトク</t>
    </rPh>
    <phoneticPr fontId="11"/>
  </si>
  <si>
    <t>要した負債の利子の額</t>
    <rPh sb="0" eb="1">
      <t>ヨウ</t>
    </rPh>
    <rPh sb="3" eb="5">
      <t>フサイ</t>
    </rPh>
    <rPh sb="6" eb="8">
      <t>リシ</t>
    </rPh>
    <rPh sb="9" eb="10">
      <t>ガク</t>
    </rPh>
    <phoneticPr fontId="11"/>
  </si>
  <si>
    <t>○借入金利子の内訳　（金融機関を除く）</t>
    <rPh sb="1" eb="3">
      <t>カリイレ</t>
    </rPh>
    <rPh sb="3" eb="4">
      <t>キン</t>
    </rPh>
    <rPh sb="4" eb="6">
      <t>リシ</t>
    </rPh>
    <rPh sb="7" eb="9">
      <t>ウチワケ</t>
    </rPh>
    <rPh sb="11" eb="13">
      <t>キンユウ</t>
    </rPh>
    <rPh sb="13" eb="15">
      <t>キカン</t>
    </rPh>
    <rPh sb="16" eb="17">
      <t>ノゾ</t>
    </rPh>
    <phoneticPr fontId="11"/>
  </si>
  <si>
    <t>左のうち必要</t>
    <rPh sb="0" eb="1">
      <t>ヒダリ</t>
    </rPh>
    <rPh sb="4" eb="6">
      <t>ヒツヨウ</t>
    </rPh>
    <phoneticPr fontId="11"/>
  </si>
  <si>
    <t>左の賃借料のうち</t>
    <rPh sb="0" eb="1">
      <t>ヒダリ</t>
    </rPh>
    <rPh sb="2" eb="4">
      <t>チンシャク</t>
    </rPh>
    <rPh sb="4" eb="5">
      <t>リョウ</t>
    </rPh>
    <phoneticPr fontId="11"/>
  </si>
  <si>
    <t>経費算入額</t>
    <rPh sb="0" eb="2">
      <t>ケイヒ</t>
    </rPh>
    <rPh sb="2" eb="4">
      <t>サンニュウ</t>
    </rPh>
    <rPh sb="4" eb="5">
      <t>ガク</t>
    </rPh>
    <phoneticPr fontId="11"/>
  </si>
  <si>
    <t>必要経費算入額</t>
    <rPh sb="2" eb="4">
      <t>ケイヒ</t>
    </rPh>
    <rPh sb="4" eb="6">
      <t>サンニュウ</t>
    </rPh>
    <rPh sb="6" eb="7">
      <t>ガク</t>
    </rPh>
    <phoneticPr fontId="11"/>
  </si>
  <si>
    <t>○修繕費の内訳</t>
    <rPh sb="1" eb="4">
      <t>シュウゼンヒ</t>
    </rPh>
    <rPh sb="5" eb="7">
      <t>ウチワケ</t>
    </rPh>
    <phoneticPr fontId="11"/>
  </si>
  <si>
    <t>○税理士･弁護士等の報酬･料金の内訳</t>
    <rPh sb="1" eb="4">
      <t>ゼイリシ</t>
    </rPh>
    <rPh sb="5" eb="9">
      <t>ベンゴシナド</t>
    </rPh>
    <rPh sb="10" eb="12">
      <t>ホウシュウ</t>
    </rPh>
    <rPh sb="13" eb="15">
      <t>リョウキン</t>
    </rPh>
    <rPh sb="16" eb="18">
      <t>ウチワケ</t>
    </rPh>
    <phoneticPr fontId="11"/>
  </si>
  <si>
    <t>工事名又は</t>
    <rPh sb="0" eb="2">
      <t>コウジ</t>
    </rPh>
    <rPh sb="2" eb="3">
      <t>メイ</t>
    </rPh>
    <rPh sb="3" eb="4">
      <t>マタ</t>
    </rPh>
    <phoneticPr fontId="11"/>
  </si>
  <si>
    <t>支払年月日</t>
    <rPh sb="0" eb="2">
      <t>シハライ</t>
    </rPh>
    <rPh sb="2" eb="5">
      <t>ネンガッピ</t>
    </rPh>
    <phoneticPr fontId="11"/>
  </si>
  <si>
    <t>本年中の報</t>
    <rPh sb="0" eb="3">
      <t>ホンネンチュウ</t>
    </rPh>
    <rPh sb="4" eb="5">
      <t>ホウ</t>
    </rPh>
    <phoneticPr fontId="11"/>
  </si>
  <si>
    <t>資材の品名</t>
    <rPh sb="0" eb="2">
      <t>シザイ</t>
    </rPh>
    <rPh sb="3" eb="5">
      <t>ヒンメイ</t>
    </rPh>
    <phoneticPr fontId="11"/>
  </si>
  <si>
    <t>支払金額</t>
    <rPh sb="0" eb="2">
      <t>シハライ</t>
    </rPh>
    <rPh sb="2" eb="4">
      <t>キンガク</t>
    </rPh>
    <phoneticPr fontId="11"/>
  </si>
  <si>
    <t>酬等の金額</t>
    <rPh sb="0" eb="1">
      <t>シュウ</t>
    </rPh>
    <rPh sb="1" eb="2">
      <t>トウ</t>
    </rPh>
    <rPh sb="3" eb="5">
      <t>キンガク</t>
    </rPh>
    <phoneticPr fontId="11"/>
  </si>
  <si>
    <t>○貸付不動産の保有状況（空家（空室）、空地を含めて記入してください。）</t>
    <rPh sb="1" eb="3">
      <t>カシツケ</t>
    </rPh>
    <rPh sb="3" eb="6">
      <t>フドウサン</t>
    </rPh>
    <rPh sb="7" eb="9">
      <t>ホユウ</t>
    </rPh>
    <rPh sb="9" eb="11">
      <t>ジョウキョウ</t>
    </rPh>
    <rPh sb="12" eb="14">
      <t>アキヤ</t>
    </rPh>
    <rPh sb="15" eb="17">
      <t>クウシツ</t>
    </rPh>
    <rPh sb="19" eb="20">
      <t>ア</t>
    </rPh>
    <rPh sb="20" eb="21">
      <t>チ</t>
    </rPh>
    <rPh sb="22" eb="23">
      <t>フク</t>
    </rPh>
    <rPh sb="25" eb="27">
      <t>キニュウ</t>
    </rPh>
    <phoneticPr fontId="11"/>
  </si>
  <si>
    <t>用途･種類等</t>
    <rPh sb="0" eb="2">
      <t>ヨウト</t>
    </rPh>
    <rPh sb="3" eb="6">
      <t>シュルイトウ</t>
    </rPh>
    <phoneticPr fontId="11"/>
  </si>
  <si>
    <t>数 量</t>
    <rPh sb="0" eb="1">
      <t>カズ</t>
    </rPh>
    <rPh sb="2" eb="3">
      <t>リョウ</t>
    </rPh>
    <phoneticPr fontId="11"/>
  </si>
  <si>
    <t>建物</t>
    <rPh sb="0" eb="2">
      <t>タテモノ</t>
    </rPh>
    <phoneticPr fontId="11"/>
  </si>
  <si>
    <t>一戸建</t>
    <rPh sb="0" eb="2">
      <t>イッコ</t>
    </rPh>
    <rPh sb="2" eb="3">
      <t>ダ</t>
    </rPh>
    <phoneticPr fontId="11"/>
  </si>
  <si>
    <t>屋根付</t>
    <rPh sb="0" eb="2">
      <t>ヤネ</t>
    </rPh>
    <rPh sb="2" eb="3">
      <t>ツキ</t>
    </rPh>
    <phoneticPr fontId="11"/>
  </si>
  <si>
    <t>住宅用
以外</t>
    <rPh sb="0" eb="3">
      <t>ジュウタクヨウ</t>
    </rPh>
    <rPh sb="4" eb="6">
      <t>イガイ</t>
    </rPh>
    <phoneticPr fontId="11"/>
  </si>
  <si>
    <t>一戸建以外</t>
    <rPh sb="0" eb="2">
      <t>イッコ</t>
    </rPh>
    <rPh sb="2" eb="3">
      <t>ダ</t>
    </rPh>
    <rPh sb="3" eb="5">
      <t>イガイ</t>
    </rPh>
    <phoneticPr fontId="11"/>
  </si>
  <si>
    <t>住宅用</t>
    <rPh sb="0" eb="3">
      <t>ジュウタクヨウ</t>
    </rPh>
    <phoneticPr fontId="11"/>
  </si>
  <si>
    <t>駐車場</t>
    <rPh sb="0" eb="3">
      <t>チュウシャジョウ</t>
    </rPh>
    <phoneticPr fontId="11"/>
  </si>
  <si>
    <t>土地</t>
    <rPh sb="0" eb="2">
      <t>トチ</t>
    </rPh>
    <phoneticPr fontId="11"/>
  </si>
  <si>
    <t>契約件数</t>
    <rPh sb="0" eb="2">
      <t>ケイヤク</t>
    </rPh>
    <rPh sb="2" eb="4">
      <t>ケンスウ</t>
    </rPh>
    <phoneticPr fontId="11"/>
  </si>
  <si>
    <t>事務所
店舗等</t>
    <rPh sb="0" eb="2">
      <t>ジム</t>
    </rPh>
    <rPh sb="2" eb="3">
      <t>ショ</t>
    </rPh>
    <rPh sb="4" eb="7">
      <t>テンポトウ</t>
    </rPh>
    <phoneticPr fontId="11"/>
  </si>
  <si>
    <t>青空</t>
    <rPh sb="0" eb="2">
      <t>アオゾラ</t>
    </rPh>
    <phoneticPr fontId="11"/>
  </si>
  <si>
    <t>総面積</t>
    <rPh sb="0" eb="3">
      <t>ソウメンセキ</t>
    </rPh>
    <phoneticPr fontId="11"/>
  </si>
  <si>
    <t>期末商品（製品）</t>
    <rPh sb="0" eb="2">
      <t>キマツ</t>
    </rPh>
    <rPh sb="2" eb="4">
      <t>ショウヒン</t>
    </rPh>
    <rPh sb="5" eb="7">
      <t>セイヒン</t>
    </rPh>
    <phoneticPr fontId="11"/>
  </si>
  <si>
    <t>フリガナ
氏名</t>
    <rPh sb="5" eb="7">
      <t>シメイ</t>
    </rPh>
    <phoneticPr fontId="11"/>
  </si>
  <si>
    <t>基礎になる金額(円)</t>
    <rPh sb="0" eb="2">
      <t>キソ</t>
    </rPh>
    <rPh sb="5" eb="7">
      <t>キンガク</t>
    </rPh>
    <rPh sb="8" eb="9">
      <t>エン</t>
    </rPh>
    <phoneticPr fontId="11"/>
  </si>
  <si>
    <t>家事消費</t>
    <rPh sb="0" eb="1">
      <t>イエ</t>
    </rPh>
    <rPh sb="1" eb="2">
      <t>ジ</t>
    </rPh>
    <rPh sb="2" eb="3">
      <t>ケ</t>
    </rPh>
    <rPh sb="3" eb="4">
      <t>ヒ</t>
    </rPh>
    <phoneticPr fontId="11"/>
  </si>
  <si>
    <t>　差引金額（④-⑨）</t>
    <rPh sb="1" eb="2">
      <t>サ</t>
    </rPh>
    <rPh sb="2" eb="3">
      <t>ヒ</t>
    </rPh>
    <rPh sb="3" eb="5">
      <t>キンガク</t>
    </rPh>
    <phoneticPr fontId="11"/>
  </si>
  <si>
    <t>家事消費
事業消費
金額　(円)</t>
    <rPh sb="0" eb="2">
      <t>カジ</t>
    </rPh>
    <rPh sb="2" eb="4">
      <t>ショウヒ</t>
    </rPh>
    <rPh sb="5" eb="7">
      <t>ジギョウ</t>
    </rPh>
    <rPh sb="7" eb="9">
      <t>ショウヒ</t>
    </rPh>
    <rPh sb="10" eb="11">
      <t>キン</t>
    </rPh>
    <rPh sb="11" eb="12">
      <t>ガク</t>
    </rPh>
    <rPh sb="14" eb="15">
      <t>エン</t>
    </rPh>
    <phoneticPr fontId="11"/>
  </si>
  <si>
    <t>金　額（円）</t>
    <rPh sb="0" eb="1">
      <t>キン</t>
    </rPh>
    <rPh sb="2" eb="3">
      <t>ガク</t>
    </rPh>
    <rPh sb="4" eb="5">
      <t>エン</t>
    </rPh>
    <phoneticPr fontId="11"/>
  </si>
  <si>
    <t>農産物　（ A ＋ B   ）</t>
    <rPh sb="0" eb="3">
      <t>ノウサンブツ</t>
    </rPh>
    <phoneticPr fontId="11"/>
  </si>
  <si>
    <t>B      小計</t>
    <rPh sb="7" eb="9">
      <t>ショウケイ</t>
    </rPh>
    <phoneticPr fontId="11"/>
  </si>
  <si>
    <t>金額(円)</t>
    <rPh sb="0" eb="1">
      <t>キン</t>
    </rPh>
    <rPh sb="1" eb="2">
      <t>ガク</t>
    </rPh>
    <rPh sb="3" eb="4">
      <t>エン</t>
    </rPh>
    <phoneticPr fontId="11"/>
  </si>
  <si>
    <t>C　 小計</t>
    <rPh sb="3" eb="5">
      <t>ショウケイ</t>
    </rPh>
    <phoneticPr fontId="11"/>
  </si>
  <si>
    <t>合計（ A ＋ B ＋ C  ）</t>
    <rPh sb="0" eb="2">
      <t>ゴウケイ</t>
    </rPh>
    <phoneticPr fontId="11"/>
  </si>
  <si>
    <t>前年からの繰越額</t>
    <rPh sb="0" eb="2">
      <t>ゼンネン</t>
    </rPh>
    <rPh sb="5" eb="7">
      <t>クリコシ</t>
    </rPh>
    <rPh sb="7" eb="8">
      <t>ガク</t>
    </rPh>
    <phoneticPr fontId="11"/>
  </si>
  <si>
    <t>果樹・牛馬等の
名称</t>
    <rPh sb="0" eb="2">
      <t>カジュ</t>
    </rPh>
    <rPh sb="3" eb="6">
      <t>ギュウバトウ</t>
    </rPh>
    <rPh sb="8" eb="10">
      <t>メイショウ</t>
    </rPh>
    <phoneticPr fontId="11"/>
  </si>
  <si>
    <t>（ ﾛ ＋ ﾊ ）</t>
    <phoneticPr fontId="11"/>
  </si>
  <si>
    <t xml:space="preserve"> ﾛ 、 ﾊ 、 ﾎ の
欄の金額の
計算方法</t>
    <rPh sb="13" eb="14">
      <t>ラン</t>
    </rPh>
    <rPh sb="15" eb="17">
      <t>キンガク</t>
    </rPh>
    <rPh sb="19" eb="21">
      <t>ケイサン</t>
    </rPh>
    <rPh sb="21" eb="23">
      <t>ホウホウ</t>
    </rPh>
    <phoneticPr fontId="11"/>
  </si>
  <si>
    <t>○不動産所得の収入の内訳（書ききれないときは、適宜の用紙に書いて内訳書に添付してください。)</t>
    <rPh sb="1" eb="4">
      <t>フドウサン</t>
    </rPh>
    <rPh sb="4" eb="6">
      <t>ショトク</t>
    </rPh>
    <rPh sb="7" eb="9">
      <t>シュウニュウ</t>
    </rPh>
    <rPh sb="10" eb="12">
      <t>ウチワケ</t>
    </rPh>
    <rPh sb="13" eb="14">
      <t>カ</t>
    </rPh>
    <rPh sb="23" eb="25">
      <t>テキギ</t>
    </rPh>
    <rPh sb="26" eb="28">
      <t>ヨウシ</t>
    </rPh>
    <rPh sb="29" eb="30">
      <t>カ</t>
    </rPh>
    <rPh sb="32" eb="35">
      <t>ウチワケショ</t>
    </rPh>
    <rPh sb="36" eb="38">
      <t>テンプ</t>
    </rPh>
    <phoneticPr fontId="11"/>
  </si>
  <si>
    <t>小計</t>
    <rPh sb="0" eb="1">
      <t>ショウ</t>
    </rPh>
    <rPh sb="1" eb="2">
      <t>ケイ</t>
    </rPh>
    <phoneticPr fontId="11"/>
  </si>
  <si>
    <t>(年齢)</t>
    <phoneticPr fontId="11"/>
  </si>
  <si>
    <t>延べ
従事月数</t>
    <rPh sb="0" eb="1">
      <t>ノ</t>
    </rPh>
    <rPh sb="3" eb="4">
      <t>ジュウ</t>
    </rPh>
    <rPh sb="4" eb="5">
      <t>コト</t>
    </rPh>
    <rPh sb="5" eb="6">
      <t>ツキ</t>
    </rPh>
    <rPh sb="6" eb="7">
      <t>スウ</t>
    </rPh>
    <phoneticPr fontId="11"/>
  </si>
  <si>
    <t>割増(特別)
償却費</t>
    <rPh sb="0" eb="2">
      <t>ワリマシ</t>
    </rPh>
    <rPh sb="3" eb="5">
      <t>トクベツ</t>
    </rPh>
    <rPh sb="7" eb="9">
      <t>ショウキャク</t>
    </rPh>
    <rPh sb="9" eb="10">
      <t>ヒ</t>
    </rPh>
    <phoneticPr fontId="11"/>
  </si>
  <si>
    <t>貸付
割合</t>
    <rPh sb="0" eb="2">
      <t>カシツケ</t>
    </rPh>
    <rPh sb="3" eb="5">
      <t>ワリアイ</t>
    </rPh>
    <phoneticPr fontId="11"/>
  </si>
  <si>
    <t>◎本年中における特殊事情・保証金等の運用状況　（借地権の設定に係る保証金
　　などの預かり金がある場合には、その運用状況を記載してください。）</t>
    <rPh sb="1" eb="4">
      <t>ホンネンチュウ</t>
    </rPh>
    <rPh sb="8" eb="10">
      <t>トクシュ</t>
    </rPh>
    <rPh sb="10" eb="12">
      <t>ジジョウ</t>
    </rPh>
    <rPh sb="13" eb="17">
      <t>ホショウキントウ</t>
    </rPh>
    <rPh sb="18" eb="20">
      <t>ウンヨウ</t>
    </rPh>
    <rPh sb="20" eb="22">
      <t>ジョウキョウ</t>
    </rPh>
    <rPh sb="24" eb="27">
      <t>シャクチケン</t>
    </rPh>
    <rPh sb="28" eb="30">
      <t>セッテイ</t>
    </rPh>
    <rPh sb="31" eb="32">
      <t>カカ</t>
    </rPh>
    <rPh sb="33" eb="36">
      <t>ホショウキン</t>
    </rPh>
    <rPh sb="42" eb="43">
      <t>アズ</t>
    </rPh>
    <rPh sb="45" eb="46">
      <t>キン</t>
    </rPh>
    <rPh sb="49" eb="51">
      <t>バアイ</t>
    </rPh>
    <rPh sb="56" eb="58">
      <t>ウンヨウ</t>
    </rPh>
    <rPh sb="58" eb="60">
      <t>ジョウキョウ</t>
    </rPh>
    <rPh sb="61" eb="63">
      <t>キサイ</t>
    </rPh>
    <phoneticPr fontId="11"/>
  </si>
  <si>
    <t>事業所所在地</t>
    <rPh sb="0" eb="6">
      <t>ジギョウショショザイチ</t>
    </rPh>
    <phoneticPr fontId="2"/>
  </si>
  <si>
    <t>業種名</t>
    <rPh sb="0" eb="3">
      <t>ギョウシュメイ</t>
    </rPh>
    <phoneticPr fontId="2"/>
  </si>
  <si>
    <t>氏名フリガナ</t>
    <rPh sb="0" eb="2">
      <t>シメイ</t>
    </rPh>
    <phoneticPr fontId="2"/>
  </si>
  <si>
    <t>屋号</t>
    <rPh sb="0" eb="2">
      <t>ヤゴウ</t>
    </rPh>
    <phoneticPr fontId="2"/>
  </si>
  <si>
    <t>氏名漢字</t>
    <rPh sb="0" eb="4">
      <t>シメイカンジ</t>
    </rPh>
    <phoneticPr fontId="2"/>
  </si>
  <si>
    <t>加入団体名</t>
    <rPh sb="0" eb="5">
      <t>カニュウダンタイメイ</t>
    </rPh>
    <phoneticPr fontId="2"/>
  </si>
  <si>
    <t>本年中における特殊事情</t>
    <rPh sb="0" eb="3">
      <t>ホンネンチュウ</t>
    </rPh>
    <rPh sb="7" eb="11">
      <t>トクシュジジョウ</t>
    </rPh>
    <phoneticPr fontId="2"/>
  </si>
  <si>
    <t>依頼税理士事務所所在地</t>
    <rPh sb="0" eb="5">
      <t>イライゼイリシ</t>
    </rPh>
    <rPh sb="5" eb="11">
      <t>ジムショショザイチ</t>
    </rPh>
    <phoneticPr fontId="2"/>
  </si>
  <si>
    <t>依頼税理士氏名(名称)</t>
    <rPh sb="0" eb="5">
      <t>イライゼイリシ</t>
    </rPh>
    <rPh sb="5" eb="7">
      <t>シメイ</t>
    </rPh>
    <rPh sb="8" eb="10">
      <t>メイショウ</t>
    </rPh>
    <phoneticPr fontId="2"/>
  </si>
  <si>
    <t>依頼税理士電話番号</t>
    <rPh sb="0" eb="5">
      <t>イライゼイリシ</t>
    </rPh>
    <rPh sb="5" eb="9">
      <t>デンワバンゴウ</t>
    </rPh>
    <phoneticPr fontId="2"/>
  </si>
  <si>
    <t>営業所得のあった方の情報を下記に入力してください。</t>
    <rPh sb="0" eb="4">
      <t>エイギョウショトク</t>
    </rPh>
    <rPh sb="8" eb="9">
      <t>カタ</t>
    </rPh>
    <rPh sb="10" eb="12">
      <t>ジョウホウ</t>
    </rPh>
    <rPh sb="13" eb="15">
      <t>カキ</t>
    </rPh>
    <rPh sb="16" eb="18">
      <t>ニュウリョク</t>
    </rPh>
    <phoneticPr fontId="2"/>
  </si>
  <si>
    <t>※該当する事項がなければ空欄で構いません。</t>
    <rPh sb="1" eb="3">
      <t>ガイトウ</t>
    </rPh>
    <rPh sb="5" eb="7">
      <t>ジコウ</t>
    </rPh>
    <rPh sb="12" eb="14">
      <t>クウラン</t>
    </rPh>
    <rPh sb="15" eb="16">
      <t>カマ</t>
    </rPh>
    <phoneticPr fontId="2"/>
  </si>
  <si>
    <t>提出日</t>
    <rPh sb="0" eb="3">
      <t>テイシュツビ</t>
    </rPh>
    <phoneticPr fontId="2"/>
  </si>
  <si>
    <t>提出</t>
    <rPh sb="0" eb="2">
      <t>テイシュツ</t>
    </rPh>
    <phoneticPr fontId="2"/>
  </si>
  <si>
    <t>)</t>
    <phoneticPr fontId="2"/>
  </si>
  <si>
    <r>
      <t>店舗、工場、倉庫等の敷地の地代や店舗、工場、倉庫等を借りている場合の家賃などです。</t>
    </r>
    <r>
      <rPr>
        <sz val="8"/>
        <color theme="1"/>
        <rFont val="Meiryo UI"/>
        <family val="3"/>
        <charset val="128"/>
      </rPr>
      <t>※内訳を収支内訳書に入力してください</t>
    </r>
    <rPh sb="42" eb="44">
      <t>ウチワケ</t>
    </rPh>
    <rPh sb="45" eb="50">
      <t>シュウシウチワケショ</t>
    </rPh>
    <rPh sb="51" eb="53">
      <t>ニュウリョク</t>
    </rPh>
    <phoneticPr fontId="2"/>
  </si>
  <si>
    <r>
      <t>事業用資金の借入金の利子や受取手形の割引料などです。</t>
    </r>
    <r>
      <rPr>
        <sz val="8"/>
        <color theme="1"/>
        <rFont val="Meiryo UI"/>
        <family val="3"/>
        <charset val="128"/>
      </rPr>
      <t>※内訳を収支内訳書に入力してください</t>
    </r>
    <rPh sb="27" eb="29">
      <t>ウチワケ</t>
    </rPh>
    <rPh sb="30" eb="35">
      <t>シュウシウチワケショ</t>
    </rPh>
    <rPh sb="36" eb="38">
      <t>ニュウリョク</t>
    </rPh>
    <phoneticPr fontId="2"/>
  </si>
  <si>
    <t>農園名</t>
    <rPh sb="0" eb="3">
      <t>ノウエンメイ</t>
    </rPh>
    <phoneticPr fontId="2"/>
  </si>
  <si>
    <t>（自</t>
  </si>
  <si>
    <t>至</t>
  </si>
  <si>
    <t>)</t>
  </si>
  <si>
    <t>生年月日基準日</t>
    <rPh sb="0" eb="4">
      <t>セイネンガッピ</t>
    </rPh>
    <rPh sb="4" eb="7">
      <t>キジュンビ</t>
    </rPh>
    <phoneticPr fontId="2"/>
  </si>
  <si>
    <t>年齢</t>
    <rPh sb="0" eb="2">
      <t>ネンレイ</t>
    </rPh>
    <phoneticPr fontId="2"/>
  </si>
  <si>
    <t>4人目</t>
    <rPh sb="1" eb="3">
      <t>ニンメ</t>
    </rPh>
    <phoneticPr fontId="2"/>
  </si>
  <si>
    <t>専従者控除額合計</t>
    <rPh sb="0" eb="8">
      <t>センジュウシャコウジョガクゴウケイ</t>
    </rPh>
    <phoneticPr fontId="2"/>
  </si>
  <si>
    <t>貸地(駐車場)</t>
    <rPh sb="0" eb="2">
      <t>カシチ</t>
    </rPh>
    <rPh sb="3" eb="6">
      <t>チュウシャジョウ</t>
    </rPh>
    <phoneticPr fontId="2"/>
  </si>
  <si>
    <t>貸地(駐車場以外)</t>
    <rPh sb="0" eb="2">
      <t>カシチ</t>
    </rPh>
    <rPh sb="3" eb="6">
      <t>チュウシャジョウ</t>
    </rPh>
    <rPh sb="6" eb="8">
      <t>イガイ</t>
    </rPh>
    <phoneticPr fontId="2"/>
  </si>
  <si>
    <t>貸家(居住用)</t>
    <rPh sb="0" eb="2">
      <t>カシイエ</t>
    </rPh>
    <rPh sb="3" eb="6">
      <t>キョジュウヨウ</t>
    </rPh>
    <phoneticPr fontId="2"/>
  </si>
  <si>
    <t>貸家(事務所用)</t>
    <rPh sb="0" eb="2">
      <t>カシイエ</t>
    </rPh>
    <rPh sb="3" eb="6">
      <t>ジムショ</t>
    </rPh>
    <phoneticPr fontId="2"/>
  </si>
  <si>
    <t>貸家(アパート)</t>
    <rPh sb="0" eb="2">
      <t>カシイエ</t>
    </rPh>
    <phoneticPr fontId="2"/>
  </si>
  <si>
    <t>貸マンション(居住用)</t>
    <rPh sb="0" eb="1">
      <t>カシ</t>
    </rPh>
    <rPh sb="7" eb="10">
      <t>キョジュウヨウ</t>
    </rPh>
    <phoneticPr fontId="2"/>
  </si>
  <si>
    <t>貸マンション(事務所用)</t>
    <rPh sb="0" eb="1">
      <t>カシ</t>
    </rPh>
    <rPh sb="7" eb="11">
      <t>ジムショヨウ</t>
    </rPh>
    <phoneticPr fontId="2"/>
  </si>
  <si>
    <t>専従控除後不動産所得金額</t>
    <rPh sb="0" eb="5">
      <t>センジュウコウジョゴ</t>
    </rPh>
    <rPh sb="5" eb="10">
      <t>フドウサンショトク</t>
    </rPh>
    <rPh sb="10" eb="12">
      <t>キンガク</t>
    </rPh>
    <phoneticPr fontId="2"/>
  </si>
  <si>
    <t>生年月日基準日</t>
    <phoneticPr fontId="2"/>
  </si>
  <si>
    <t>農業所得のあった方の情報を下記に入力してください。</t>
    <rPh sb="0" eb="2">
      <t>ノウギョウ</t>
    </rPh>
    <rPh sb="2" eb="4">
      <t>ショトク</t>
    </rPh>
    <rPh sb="8" eb="9">
      <t>カタ</t>
    </rPh>
    <rPh sb="10" eb="12">
      <t>ジョウホウ</t>
    </rPh>
    <rPh sb="13" eb="15">
      <t>カキ</t>
    </rPh>
    <rPh sb="16" eb="18">
      <t>ニュウリョク</t>
    </rPh>
    <phoneticPr fontId="2"/>
  </si>
  <si>
    <t>不動産所得のあった方の情報を下記に入力してください。</t>
    <rPh sb="0" eb="3">
      <t>フドウサン</t>
    </rPh>
    <rPh sb="3" eb="5">
      <t>ショトク</t>
    </rPh>
    <rPh sb="9" eb="10">
      <t>カタ</t>
    </rPh>
    <rPh sb="11" eb="13">
      <t>ジョウホウ</t>
    </rPh>
    <rPh sb="14" eb="16">
      <t>カキ</t>
    </rPh>
    <rPh sb="17" eb="19">
      <t>ニュウリョク</t>
    </rPh>
    <phoneticPr fontId="2"/>
  </si>
  <si>
    <t>職業</t>
    <rPh sb="0" eb="2">
      <t>ショクギョウ</t>
    </rPh>
    <phoneticPr fontId="2"/>
  </si>
  <si>
    <t>本年中の特殊事情・本年中における特殊事情・保証金等の運用状況</t>
    <rPh sb="0" eb="3">
      <t>ホンネンチュウ</t>
    </rPh>
    <rPh sb="4" eb="8">
      <t>トクシュジジョウ</t>
    </rPh>
    <phoneticPr fontId="2"/>
  </si>
  <si>
    <t>依頼税理士事務所所在地</t>
    <rPh sb="0" eb="5">
      <t>イライゼイリシ</t>
    </rPh>
    <rPh sb="5" eb="8">
      <t>ジムショ</t>
    </rPh>
    <rPh sb="8" eb="11">
      <t>ショザイチ</t>
    </rPh>
    <phoneticPr fontId="2"/>
  </si>
  <si>
    <t>豊見城市長殿</t>
    <rPh sb="0" eb="3">
      <t>トミグスク</t>
    </rPh>
    <rPh sb="3" eb="5">
      <t>シチョウ</t>
    </rPh>
    <rPh sb="5" eb="6">
      <t>ドノ</t>
    </rPh>
    <phoneticPr fontId="11"/>
  </si>
  <si>
    <t>棟</t>
    <rPh sb="0" eb="1">
      <t>トウ</t>
    </rPh>
    <phoneticPr fontId="2"/>
  </si>
  <si>
    <t>室</t>
    <rPh sb="0" eb="1">
      <t>シツ</t>
    </rPh>
    <phoneticPr fontId="2"/>
  </si>
  <si>
    <t>件</t>
    <rPh sb="0" eb="1">
      <t>ケン</t>
    </rPh>
    <phoneticPr fontId="2"/>
  </si>
  <si>
    <t>㎡</t>
    <phoneticPr fontId="2"/>
  </si>
  <si>
    <t>台</t>
    <rPh sb="0" eb="1">
      <t>ダイ</t>
    </rPh>
    <phoneticPr fontId="2"/>
  </si>
  <si>
    <t>徴収区分</t>
    <rPh sb="0" eb="4">
      <t>チョウシュウクブン</t>
    </rPh>
    <phoneticPr fontId="2"/>
  </si>
  <si>
    <t>給与特別徴収</t>
    <rPh sb="0" eb="6">
      <t>キュウヨトクベツチョウシュウ</t>
    </rPh>
    <phoneticPr fontId="2"/>
  </si>
  <si>
    <t>普通徴収</t>
    <rPh sb="0" eb="4">
      <t>フツウチョウシュウ</t>
    </rPh>
    <phoneticPr fontId="2"/>
  </si>
  <si>
    <t>※徴収区分について</t>
    <rPh sb="1" eb="5">
      <t>チョウシュウクブン</t>
    </rPh>
    <phoneticPr fontId="2"/>
  </si>
  <si>
    <t>給与・公的年金等に係る所得以外の所得(令和7年4月1日において65歳未満の方は給与所得以外の所得)の市民税・県民税の納税方法を選択してください</t>
    <rPh sb="16" eb="18">
      <t>ショトク</t>
    </rPh>
    <rPh sb="46" eb="48">
      <t>ショトク</t>
    </rPh>
    <rPh sb="63" eb="65">
      <t>センタク</t>
    </rPh>
    <phoneticPr fontId="2"/>
  </si>
  <si>
    <t>給与・公的年金等所得以外の所得（令和7年4月1日において65歳未満の方は給与所得以外の所得）について、</t>
    <rPh sb="0" eb="2">
      <t>キュウヨ</t>
    </rPh>
    <rPh sb="3" eb="12">
      <t>コウテキネンキントウショトクイガイ</t>
    </rPh>
    <rPh sb="13" eb="15">
      <t>ショトク</t>
    </rPh>
    <rPh sb="16" eb="18">
      <t>レイワ</t>
    </rPh>
    <rPh sb="19" eb="20">
      <t>ネン</t>
    </rPh>
    <rPh sb="21" eb="22">
      <t>ガツ</t>
    </rPh>
    <rPh sb="23" eb="24">
      <t>ニチ</t>
    </rPh>
    <rPh sb="30" eb="33">
      <t>サイミマン</t>
    </rPh>
    <rPh sb="34" eb="35">
      <t>カタ</t>
    </rPh>
    <rPh sb="36" eb="40">
      <t>キュウヨショトク</t>
    </rPh>
    <rPh sb="40" eb="42">
      <t>イガイ</t>
    </rPh>
    <rPh sb="43" eb="45">
      <t>ショトク</t>
    </rPh>
    <phoneticPr fontId="2"/>
  </si>
  <si>
    <t>⇒</t>
    <phoneticPr fontId="2"/>
  </si>
  <si>
    <r>
      <rPr>
        <u/>
        <sz val="12"/>
        <color theme="1"/>
        <rFont val="Meiryo UI"/>
        <family val="3"/>
        <charset val="128"/>
      </rPr>
      <t>普通徴収</t>
    </r>
    <r>
      <rPr>
        <sz val="12"/>
        <color theme="1"/>
        <rFont val="Meiryo UI"/>
        <family val="3"/>
        <charset val="128"/>
      </rPr>
      <t>を選択すると、納付書・口座振替にて納めていただくことになります。</t>
    </r>
    <rPh sb="0" eb="4">
      <t>フツウチョウシュウ</t>
    </rPh>
    <rPh sb="5" eb="7">
      <t>センタク</t>
    </rPh>
    <rPh sb="11" eb="14">
      <t>ノウフショ</t>
    </rPh>
    <rPh sb="15" eb="17">
      <t>コウザ</t>
    </rPh>
    <rPh sb="17" eb="19">
      <t>フリカエ</t>
    </rPh>
    <rPh sb="21" eb="22">
      <t>オサ</t>
    </rPh>
    <phoneticPr fontId="2"/>
  </si>
  <si>
    <r>
      <rPr>
        <u/>
        <sz val="12"/>
        <color theme="1"/>
        <rFont val="Meiryo UI"/>
        <family val="3"/>
        <charset val="128"/>
      </rPr>
      <t>給与特別徴収</t>
    </r>
    <r>
      <rPr>
        <sz val="12"/>
        <color theme="1"/>
        <rFont val="Meiryo UI"/>
        <family val="3"/>
        <charset val="128"/>
      </rPr>
      <t>を選択すると、給与からの天引きにより納めていただくことになります。</t>
    </r>
    <rPh sb="0" eb="6">
      <t>キュウヨトクベツチョウシュウ</t>
    </rPh>
    <rPh sb="7" eb="9">
      <t>センタク</t>
    </rPh>
    <rPh sb="13" eb="15">
      <t>キュウヨ</t>
    </rPh>
    <rPh sb="18" eb="20">
      <t>テンビ</t>
    </rPh>
    <rPh sb="24" eb="25">
      <t>オサ</t>
    </rPh>
    <phoneticPr fontId="2"/>
  </si>
  <si>
    <t>徴収区分の選択</t>
    <rPh sb="0" eb="4">
      <t>チョウシュウクブン</t>
    </rPh>
    <rPh sb="5" eb="7">
      <t>センタク</t>
    </rPh>
    <phoneticPr fontId="2"/>
  </si>
  <si>
    <t>印刷必要書類確認画面</t>
    <rPh sb="0" eb="6">
      <t>インサツヒツヨウショルイ</t>
    </rPh>
    <rPh sb="6" eb="10">
      <t>カクニンガメン</t>
    </rPh>
    <phoneticPr fontId="2"/>
  </si>
  <si>
    <t>申告書</t>
    <rPh sb="0" eb="3">
      <t>シンコクショ</t>
    </rPh>
    <phoneticPr fontId="2"/>
  </si>
  <si>
    <t>収支内訳_一般</t>
    <rPh sb="0" eb="2">
      <t>シュウシ</t>
    </rPh>
    <rPh sb="2" eb="4">
      <t>ウチワケ</t>
    </rPh>
    <rPh sb="5" eb="7">
      <t>イッパン</t>
    </rPh>
    <phoneticPr fontId="2"/>
  </si>
  <si>
    <t>収支内訳_農業</t>
    <rPh sb="0" eb="4">
      <t>シュウシウチワケ</t>
    </rPh>
    <rPh sb="5" eb="7">
      <t>ノウギョウ</t>
    </rPh>
    <phoneticPr fontId="2"/>
  </si>
  <si>
    <t>収支内訳_不動産</t>
    <rPh sb="0" eb="4">
      <t>シュウシウチワケ</t>
    </rPh>
    <rPh sb="5" eb="7">
      <t>フドウ</t>
    </rPh>
    <rPh sb="7" eb="8">
      <t>サン</t>
    </rPh>
    <phoneticPr fontId="2"/>
  </si>
  <si>
    <t>医療費等の明細書</t>
    <rPh sb="0" eb="4">
      <t>イリョウヒトウ</t>
    </rPh>
    <rPh sb="5" eb="8">
      <t>メイサイショ</t>
    </rPh>
    <phoneticPr fontId="2"/>
  </si>
  <si>
    <t>印刷必要</t>
    <rPh sb="0" eb="4">
      <t>インサツヒツヨウ</t>
    </rPh>
    <phoneticPr fontId="2"/>
  </si>
  <si>
    <t>市民税県民税兼国民健康保険税申告書</t>
    <rPh sb="0" eb="3">
      <t>シミンゼイ</t>
    </rPh>
    <rPh sb="3" eb="6">
      <t>ケンミンゼイ</t>
    </rPh>
    <rPh sb="6" eb="7">
      <t>ケン</t>
    </rPh>
    <rPh sb="7" eb="9">
      <t>コクミン</t>
    </rPh>
    <rPh sb="9" eb="11">
      <t>ケンコウ</t>
    </rPh>
    <rPh sb="11" eb="13">
      <t>ホケン</t>
    </rPh>
    <rPh sb="13" eb="14">
      <t>ゼイ</t>
    </rPh>
    <rPh sb="14" eb="17">
      <t>シンコクショ</t>
    </rPh>
    <phoneticPr fontId="2"/>
  </si>
  <si>
    <t>収支内訳書（一般）</t>
    <rPh sb="0" eb="5">
      <t>シュウシウチワケショ</t>
    </rPh>
    <rPh sb="6" eb="8">
      <t>イッパン</t>
    </rPh>
    <phoneticPr fontId="2"/>
  </si>
  <si>
    <t>収支内訳書（農業）</t>
    <rPh sb="0" eb="5">
      <t>シュウシウチワケショ</t>
    </rPh>
    <rPh sb="6" eb="8">
      <t>ノウギョウ</t>
    </rPh>
    <phoneticPr fontId="2"/>
  </si>
  <si>
    <t>収支内訳書（不動産）</t>
    <rPh sb="0" eb="5">
      <t>シュウシウチワケショ</t>
    </rPh>
    <rPh sb="6" eb="9">
      <t>フドウサン</t>
    </rPh>
    <phoneticPr fontId="2"/>
  </si>
  <si>
    <t>印刷はこちらから</t>
    <rPh sb="0" eb="2">
      <t>インサツ</t>
    </rPh>
    <phoneticPr fontId="2"/>
  </si>
  <si>
    <t>医療費控除の明細書</t>
    <rPh sb="0" eb="3">
      <t>イリョウヒ</t>
    </rPh>
    <rPh sb="3" eb="5">
      <t>コウジョ</t>
    </rPh>
    <rPh sb="6" eb="9">
      <t>メイサイショ</t>
    </rPh>
    <phoneticPr fontId="2"/>
  </si>
  <si>
    <t>印刷が必要か</t>
    <rPh sb="0" eb="2">
      <t>インサツ</t>
    </rPh>
    <rPh sb="3" eb="5">
      <t>ヒツヨウ</t>
    </rPh>
    <phoneticPr fontId="2"/>
  </si>
  <si>
    <r>
      <t>※すべて</t>
    </r>
    <r>
      <rPr>
        <b/>
        <u/>
        <sz val="14"/>
        <color rgb="FFFF0000"/>
        <rFont val="Meiryo UI"/>
        <family val="3"/>
        <charset val="128"/>
      </rPr>
      <t>「両面印刷」</t>
    </r>
    <r>
      <rPr>
        <b/>
        <sz val="14"/>
        <color theme="1"/>
        <rFont val="Meiryo UI"/>
        <family val="3"/>
        <charset val="128"/>
      </rPr>
      <t>していただきますようお願いいたします。</t>
    </r>
    <rPh sb="5" eb="7">
      <t>リョウメン</t>
    </rPh>
    <rPh sb="7" eb="9">
      <t>インサツ</t>
    </rPh>
    <rPh sb="21" eb="22">
      <t>ネガ</t>
    </rPh>
    <phoneticPr fontId="2"/>
  </si>
  <si>
    <t>印刷書類</t>
    <rPh sb="0" eb="2">
      <t>インサツ</t>
    </rPh>
    <rPh sb="2" eb="4">
      <t>ショルイ</t>
    </rPh>
    <phoneticPr fontId="2"/>
  </si>
  <si>
    <t>提出</t>
    <rPh sb="0" eb="2">
      <t>テイシュツ</t>
    </rPh>
    <phoneticPr fontId="11"/>
  </si>
  <si>
    <t>至</t>
    <rPh sb="0" eb="1">
      <t>イタ</t>
    </rPh>
    <phoneticPr fontId="11"/>
  </si>
  <si>
    <t>）</t>
    <phoneticPr fontId="11"/>
  </si>
  <si>
    <t>チェックボックス</t>
    <phoneticPr fontId="2"/>
  </si>
  <si>
    <t>☐</t>
  </si>
  <si>
    <t>☐</t>
    <phoneticPr fontId="2"/>
  </si>
  <si>
    <t>☑</t>
    <phoneticPr fontId="2"/>
  </si>
  <si>
    <t>←色付き箇所は編集可能です。</t>
    <rPh sb="1" eb="3">
      <t>イロツ</t>
    </rPh>
    <rPh sb="4" eb="6">
      <t>カショ</t>
    </rPh>
    <rPh sb="7" eb="9">
      <t>ヘンシュウ</t>
    </rPh>
    <rPh sb="9" eb="11">
      <t>カノウ</t>
    </rPh>
    <phoneticPr fontId="2"/>
  </si>
  <si>
    <t>←色付き部分は編集可能です。</t>
    <rPh sb="1" eb="3">
      <t>イロツ</t>
    </rPh>
    <rPh sb="4" eb="6">
      <t>ブブン</t>
    </rPh>
    <rPh sb="7" eb="11">
      <t>ヘンシュウカノウ</t>
    </rPh>
    <phoneticPr fontId="2"/>
  </si>
  <si>
    <t>日給、勤務日数を入力してください</t>
    <rPh sb="0" eb="2">
      <t>ニッキュウ</t>
    </rPh>
    <rPh sb="3" eb="7">
      <t>キンムニッスウ</t>
    </rPh>
    <rPh sb="8" eb="10">
      <t>ニュウリョク</t>
    </rPh>
    <phoneticPr fontId="2"/>
  </si>
  <si>
    <t>入力完了後は「収入トップ画面へ戻る」のボタンから戻ってください</t>
    <rPh sb="0" eb="5">
      <t>ニュウリョクカンリョウゴ</t>
    </rPh>
    <rPh sb="7" eb="9">
      <t>シュウニュウ</t>
    </rPh>
    <rPh sb="12" eb="14">
      <t>ガメン</t>
    </rPh>
    <rPh sb="15" eb="16">
      <t>モド</t>
    </rPh>
    <rPh sb="24" eb="25">
      <t>モド</t>
    </rPh>
    <phoneticPr fontId="2"/>
  </si>
  <si>
    <t>申告者情報入力シート（1/4）</t>
    <rPh sb="0" eb="5">
      <t>シンコクシャジョウホウ</t>
    </rPh>
    <rPh sb="5" eb="7">
      <t>ニュウリョク</t>
    </rPh>
    <phoneticPr fontId="2"/>
  </si>
  <si>
    <t>収入金額に関する事項（2/4）</t>
    <rPh sb="0" eb="2">
      <t>シュウニュウ</t>
    </rPh>
    <rPh sb="2" eb="4">
      <t>キンガク</t>
    </rPh>
    <rPh sb="5" eb="6">
      <t>カン</t>
    </rPh>
    <rPh sb="8" eb="10">
      <t>ジコウ</t>
    </rPh>
    <phoneticPr fontId="2"/>
  </si>
  <si>
    <t>所得の種類</t>
    <phoneticPr fontId="2"/>
  </si>
  <si>
    <t>控除に関する事項（3/4）</t>
    <rPh sb="0" eb="2">
      <t>コウジョ</t>
    </rPh>
    <rPh sb="3" eb="4">
      <t>カン</t>
    </rPh>
    <rPh sb="6" eb="8">
      <t>ジコウ</t>
    </rPh>
    <phoneticPr fontId="2"/>
  </si>
  <si>
    <t>印刷確認画面（4/4）</t>
    <rPh sb="0" eb="6">
      <t>インサツカクニンガメン</t>
    </rPh>
    <phoneticPr fontId="2"/>
  </si>
  <si>
    <t>売上金額入力シート（1/3）</t>
    <rPh sb="0" eb="4">
      <t>ウリアゲキンガク</t>
    </rPh>
    <rPh sb="4" eb="6">
      <t>ニュウリョク</t>
    </rPh>
    <phoneticPr fontId="2"/>
  </si>
  <si>
    <t>売上原価入力シート（2/4）</t>
    <rPh sb="0" eb="4">
      <t>ウリアゲゲンカ</t>
    </rPh>
    <rPh sb="4" eb="6">
      <t>ニュウリョク</t>
    </rPh>
    <phoneticPr fontId="2"/>
  </si>
  <si>
    <t>売上金額入力シート（1/4）</t>
    <rPh sb="0" eb="4">
      <t>ウリアゲキンガク</t>
    </rPh>
    <rPh sb="4" eb="6">
      <t>ニュウリョク</t>
    </rPh>
    <phoneticPr fontId="2"/>
  </si>
  <si>
    <t>必要経費入力シート（3/4）</t>
    <rPh sb="0" eb="4">
      <t>ヒツヨウケイヒ</t>
    </rPh>
    <rPh sb="4" eb="6">
      <t>ニュウリョク</t>
    </rPh>
    <phoneticPr fontId="2"/>
  </si>
  <si>
    <t>営業所得_所得者情報入力フォーム（4/4）</t>
    <rPh sb="0" eb="4">
      <t>エイギョウショトク</t>
    </rPh>
    <rPh sb="5" eb="7">
      <t>ショトク</t>
    </rPh>
    <rPh sb="7" eb="8">
      <t>シャ</t>
    </rPh>
    <rPh sb="8" eb="10">
      <t>ジョウホウ</t>
    </rPh>
    <rPh sb="10" eb="12">
      <t>ニュウリョク</t>
    </rPh>
    <phoneticPr fontId="2"/>
  </si>
  <si>
    <t>必要経費入力シート（2/3）</t>
    <rPh sb="0" eb="4">
      <t>ヒツヨウケイヒ</t>
    </rPh>
    <rPh sb="4" eb="6">
      <t>ニュウリョク</t>
    </rPh>
    <phoneticPr fontId="2"/>
  </si>
  <si>
    <t>農業所得_所得者情報入力フォーム（3/3）</t>
    <rPh sb="0" eb="2">
      <t>ノウギョウ</t>
    </rPh>
    <rPh sb="2" eb="4">
      <t>ショトク</t>
    </rPh>
    <rPh sb="5" eb="7">
      <t>ショトク</t>
    </rPh>
    <rPh sb="7" eb="8">
      <t>シャ</t>
    </rPh>
    <rPh sb="8" eb="10">
      <t>ジョウホウ</t>
    </rPh>
    <rPh sb="10" eb="12">
      <t>ニュウリョク</t>
    </rPh>
    <phoneticPr fontId="2"/>
  </si>
  <si>
    <t>不動産所得_所得者情報入力フォーム（3/3）</t>
    <rPh sb="0" eb="3">
      <t>フドウサン</t>
    </rPh>
    <rPh sb="3" eb="5">
      <t>ショトク</t>
    </rPh>
    <rPh sb="6" eb="8">
      <t>ショトク</t>
    </rPh>
    <rPh sb="8" eb="9">
      <t>シャ</t>
    </rPh>
    <rPh sb="9" eb="11">
      <t>ジョウホウ</t>
    </rPh>
    <rPh sb="11" eb="13">
      <t>ニュウリョク</t>
    </rPh>
    <phoneticPr fontId="2"/>
  </si>
  <si>
    <r>
      <t>給与収入がある方（</t>
    </r>
    <r>
      <rPr>
        <b/>
        <u/>
        <sz val="20"/>
        <color rgb="FFFF0000"/>
        <rFont val="Meiryo UI"/>
        <family val="3"/>
        <charset val="128"/>
      </rPr>
      <t>源泉徴収票をお持ちでない方</t>
    </r>
    <r>
      <rPr>
        <b/>
        <u/>
        <sz val="20"/>
        <color theme="1"/>
        <rFont val="Meiryo UI"/>
        <family val="3"/>
        <charset val="128"/>
      </rPr>
      <t>）</t>
    </r>
    <rPh sb="0" eb="4">
      <t>キュウヨシュウニュウ</t>
    </rPh>
    <rPh sb="7" eb="8">
      <t>カタ</t>
    </rPh>
    <rPh sb="9" eb="14">
      <t>ゲンセンチョウシュウヒョウ</t>
    </rPh>
    <rPh sb="16" eb="17">
      <t>モ</t>
    </rPh>
    <rPh sb="21" eb="22">
      <t>カタ</t>
    </rPh>
    <phoneticPr fontId="2"/>
  </si>
  <si>
    <r>
      <t>給与所得入力シート（</t>
    </r>
    <r>
      <rPr>
        <b/>
        <u/>
        <sz val="20"/>
        <color rgb="FFFF0000"/>
        <rFont val="Meiryo UI"/>
        <family val="3"/>
        <charset val="128"/>
      </rPr>
      <t>源泉徴収票をお持ちの方</t>
    </r>
    <r>
      <rPr>
        <b/>
        <u/>
        <sz val="20"/>
        <color theme="1"/>
        <rFont val="Meiryo UI"/>
        <family val="3"/>
        <charset val="128"/>
      </rPr>
      <t>）</t>
    </r>
    <rPh sb="0" eb="2">
      <t>キュウヨ</t>
    </rPh>
    <rPh sb="2" eb="4">
      <t>ショトク</t>
    </rPh>
    <rPh sb="4" eb="6">
      <t>ニュウリョク</t>
    </rPh>
    <rPh sb="10" eb="15">
      <t>ゲンセンチョウシュウヒョウ</t>
    </rPh>
    <rPh sb="17" eb="18">
      <t>モ</t>
    </rPh>
    <rPh sb="20" eb="21">
      <t>カタ</t>
    </rPh>
    <phoneticPr fontId="2"/>
  </si>
  <si>
    <t>令和6年分の給与等の収入金額が850万円を超える方で次の①～④のどれかに該当する人がいる場合は、所得金額調整控除の対象となります。</t>
    <rPh sb="0" eb="2">
      <t>レイワ</t>
    </rPh>
    <rPh sb="3" eb="4">
      <t>ネン</t>
    </rPh>
    <rPh sb="4" eb="5">
      <t>ブン</t>
    </rPh>
    <rPh sb="6" eb="9">
      <t>キュウヨトウ</t>
    </rPh>
    <rPh sb="10" eb="14">
      <t>シュウニュウキンガク</t>
    </rPh>
    <rPh sb="18" eb="20">
      <t>マンエン</t>
    </rPh>
    <rPh sb="21" eb="22">
      <t>コ</t>
    </rPh>
    <rPh sb="24" eb="25">
      <t>カタ</t>
    </rPh>
    <rPh sb="26" eb="27">
      <t>ツギ</t>
    </rPh>
    <rPh sb="36" eb="38">
      <t>ガイトウ</t>
    </rPh>
    <rPh sb="40" eb="41">
      <t>ヒト</t>
    </rPh>
    <rPh sb="57" eb="59">
      <t>タイショウ</t>
    </rPh>
    <phoneticPr fontId="2"/>
  </si>
  <si>
    <t>自分で納付(普通徴収)</t>
    <phoneticPr fontId="2"/>
  </si>
  <si>
    <t>給与から差引(給与特別徴収)</t>
    <phoneticPr fontId="2"/>
  </si>
  <si>
    <t>年調_地震保険料控除</t>
    <rPh sb="0" eb="2">
      <t>ネンチョウ</t>
    </rPh>
    <rPh sb="3" eb="10">
      <t>ジシンホケンリョウコウジョ</t>
    </rPh>
    <phoneticPr fontId="2"/>
  </si>
  <si>
    <t>年調_旧長期支払金額</t>
    <rPh sb="0" eb="2">
      <t>ネンチョウ</t>
    </rPh>
    <rPh sb="3" eb="6">
      <t>キュウチョウキ</t>
    </rPh>
    <rPh sb="6" eb="8">
      <t>シハライ</t>
    </rPh>
    <rPh sb="8" eb="10">
      <t>キンガク</t>
    </rPh>
    <phoneticPr fontId="2"/>
  </si>
  <si>
    <t>←色付き部分は編集可能です。</t>
    <rPh sb="1" eb="3">
      <t>イロツ</t>
    </rPh>
    <rPh sb="4" eb="6">
      <t>ブブン</t>
    </rPh>
    <rPh sb="7" eb="9">
      <t>ヘンシュウ</t>
    </rPh>
    <rPh sb="9" eb="11">
      <t>カノウ</t>
    </rPh>
    <phoneticPr fontId="2"/>
  </si>
  <si>
    <r>
      <t>賃借人の住所　</t>
    </r>
    <r>
      <rPr>
        <sz val="9"/>
        <color theme="1"/>
        <rFont val="Meiryo UI"/>
        <family val="3"/>
        <charset val="128"/>
      </rPr>
      <t>※18文字以内</t>
    </r>
    <phoneticPr fontId="2"/>
  </si>
  <si>
    <r>
      <t>賃借人の氏名　</t>
    </r>
    <r>
      <rPr>
        <sz val="9"/>
        <color theme="1"/>
        <rFont val="Meiryo UI"/>
        <family val="3"/>
        <charset val="128"/>
      </rPr>
      <t>※18文字以内</t>
    </r>
    <phoneticPr fontId="2"/>
  </si>
  <si>
    <t>期首商品（製品）棚卸高（円）</t>
    <rPh sb="0" eb="2">
      <t>キシュ</t>
    </rPh>
    <rPh sb="2" eb="4">
      <t>ショウヒン</t>
    </rPh>
    <rPh sb="5" eb="7">
      <t>セイヒン</t>
    </rPh>
    <rPh sb="8" eb="11">
      <t>タナオロシダカ</t>
    </rPh>
    <rPh sb="12" eb="13">
      <t>エン</t>
    </rPh>
    <phoneticPr fontId="2"/>
  </si>
  <si>
    <t>期末商品（製品）棚卸高（円）</t>
    <rPh sb="0" eb="2">
      <t>キマツ</t>
    </rPh>
    <rPh sb="2" eb="4">
      <t>ショウヒン</t>
    </rPh>
    <rPh sb="5" eb="7">
      <t>セイヒン</t>
    </rPh>
    <rPh sb="8" eb="11">
      <t>タナオロシダカ</t>
    </rPh>
    <rPh sb="12" eb="13">
      <t>エン</t>
    </rPh>
    <phoneticPr fontId="2"/>
  </si>
  <si>
    <t>16歳未満扶養親族</t>
    <rPh sb="2" eb="3">
      <t>サイ</t>
    </rPh>
    <rPh sb="3" eb="5">
      <t>ミマン</t>
    </rPh>
    <rPh sb="5" eb="7">
      <t>フヨウ</t>
    </rPh>
    <rPh sb="7" eb="9">
      <t>シンゾク</t>
    </rPh>
    <phoneticPr fontId="11"/>
  </si>
  <si>
    <t>２　所得金額</t>
    <rPh sb="2" eb="3">
      <t>トコロ</t>
    </rPh>
    <rPh sb="3" eb="4">
      <t>エ</t>
    </rPh>
    <rPh sb="4" eb="5">
      <t>キン</t>
    </rPh>
    <rPh sb="5" eb="6">
      <t>ガク</t>
    </rPh>
    <phoneticPr fontId="11"/>
  </si>
  <si>
    <t>１　収入金額</t>
    <rPh sb="2" eb="3">
      <t>オサム</t>
    </rPh>
    <rPh sb="3" eb="4">
      <t>イ</t>
    </rPh>
    <rPh sb="4" eb="5">
      <t>カネ</t>
    </rPh>
    <rPh sb="5" eb="6">
      <t>ガク</t>
    </rPh>
    <phoneticPr fontId="11"/>
  </si>
  <si>
    <t>※裏面にも記入欄があります。　　※添付書類はのりづけしないでください。</t>
    <rPh sb="1" eb="3">
      <t>ウラメン</t>
    </rPh>
    <rPh sb="5" eb="7">
      <t>キニュウ</t>
    </rPh>
    <rPh sb="7" eb="8">
      <t>ラン</t>
    </rPh>
    <rPh sb="17" eb="19">
      <t>テンプ</t>
    </rPh>
    <rPh sb="19" eb="21">
      <t>ショルイ</t>
    </rPh>
    <phoneticPr fontId="11"/>
  </si>
  <si>
    <t>令和7年度(令和6年分）市民税県民税兼国民健康保険税申告書</t>
    <phoneticPr fontId="2"/>
  </si>
  <si>
    <t>３　所得から差し引かれる金額に関する事項</t>
    <phoneticPr fontId="2"/>
  </si>
  <si>
    <t>所得金額　（収入金額－必要経費－青色申告特別控除）</t>
    <rPh sb="0" eb="2">
      <t>ショトク</t>
    </rPh>
    <rPh sb="2" eb="4">
      <t>キンガク</t>
    </rPh>
    <rPh sb="6" eb="8">
      <t>シュウニュウ</t>
    </rPh>
    <rPh sb="8" eb="10">
      <t>キンガク</t>
    </rPh>
    <rPh sb="11" eb="13">
      <t>ヒツヨウ</t>
    </rPh>
    <rPh sb="13" eb="15">
      <t>ケイヒ</t>
    </rPh>
    <rPh sb="16" eb="18">
      <t>アオイロ</t>
    </rPh>
    <rPh sb="18" eb="20">
      <t>シンコク</t>
    </rPh>
    <rPh sb="20" eb="22">
      <t>トクベツ</t>
    </rPh>
    <rPh sb="22" eb="24">
      <t>コウジョ</t>
    </rPh>
    <phoneticPr fontId="10"/>
  </si>
  <si>
    <t>損益通算の特例適用前の
不動産所得</t>
    <phoneticPr fontId="10"/>
  </si>
  <si>
    <t>氏名漢字</t>
    <rPh sb="0" eb="2">
      <t>シメイ</t>
    </rPh>
    <rPh sb="2" eb="4">
      <t>カンジ</t>
    </rPh>
    <phoneticPr fontId="2"/>
  </si>
  <si>
    <t>申告者の情報を入力してください。</t>
    <rPh sb="0" eb="3">
      <t>シンコクシャ</t>
    </rPh>
    <rPh sb="4" eb="6">
      <t>ジョウホウ</t>
    </rPh>
    <rPh sb="7" eb="9">
      <t>ニュウリョク</t>
    </rPh>
    <phoneticPr fontId="2"/>
  </si>
  <si>
    <t>※1　上記住所に変更がない場合は空欄で構いません。</t>
    <rPh sb="16" eb="18">
      <t>クウラン</t>
    </rPh>
    <rPh sb="19" eb="20">
      <t>カマ</t>
    </rPh>
    <phoneticPr fontId="2"/>
  </si>
  <si>
    <t>令和7年1月1日現在の住所（※1）</t>
    <rPh sb="0" eb="2">
      <t>レイワ</t>
    </rPh>
    <rPh sb="3" eb="4">
      <t>ネン</t>
    </rPh>
    <rPh sb="5" eb="6">
      <t>ガツ</t>
    </rPh>
    <rPh sb="7" eb="8">
      <t>ニチ</t>
    </rPh>
    <rPh sb="8" eb="10">
      <t>ゲンザイ</t>
    </rPh>
    <rPh sb="11" eb="13">
      <t>ジュウショ</t>
    </rPh>
    <phoneticPr fontId="2"/>
  </si>
  <si>
    <t>所得税の確定申告書は作成できません。e-Tax等をご利用ください。</t>
    <rPh sb="0" eb="3">
      <t>ショトクゼイ</t>
    </rPh>
    <rPh sb="4" eb="9">
      <t>カクテイシンコクショ</t>
    </rPh>
    <rPh sb="10" eb="12">
      <t>サクセイ</t>
    </rPh>
    <rPh sb="23" eb="24">
      <t>ナド</t>
    </rPh>
    <rPh sb="26" eb="28">
      <t>リヨウ</t>
    </rPh>
    <phoneticPr fontId="2"/>
  </si>
  <si>
    <t>「申告書」等は両面印刷して添付書類と一緒に提出してください。電子申告は出来ません。</t>
    <rPh sb="1" eb="4">
      <t>シンコクショ</t>
    </rPh>
    <rPh sb="5" eb="6">
      <t>ナド</t>
    </rPh>
    <rPh sb="7" eb="11">
      <t>リョウメンインサツ</t>
    </rPh>
    <rPh sb="13" eb="17">
      <t>テンプショルイ</t>
    </rPh>
    <rPh sb="18" eb="20">
      <t>イッショ</t>
    </rPh>
    <rPh sb="21" eb="23">
      <t>テイシュツ</t>
    </rPh>
    <rPh sb="30" eb="34">
      <t>デンシシンコク</t>
    </rPh>
    <rPh sb="35" eb="37">
      <t>デキ</t>
    </rPh>
    <phoneticPr fontId="2"/>
  </si>
  <si>
    <t>申告者情報、収入情報、控除情報を入力すると、「申告書」シートに入力されます。</t>
    <phoneticPr fontId="2"/>
  </si>
  <si>
    <t>提出の際には添付書類をよく確認し、のりづけしないで提出してください。</t>
    <rPh sb="0" eb="2">
      <t>テイシュツ</t>
    </rPh>
    <rPh sb="3" eb="4">
      <t>サイ</t>
    </rPh>
    <rPh sb="6" eb="10">
      <t>テンプショルイ</t>
    </rPh>
    <rPh sb="13" eb="15">
      <t>カクニン</t>
    </rPh>
    <rPh sb="25" eb="27">
      <t>テイシュツ</t>
    </rPh>
    <phoneticPr fontId="2"/>
  </si>
  <si>
    <t>1月1日現在
の住所</t>
    <rPh sb="1" eb="2">
      <t>ガツ</t>
    </rPh>
    <rPh sb="3" eb="4">
      <t>ニチ</t>
    </rPh>
    <rPh sb="4" eb="6">
      <t>ゲンザイ</t>
    </rPh>
    <rPh sb="8" eb="9">
      <t>ジュウ</t>
    </rPh>
    <rPh sb="9" eb="10">
      <t>トコロ</t>
    </rPh>
    <phoneticPr fontId="11"/>
  </si>
  <si>
    <t>ひとり親</t>
    <phoneticPr fontId="10"/>
  </si>
  <si>
    <t>L158</t>
    <phoneticPr fontId="2"/>
  </si>
  <si>
    <t>L159</t>
    <phoneticPr fontId="2"/>
  </si>
  <si>
    <t>L160</t>
    <phoneticPr fontId="2"/>
  </si>
  <si>
    <t>年分収支内訳書　（一般用）</t>
    <phoneticPr fontId="2"/>
  </si>
  <si>
    <t>年分収支内訳書　（農業所得用）</t>
    <rPh sb="0" eb="2">
      <t>ネンブン</t>
    </rPh>
    <rPh sb="2" eb="7">
      <t>シュウシウチワケショ</t>
    </rPh>
    <rPh sb="9" eb="13">
      <t>ノウギョウショトク</t>
    </rPh>
    <rPh sb="13" eb="14">
      <t>ヨウ</t>
    </rPh>
    <phoneticPr fontId="2"/>
  </si>
  <si>
    <t>年分収支内訳書(不動産所得用）</t>
    <phoneticPr fontId="2"/>
  </si>
  <si>
    <t>所得税及び復興特別所得税の源泉徴収税額</t>
    <rPh sb="0" eb="3">
      <t>ショトクゼイ</t>
    </rPh>
    <rPh sb="3" eb="4">
      <t>オヨ</t>
    </rPh>
    <rPh sb="5" eb="7">
      <t>フッコウ</t>
    </rPh>
    <rPh sb="7" eb="9">
      <t>トクベツ</t>
    </rPh>
    <rPh sb="9" eb="12">
      <t>ショトクゼイ</t>
    </rPh>
    <rPh sb="13" eb="15">
      <t>ゲンセン</t>
    </rPh>
    <rPh sb="15" eb="17">
      <t>チョウシュウ</t>
    </rPh>
    <rPh sb="17" eb="19">
      <t>ゼイガク</t>
    </rPh>
    <phoneticPr fontId="11"/>
  </si>
  <si>
    <t xml:space="preserve"> ※医療保険者等が発行する医療費の額等を通知する書類で、
     次の６項目が記載されたものをいいます。
　①被保険者等の氏名、②療養を受けた年月、③療養を受けた
　者、④療養を受けた病院・診療所・薬局等の名称、⑤被保険者　等が支払った医療費の額、⑥保険者等の名称</t>
    <rPh sb="56" eb="60">
      <t>ヒホケンシャ</t>
    </rPh>
    <rPh sb="60" eb="61">
      <t>ナド</t>
    </rPh>
    <rPh sb="62" eb="64">
      <t>シメイ</t>
    </rPh>
    <rPh sb="66" eb="68">
      <t>リョウヨウ</t>
    </rPh>
    <rPh sb="69" eb="70">
      <t>ウ</t>
    </rPh>
    <phoneticPr fontId="10"/>
  </si>
  <si>
    <t>日本国内において支払を受ける預貯金の利子については、源泉徴収で納税が完結しており、申告をする必要はありません。</t>
    <phoneticPr fontId="2"/>
  </si>
  <si>
    <t>　 申告分離課税の対象となるので、本作成ツールで申告書を作成することは出来ません。該当する方は市役所税務課へお問い合わせください。</t>
    <rPh sb="2" eb="8">
      <t>シンコクブンリカゼイ</t>
    </rPh>
    <rPh sb="9" eb="11">
      <t>タイショウ</t>
    </rPh>
    <rPh sb="17" eb="18">
      <t>ホン</t>
    </rPh>
    <rPh sb="18" eb="20">
      <t>サクセイ</t>
    </rPh>
    <rPh sb="24" eb="27">
      <t>シンコクショ</t>
    </rPh>
    <rPh sb="28" eb="30">
      <t>サクセイ</t>
    </rPh>
    <rPh sb="35" eb="37">
      <t>デキ</t>
    </rPh>
    <rPh sb="41" eb="43">
      <t>ガイトウ</t>
    </rPh>
    <rPh sb="45" eb="46">
      <t>カタ</t>
    </rPh>
    <rPh sb="47" eb="50">
      <t>シヤクショ</t>
    </rPh>
    <rPh sb="50" eb="53">
      <t>ゼイムカ</t>
    </rPh>
    <rPh sb="55" eb="56">
      <t>ト</t>
    </rPh>
    <rPh sb="57" eb="58">
      <t>ア</t>
    </rPh>
    <phoneticPr fontId="2"/>
  </si>
  <si>
    <t>生年月日に応じて所得金額の計算が変わります。「申告者情報入力シート」の生年月日（和暦）は正確に入力してください。</t>
    <rPh sb="0" eb="4">
      <t>セイネンガッピ</t>
    </rPh>
    <rPh sb="5" eb="6">
      <t>オウ</t>
    </rPh>
    <rPh sb="8" eb="12">
      <t>ショトクキンガク</t>
    </rPh>
    <rPh sb="13" eb="15">
      <t>ケイサン</t>
    </rPh>
    <rPh sb="16" eb="17">
      <t>カ</t>
    </rPh>
    <rPh sb="23" eb="28">
      <t>シンコクシャジョウホウ</t>
    </rPh>
    <rPh sb="28" eb="30">
      <t>ニュウリョク</t>
    </rPh>
    <rPh sb="35" eb="39">
      <t>セイネンガッピ</t>
    </rPh>
    <rPh sb="40" eb="42">
      <t>ワレキ</t>
    </rPh>
    <rPh sb="44" eb="46">
      <t>セイカク</t>
    </rPh>
    <rPh sb="47" eb="49">
      <t>ニュウリョク</t>
    </rPh>
    <phoneticPr fontId="2"/>
  </si>
  <si>
    <t>勤務
日数</t>
    <rPh sb="0" eb="2">
      <t>キンム</t>
    </rPh>
    <rPh sb="3" eb="5">
      <t>ニッスウ</t>
    </rPh>
    <phoneticPr fontId="2"/>
  </si>
  <si>
    <t>専従者
控除額</t>
    <rPh sb="0" eb="3">
      <t>センジュウシャ</t>
    </rPh>
    <rPh sb="4" eb="6">
      <t>コウジョ</t>
    </rPh>
    <rPh sb="6" eb="7">
      <t>ガク</t>
    </rPh>
    <phoneticPr fontId="11"/>
  </si>
  <si>
    <t>次に該当する申告が必要な方は本作成ツールで申告書の作成が出来ません。市役所税務課へご相談ください。</t>
    <rPh sb="0" eb="1">
      <t>ツギ</t>
    </rPh>
    <rPh sb="2" eb="4">
      <t>ガイトウ</t>
    </rPh>
    <rPh sb="6" eb="8">
      <t>シンコク</t>
    </rPh>
    <rPh sb="9" eb="11">
      <t>ヒツヨウ</t>
    </rPh>
    <rPh sb="12" eb="13">
      <t>カタ</t>
    </rPh>
    <rPh sb="14" eb="15">
      <t>ホン</t>
    </rPh>
    <rPh sb="15" eb="17">
      <t>サクセイ</t>
    </rPh>
    <rPh sb="21" eb="24">
      <t>シンコクショ</t>
    </rPh>
    <rPh sb="25" eb="27">
      <t>サクセイ</t>
    </rPh>
    <rPh sb="28" eb="30">
      <t>デキ</t>
    </rPh>
    <rPh sb="34" eb="37">
      <t>シヤクショ</t>
    </rPh>
    <rPh sb="37" eb="40">
      <t>ゼイムカ</t>
    </rPh>
    <rPh sb="42" eb="44">
      <t>ソウダン</t>
    </rPh>
    <phoneticPr fontId="2"/>
  </si>
  <si>
    <t xml:space="preserve">                    　　  　　 　        ※ この控除を受ける方は、セルフメディケーション税制は受けられません。</t>
    <phoneticPr fontId="10"/>
  </si>
  <si>
    <t>豊見城　太郎</t>
    <rPh sb="0" eb="3">
      <t>トミグスク</t>
    </rPh>
    <rPh sb="4" eb="6">
      <t>タロウ</t>
    </rPh>
    <phoneticPr fontId="2"/>
  </si>
  <si>
    <t>（入力例）</t>
    <rPh sb="1" eb="4">
      <t>ニュウリョクレイ</t>
    </rPh>
    <phoneticPr fontId="2"/>
  </si>
  <si>
    <t>地方税法附則第4条の5(医療費控除の特例)の適用を選択する場合には、「医療費控除」欄の「区分」の□に「1」と記入してください。</t>
    <phoneticPr fontId="10"/>
  </si>
  <si>
    <t>沖縄県豊見城市宜保一丁目1番地1</t>
    <rPh sb="0" eb="7">
      <t>オキナワケントミグスクシ</t>
    </rPh>
    <rPh sb="7" eb="9">
      <t>ギボ</t>
    </rPh>
    <rPh sb="9" eb="12">
      <t>イッチョウメ</t>
    </rPh>
    <rPh sb="13" eb="15">
      <t>バンチ</t>
    </rPh>
    <phoneticPr fontId="2"/>
  </si>
  <si>
    <t>☑</t>
  </si>
  <si>
    <t>〇〇クリニック</t>
    <phoneticPr fontId="2"/>
  </si>
  <si>
    <t>〇×薬局</t>
    <rPh sb="2" eb="4">
      <t>ヤッキョク</t>
    </rPh>
    <phoneticPr fontId="2"/>
  </si>
  <si>
    <t>△△病院</t>
    <rPh sb="2" eb="4">
      <t>ビョウイン</t>
    </rPh>
    <phoneticPr fontId="2"/>
  </si>
  <si>
    <t>△×薬局</t>
    <rPh sb="2" eb="4">
      <t>ヤッキョク</t>
    </rPh>
    <phoneticPr fontId="2"/>
  </si>
  <si>
    <t>□□センター</t>
    <phoneticPr fontId="2"/>
  </si>
  <si>
    <t>□×薬品</t>
    <rPh sb="2" eb="4">
      <t>ヤクヒン</t>
    </rPh>
    <phoneticPr fontId="2"/>
  </si>
  <si>
    <t>豊見城　花子</t>
    <rPh sb="0" eb="3">
      <t>トミグスク</t>
    </rPh>
    <rPh sb="4" eb="6">
      <t>ハナコ</t>
    </rPh>
    <phoneticPr fontId="2"/>
  </si>
  <si>
    <t>◇◇歯科</t>
    <rPh sb="2" eb="4">
      <t>シカ</t>
    </rPh>
    <phoneticPr fontId="2"/>
  </si>
  <si>
    <t>◇×歯科</t>
    <rPh sb="2" eb="4">
      <t>シカ</t>
    </rPh>
    <phoneticPr fontId="2"/>
  </si>
  <si>
    <t>ψψ会</t>
    <rPh sb="2" eb="3">
      <t>カイ</t>
    </rPh>
    <phoneticPr fontId="2"/>
  </si>
  <si>
    <t>記載例</t>
    <rPh sb="0" eb="3">
      <t>キサイレイ</t>
    </rPh>
    <phoneticPr fontId="2"/>
  </si>
  <si>
    <t>豊見城　豊花</t>
    <rPh sb="0" eb="3">
      <t>トミグスク</t>
    </rPh>
    <rPh sb="4" eb="5">
      <t>トヨ</t>
    </rPh>
    <rPh sb="5" eb="6">
      <t>ハナ</t>
    </rPh>
    <phoneticPr fontId="2"/>
  </si>
  <si>
    <t>※特定口座以外で受領した、特定公社債の利子等（国債・地方債・上場公社債・公簿公社債の利子、上場公社債投資信託、公募公社投資信託の収益の分配など）は、</t>
    <rPh sb="1" eb="3">
      <t>トクテイ</t>
    </rPh>
    <rPh sb="3" eb="5">
      <t>コウザ</t>
    </rPh>
    <rPh sb="5" eb="7">
      <t>イガイ</t>
    </rPh>
    <rPh sb="8" eb="10">
      <t>ジュリョウ</t>
    </rPh>
    <rPh sb="13" eb="18">
      <t>トクテイコウシャサイ</t>
    </rPh>
    <rPh sb="19" eb="22">
      <t>リシトウ</t>
    </rPh>
    <rPh sb="23" eb="25">
      <t>コクサイ</t>
    </rPh>
    <rPh sb="26" eb="29">
      <t>チホウサイ</t>
    </rPh>
    <rPh sb="30" eb="35">
      <t>ジョウジョウコウシャサイ</t>
    </rPh>
    <rPh sb="36" eb="41">
      <t>コウボコウシャサイ</t>
    </rPh>
    <rPh sb="42" eb="44">
      <t>リシ</t>
    </rPh>
    <rPh sb="45" eb="47">
      <t>ジョウジョウ</t>
    </rPh>
    <rPh sb="47" eb="50">
      <t>コウシャサイ</t>
    </rPh>
    <rPh sb="50" eb="52">
      <t>トウシ</t>
    </rPh>
    <rPh sb="52" eb="54">
      <t>シンタク</t>
    </rPh>
    <rPh sb="55" eb="57">
      <t>コウボ</t>
    </rPh>
    <rPh sb="57" eb="59">
      <t>コウシャ</t>
    </rPh>
    <rPh sb="59" eb="61">
      <t>トウシ</t>
    </rPh>
    <rPh sb="61" eb="63">
      <t>シンタク</t>
    </rPh>
    <rPh sb="64" eb="66">
      <t>シュウエキ</t>
    </rPh>
    <rPh sb="67" eb="69">
      <t>ブンパイ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</si>
</sst>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176" formatCode="General&quot;年&quot;"/>
    <numFmt numFmtId="177" formatCode="General&quot;月&quot;"/>
    <numFmt numFmtId="178" formatCode="General&quot;日&quot;"/>
    <numFmt numFmtId="179" formatCode="###0_ &quot;&quot;###0_ &quot;&quot;###0"/>
    <numFmt numFmtId="180" formatCode="#,##0&quot;円&quot;"/>
    <numFmt numFmtId="181" formatCode="0&quot;ヶ月&quot;"/>
    <numFmt numFmtId="182" formatCode="0&quot;歳&quot;"/>
    <numFmt numFmtId="183" formatCode="#,##0&quot;a&quot;"/>
    <numFmt numFmtId="184" formatCode="#,##0&quot;kg &quot;"/>
    <numFmt numFmtId="185" formatCode="#,##0_ ;[Red]\-#,##0\ "/>
    <numFmt numFmtId="186" formatCode="#,##0;[Red]#,##0"/>
    <numFmt numFmtId="187" formatCode="#&quot;年&quot;"/>
    <numFmt numFmtId="188" formatCode="#&quot;月&quot;"/>
    <numFmt numFmtId="189" formatCode="#&quot;日&quot;"/>
    <numFmt numFmtId="190" formatCode="0000_ &quot;&quot;0000_ &quot;&quot;0000"/>
    <numFmt numFmtId="191" formatCode="#"/>
    <numFmt numFmtId="192" formatCode="[$-411]ggge&quot;年&quot;m&quot;月&quot;d&quot;日&quot;;@"/>
    <numFmt numFmtId="193" formatCode="#,##0;&quot;△ &quot;#,##0"/>
    <numFmt numFmtId="194" formatCode="#,##0_ "/>
    <numFmt numFmtId="195" formatCode="#,###"/>
    <numFmt numFmtId="196" formatCode="#,###&quot;円&quot;"/>
    <numFmt numFmtId="197" formatCode="#,##0_);[Red]\(#,##0\)"/>
    <numFmt numFmtId="198" formatCode="\(\ General&quot;歳&quot;\ \)"/>
    <numFmt numFmtId="199" formatCode="#,##0.000_ "/>
    <numFmt numFmtId="200" formatCode="0_);[Red]\(0\)"/>
    <numFmt numFmtId="201" formatCode="[$-411]ge\.m\.d;@"/>
    <numFmt numFmtId="202" formatCode="[$]ggge&quot;年&quot;m&quot;月&quot;d&quot;日&quot;;@" x16r2:formatCode16="[$-ja-JP-x-gannen]ggge&quot;年&quot;m&quot;月&quot;d&quot;日&quot;;@"/>
    <numFmt numFmtId="203" formatCode="#,##0.00_ "/>
    <numFmt numFmtId="204" formatCode="#,##0.00&quot;㎡&quot;"/>
    <numFmt numFmtId="205" formatCode="#&quot;㎡&quot;"/>
    <numFmt numFmtId="206" formatCode="#,##0&quot;頭羽&quot;"/>
    <numFmt numFmtId="207" formatCode="#,##0&quot;㎡&quot;"/>
  </numFmts>
  <fonts count="75">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Meiryo UI"/>
      <family val="3"/>
      <charset val="128"/>
    </font>
    <font>
      <sz val="14"/>
      <color theme="1"/>
      <name val="Meiryo UI"/>
      <family val="3"/>
      <charset val="128"/>
    </font>
    <font>
      <sz val="14"/>
      <color rgb="FFFF0000"/>
      <name val="Meiryo UI"/>
      <family val="3"/>
      <charset val="128"/>
    </font>
    <font>
      <sz val="11"/>
      <color rgb="FFFF0000"/>
      <name val="Meiryo UI"/>
      <family val="3"/>
      <charset val="128"/>
    </font>
    <font>
      <sz val="11"/>
      <color theme="1"/>
      <name val="Yu Gothic"/>
      <family val="2"/>
      <scheme val="minor"/>
    </font>
    <font>
      <b/>
      <sz val="14"/>
      <color rgb="FFFF0000"/>
      <name val="Meiryo UI"/>
      <family val="3"/>
      <charset val="128"/>
    </font>
    <font>
      <sz val="10"/>
      <name val="Meiryo UI"/>
      <family val="3"/>
      <charset val="128"/>
    </font>
    <font>
      <sz val="6"/>
      <name val="Yu Gothic"/>
      <family val="2"/>
      <charset val="128"/>
      <scheme val="minor"/>
    </font>
    <font>
      <sz val="6"/>
      <name val="ＭＳ Ｐゴシック"/>
      <family val="3"/>
      <charset val="128"/>
    </font>
    <font>
      <sz val="11"/>
      <name val="Meiryo UI"/>
      <family val="3"/>
      <charset val="128"/>
    </font>
    <font>
      <sz val="9"/>
      <name val="Meiryo UI"/>
      <family val="3"/>
      <charset val="128"/>
    </font>
    <font>
      <b/>
      <sz val="16"/>
      <name val="Meiryo UI"/>
      <family val="3"/>
      <charset val="128"/>
    </font>
    <font>
      <sz val="8"/>
      <name val="Meiryo UI"/>
      <family val="3"/>
      <charset val="128"/>
    </font>
    <font>
      <b/>
      <sz val="8"/>
      <name val="Meiryo UI"/>
      <family val="3"/>
      <charset val="128"/>
    </font>
    <font>
      <b/>
      <sz val="20"/>
      <name val="Meiryo UI"/>
      <family val="3"/>
      <charset val="128"/>
    </font>
    <font>
      <sz val="6"/>
      <name val="Meiryo UI"/>
      <family val="3"/>
      <charset val="128"/>
    </font>
    <font>
      <sz val="12"/>
      <name val="Meiryo UI"/>
      <family val="3"/>
      <charset val="128"/>
    </font>
    <font>
      <sz val="5"/>
      <name val="Meiryo UI"/>
      <family val="3"/>
      <charset val="128"/>
    </font>
    <font>
      <b/>
      <sz val="11"/>
      <name val="Meiryo UI"/>
      <family val="3"/>
      <charset val="128"/>
    </font>
    <font>
      <sz val="7"/>
      <name val="Meiryo UI"/>
      <family val="3"/>
      <charset val="128"/>
    </font>
    <font>
      <b/>
      <sz val="14"/>
      <name val="Meiryo UI"/>
      <family val="3"/>
      <charset val="128"/>
    </font>
    <font>
      <b/>
      <sz val="12"/>
      <name val="Meiryo UI"/>
      <family val="3"/>
      <charset val="128"/>
    </font>
    <font>
      <sz val="5.55"/>
      <name val="Meiryo UI"/>
      <family val="3"/>
      <charset val="128"/>
    </font>
    <font>
      <b/>
      <sz val="6"/>
      <name val="Meiryo UI"/>
      <family val="3"/>
      <charset val="128"/>
    </font>
    <font>
      <b/>
      <sz val="11"/>
      <color theme="1"/>
      <name val="Meiryo UI"/>
      <family val="3"/>
      <charset val="128"/>
    </font>
    <font>
      <b/>
      <sz val="11"/>
      <color rgb="FFFF0000"/>
      <name val="Meiryo UI"/>
      <family val="3"/>
      <charset val="128"/>
    </font>
    <font>
      <b/>
      <sz val="20"/>
      <color theme="1"/>
      <name val="Meiryo UI"/>
      <family val="3"/>
      <charset val="128"/>
    </font>
    <font>
      <sz val="10"/>
      <color theme="1"/>
      <name val="Meiryo UI"/>
      <family val="3"/>
      <charset val="128"/>
    </font>
    <font>
      <sz val="6"/>
      <color theme="1"/>
      <name val="Meiryo UI"/>
      <family val="3"/>
      <charset val="128"/>
    </font>
    <font>
      <b/>
      <sz val="16"/>
      <color theme="1"/>
      <name val="Meiryo UI"/>
      <family val="3"/>
      <charset val="128"/>
    </font>
    <font>
      <sz val="8"/>
      <color theme="1"/>
      <name val="Meiryo UI"/>
      <family val="3"/>
      <charset val="128"/>
    </font>
    <font>
      <b/>
      <sz val="12"/>
      <color theme="1"/>
      <name val="Meiryo UI"/>
      <family val="3"/>
      <charset val="128"/>
    </font>
    <font>
      <sz val="9"/>
      <color theme="1"/>
      <name val="Meiryo UI"/>
      <family val="3"/>
      <charset val="128"/>
    </font>
    <font>
      <sz val="18"/>
      <color theme="1"/>
      <name val="Meiryo UI"/>
      <family val="3"/>
      <charset val="128"/>
    </font>
    <font>
      <sz val="7"/>
      <color theme="1"/>
      <name val="Meiryo UI"/>
      <family val="3"/>
      <charset val="128"/>
    </font>
    <font>
      <b/>
      <sz val="10"/>
      <color theme="1"/>
      <name val="Meiryo UI"/>
      <family val="3"/>
      <charset val="128"/>
    </font>
    <font>
      <b/>
      <sz val="10"/>
      <name val="Meiryo UI"/>
      <family val="3"/>
      <charset val="128"/>
    </font>
    <font>
      <u/>
      <sz val="11"/>
      <color rgb="FFFF0000"/>
      <name val="Meiryo UI"/>
      <family val="3"/>
      <charset val="128"/>
    </font>
    <font>
      <b/>
      <sz val="14"/>
      <color theme="1"/>
      <name val="Meiryo UI"/>
      <family val="3"/>
      <charset val="128"/>
    </font>
    <font>
      <b/>
      <sz val="9"/>
      <color theme="1"/>
      <name val="Meiryo UI"/>
      <family val="3"/>
      <charset val="128"/>
    </font>
    <font>
      <sz val="7.5"/>
      <color theme="1"/>
      <name val="Meiryo UI"/>
      <family val="3"/>
      <charset val="128"/>
    </font>
    <font>
      <b/>
      <sz val="8"/>
      <color theme="1"/>
      <name val="Meiryo UI"/>
      <family val="3"/>
      <charset val="128"/>
    </font>
    <font>
      <b/>
      <sz val="7"/>
      <color theme="1"/>
      <name val="Meiryo UI"/>
      <family val="3"/>
      <charset val="128"/>
    </font>
    <font>
      <sz val="14"/>
      <color rgb="FFADD8E6"/>
      <name val="Meiryo UI"/>
      <family val="3"/>
      <charset val="128"/>
    </font>
    <font>
      <sz val="11"/>
      <name val="ＭＳ Ｐゴシック"/>
      <family val="3"/>
      <charset val="128"/>
    </font>
    <font>
      <u/>
      <sz val="11"/>
      <color theme="10"/>
      <name val="Yu Gothic"/>
      <family val="2"/>
      <charset val="128"/>
      <scheme val="minor"/>
    </font>
    <font>
      <b/>
      <sz val="26"/>
      <name val="Meiryo UI"/>
      <family val="3"/>
      <charset val="128"/>
    </font>
    <font>
      <sz val="7.5"/>
      <name val="Meiryo UI"/>
      <family val="3"/>
      <charset val="128"/>
    </font>
    <font>
      <sz val="26"/>
      <name val="Meiryo UI"/>
      <family val="3"/>
      <charset val="128"/>
    </font>
    <font>
      <sz val="14"/>
      <name val="Meiryo UI"/>
      <family val="3"/>
      <charset val="128"/>
    </font>
    <font>
      <b/>
      <sz val="9"/>
      <name val="Meiryo UI"/>
      <family val="3"/>
      <charset val="128"/>
    </font>
    <font>
      <sz val="11"/>
      <color theme="4" tint="0.39997558519241921"/>
      <name val="Meiryo UI"/>
      <family val="3"/>
      <charset val="128"/>
    </font>
    <font>
      <i/>
      <sz val="12"/>
      <name val="Meiryo UI"/>
      <family val="3"/>
      <charset val="128"/>
    </font>
    <font>
      <sz val="6"/>
      <color rgb="FFFF0000"/>
      <name val="Meiryo UI"/>
      <family val="3"/>
      <charset val="128"/>
    </font>
    <font>
      <sz val="5.5"/>
      <name val="Meiryo UI"/>
      <family val="3"/>
      <charset val="128"/>
    </font>
    <font>
      <sz val="11"/>
      <color theme="10"/>
      <name val="Meiryo UI"/>
      <family val="3"/>
      <charset val="128"/>
    </font>
    <font>
      <sz val="11"/>
      <color indexed="8"/>
      <name val="ＭＳ Ｐゴシック"/>
      <family val="3"/>
      <charset val="128"/>
    </font>
    <font>
      <sz val="18"/>
      <name val="Meiryo UI"/>
      <family val="3"/>
      <charset val="128"/>
    </font>
    <font>
      <sz val="20"/>
      <name val="Meiryo UI"/>
      <family val="3"/>
      <charset val="128"/>
    </font>
    <font>
      <sz val="9"/>
      <color theme="1"/>
      <name val="Yu Gothic"/>
      <family val="2"/>
      <scheme val="minor"/>
    </font>
    <font>
      <sz val="12"/>
      <color theme="1"/>
      <name val="Meiryo UI"/>
      <family val="3"/>
      <charset val="128"/>
    </font>
    <font>
      <u/>
      <sz val="12"/>
      <color theme="1"/>
      <name val="Meiryo UI"/>
      <family val="3"/>
      <charset val="128"/>
    </font>
    <font>
      <b/>
      <u/>
      <sz val="14"/>
      <color rgb="FFFF0000"/>
      <name val="Meiryo UI"/>
      <family val="3"/>
      <charset val="128"/>
    </font>
    <font>
      <b/>
      <u/>
      <sz val="14"/>
      <color theme="1"/>
      <name val="Meiryo UI"/>
      <family val="3"/>
      <charset val="128"/>
    </font>
    <font>
      <b/>
      <u/>
      <sz val="11"/>
      <color rgb="FFFF0000"/>
      <name val="Meiryo UI"/>
      <family val="3"/>
      <charset val="128"/>
    </font>
    <font>
      <b/>
      <u/>
      <sz val="11"/>
      <color theme="1"/>
      <name val="Meiryo UI"/>
      <family val="3"/>
      <charset val="128"/>
    </font>
    <font>
      <b/>
      <u/>
      <sz val="20"/>
      <color theme="1"/>
      <name val="Meiryo UI"/>
      <family val="3"/>
      <charset val="128"/>
    </font>
    <font>
      <b/>
      <u/>
      <sz val="20"/>
      <color rgb="FFFF0000"/>
      <name val="Meiryo UI"/>
      <family val="3"/>
      <charset val="128"/>
    </font>
    <font>
      <b/>
      <u/>
      <sz val="11"/>
      <name val="Meiryo UI"/>
      <family val="3"/>
      <charset val="128"/>
    </font>
    <font>
      <sz val="8"/>
      <color theme="0"/>
      <name val="Meiryo UI"/>
      <family val="3"/>
      <charset val="128"/>
    </font>
    <font>
      <sz val="4"/>
      <name val="Meiryo UI"/>
      <family val="3"/>
      <charset val="128"/>
    </font>
    <font>
      <b/>
      <sz val="18"/>
      <color rgb="FFFF0000"/>
      <name val="Meiryo UI"/>
      <family val="3"/>
      <charset val="128"/>
    </font>
  </fonts>
  <fills count="10">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
      <patternFill patternType="solid">
        <fgColor rgb="FFCCFFFF"/>
        <bgColor rgb="FFFFFAEB"/>
      </patternFill>
    </fill>
    <fill>
      <patternFill patternType="solid">
        <fgColor rgb="FF856DC1"/>
        <bgColor indexed="64"/>
      </patternFill>
    </fill>
    <fill>
      <patternFill patternType="solid">
        <fgColor rgb="FF57FFFF"/>
        <bgColor indexed="64"/>
      </patternFill>
    </fill>
    <fill>
      <patternFill patternType="solid">
        <fgColor theme="1"/>
        <bgColor indexed="64"/>
      </patternFill>
    </fill>
    <fill>
      <patternFill patternType="solid">
        <fgColor rgb="FFFF0000"/>
        <bgColor indexed="64"/>
      </patternFill>
    </fill>
  </fills>
  <borders count="232">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auto="1"/>
      </top>
      <bottom/>
      <diagonal/>
    </border>
    <border>
      <left/>
      <right style="thin">
        <color indexed="64"/>
      </right>
      <top style="medium">
        <color indexed="64"/>
      </top>
      <bottom/>
      <diagonal/>
    </border>
    <border>
      <left style="medium">
        <color auto="1"/>
      </left>
      <right/>
      <top style="medium">
        <color auto="1"/>
      </top>
      <bottom/>
      <diagonal/>
    </border>
    <border>
      <left/>
      <right style="medium">
        <color auto="1"/>
      </right>
      <top style="medium">
        <color auto="1"/>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dotted">
        <color auto="1"/>
      </right>
      <top style="medium">
        <color auto="1"/>
      </top>
      <bottom style="dotted">
        <color auto="1"/>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auto="1"/>
      </diagonal>
    </border>
    <border diagonalUp="1">
      <left/>
      <right style="thin">
        <color indexed="64"/>
      </right>
      <top/>
      <bottom/>
      <diagonal style="thin">
        <color auto="1"/>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left style="thin">
        <color indexed="64"/>
      </left>
      <right style="hair">
        <color indexed="64"/>
      </right>
      <top style="hair">
        <color indexed="64"/>
      </top>
      <bottom style="thin">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medium">
        <color indexed="64"/>
      </right>
      <top style="hair">
        <color indexed="64"/>
      </top>
      <bottom style="thin">
        <color indexed="64"/>
      </bottom>
      <diagonal style="hair">
        <color indexed="64"/>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left style="medium">
        <color indexed="64"/>
      </left>
      <right style="thin">
        <color indexed="64"/>
      </right>
      <top style="hair">
        <color indexed="64"/>
      </top>
      <bottom style="thin">
        <color indexed="64"/>
      </bottom>
      <diagonal/>
    </border>
    <border diagonalUp="1">
      <left style="hair">
        <color indexed="64"/>
      </left>
      <right/>
      <top/>
      <bottom style="thin">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dotted">
        <color indexed="22"/>
      </right>
      <top style="thin">
        <color indexed="64"/>
      </top>
      <bottom/>
      <diagonal/>
    </border>
    <border>
      <left style="dotted">
        <color indexed="22"/>
      </left>
      <right style="thin">
        <color indexed="64"/>
      </right>
      <top style="thin">
        <color indexed="64"/>
      </top>
      <bottom/>
      <diagonal/>
    </border>
    <border>
      <left style="thin">
        <color indexed="64"/>
      </left>
      <right style="dotted">
        <color indexed="22"/>
      </right>
      <top/>
      <bottom style="thin">
        <color indexed="64"/>
      </bottom>
      <diagonal/>
    </border>
    <border>
      <left style="dotted">
        <color indexed="22"/>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thin">
        <color indexed="64"/>
      </left>
      <right style="medium">
        <color indexed="64"/>
      </right>
      <top style="thin">
        <color indexed="64"/>
      </top>
      <bottom/>
      <diagonal/>
    </border>
  </borders>
  <cellStyleXfs count="9">
    <xf numFmtId="0" fontId="0" fillId="0" borderId="0"/>
    <xf numFmtId="38" fontId="7" fillId="0" borderId="0" applyFont="0" applyFill="0" applyBorder="0" applyAlignment="0" applyProtection="0">
      <alignment vertical="center"/>
    </xf>
    <xf numFmtId="0" fontId="47" fillId="0" borderId="0"/>
    <xf numFmtId="38" fontId="47" fillId="0" borderId="0" applyFont="0" applyFill="0" applyBorder="0" applyAlignment="0" applyProtection="0"/>
    <xf numFmtId="38" fontId="1" fillId="0" borderId="0" applyFont="0" applyFill="0" applyBorder="0" applyAlignment="0" applyProtection="0">
      <alignment vertical="center"/>
    </xf>
    <xf numFmtId="0" fontId="48" fillId="0" borderId="0" applyNumberFormat="0" applyFill="0" applyBorder="0" applyAlignment="0" applyProtection="0">
      <alignment vertical="center"/>
    </xf>
    <xf numFmtId="0" fontId="59" fillId="0" borderId="0">
      <alignment vertical="center"/>
    </xf>
    <xf numFmtId="38" fontId="47" fillId="0" borderId="0" applyFont="0" applyFill="0" applyBorder="0" applyAlignment="0" applyProtection="0">
      <alignment vertical="center"/>
    </xf>
    <xf numFmtId="0" fontId="47" fillId="0" borderId="0">
      <alignment vertical="center"/>
    </xf>
  </cellStyleXfs>
  <cellXfs count="4717">
    <xf numFmtId="0" fontId="0" fillId="0" borderId="0" xfId="0"/>
    <xf numFmtId="0" fontId="35" fillId="2" borderId="9" xfId="0" applyFont="1" applyFill="1" applyBorder="1" applyAlignment="1" applyProtection="1">
      <alignment horizontal="right" vertical="center"/>
      <protection locked="0"/>
    </xf>
    <xf numFmtId="0" fontId="35" fillId="2" borderId="14" xfId="0" applyFont="1" applyFill="1" applyBorder="1" applyAlignment="1" applyProtection="1">
      <alignment horizontal="right" vertical="center"/>
      <protection locked="0"/>
    </xf>
    <xf numFmtId="0" fontId="35" fillId="2" borderId="10" xfId="0" applyFont="1" applyFill="1" applyBorder="1" applyAlignment="1" applyProtection="1">
      <alignment horizontal="right" vertical="center"/>
      <protection locked="0"/>
    </xf>
    <xf numFmtId="0" fontId="35" fillId="2" borderId="15" xfId="0" applyFont="1" applyFill="1" applyBorder="1" applyAlignment="1" applyProtection="1">
      <alignment horizontal="right" vertical="center"/>
      <protection locked="0"/>
    </xf>
    <xf numFmtId="0" fontId="35" fillId="5" borderId="9" xfId="0" applyFont="1" applyFill="1" applyBorder="1" applyAlignment="1" applyProtection="1">
      <alignment horizontal="right" vertical="center"/>
      <protection locked="0"/>
    </xf>
    <xf numFmtId="0" fontId="35" fillId="5" borderId="10" xfId="0" applyFont="1" applyFill="1" applyBorder="1" applyAlignment="1" applyProtection="1">
      <alignment horizontal="right" vertical="center"/>
      <protection locked="0"/>
    </xf>
    <xf numFmtId="0" fontId="35" fillId="5" borderId="14" xfId="0" applyFont="1" applyFill="1" applyBorder="1" applyAlignment="1" applyProtection="1">
      <alignment horizontal="right" vertical="center"/>
      <protection locked="0"/>
    </xf>
    <xf numFmtId="0" fontId="35" fillId="5" borderId="15" xfId="0" applyFont="1" applyFill="1" applyBorder="1" applyAlignment="1" applyProtection="1">
      <alignment horizontal="right" vertical="center"/>
      <protection locked="0"/>
    </xf>
    <xf numFmtId="0" fontId="3" fillId="2" borderId="2" xfId="0" applyFont="1" applyFill="1" applyBorder="1" applyAlignment="1" applyProtection="1">
      <alignment horizontal="center" vertical="center"/>
      <protection locked="0"/>
    </xf>
    <xf numFmtId="187" fontId="3" fillId="2" borderId="3" xfId="0" applyNumberFormat="1" applyFont="1" applyFill="1" applyBorder="1" applyAlignment="1" applyProtection="1">
      <alignment horizontal="center" vertical="center"/>
      <protection locked="0"/>
    </xf>
    <xf numFmtId="188" fontId="3" fillId="2" borderId="3" xfId="0" applyNumberFormat="1" applyFont="1" applyFill="1" applyBorder="1" applyAlignment="1" applyProtection="1">
      <alignment horizontal="center" vertical="center"/>
      <protection locked="0"/>
    </xf>
    <xf numFmtId="189" fontId="3" fillId="2" borderId="4" xfId="0" applyNumberFormat="1" applyFont="1" applyFill="1" applyBorder="1" applyAlignment="1" applyProtection="1">
      <alignment horizontal="center" vertical="center"/>
      <protection locked="0"/>
    </xf>
    <xf numFmtId="57" fontId="3" fillId="2" borderId="2" xfId="0" applyNumberFormat="1" applyFont="1" applyFill="1" applyBorder="1" applyAlignment="1" applyProtection="1">
      <alignment horizontal="center" vertical="center"/>
      <protection locked="0"/>
    </xf>
    <xf numFmtId="176" fontId="3" fillId="2" borderId="3" xfId="0" applyNumberFormat="1" applyFont="1" applyFill="1" applyBorder="1" applyAlignment="1" applyProtection="1">
      <alignment horizontal="center" vertical="center"/>
      <protection locked="0"/>
    </xf>
    <xf numFmtId="177" fontId="3" fillId="2" borderId="3" xfId="0" applyNumberFormat="1" applyFont="1" applyFill="1" applyBorder="1" applyAlignment="1" applyProtection="1">
      <alignment horizontal="center" vertical="center"/>
      <protection locked="0"/>
    </xf>
    <xf numFmtId="178" fontId="3" fillId="2" borderId="4"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177" fontId="3" fillId="2" borderId="2" xfId="0" applyNumberFormat="1" applyFont="1" applyFill="1" applyBorder="1" applyAlignment="1" applyProtection="1">
      <alignment horizontal="center" vertical="center"/>
      <protection locked="0"/>
    </xf>
    <xf numFmtId="178" fontId="3" fillId="2" borderId="71" xfId="0" applyNumberFormat="1" applyFont="1" applyFill="1" applyBorder="1" applyAlignment="1" applyProtection="1">
      <alignment horizontal="center" vertical="center"/>
      <protection locked="0"/>
    </xf>
    <xf numFmtId="177" fontId="3" fillId="2" borderId="72" xfId="0" applyNumberFormat="1" applyFont="1" applyFill="1" applyBorder="1" applyAlignment="1" applyProtection="1">
      <alignment horizontal="center" vertical="center"/>
      <protection locked="0"/>
    </xf>
    <xf numFmtId="182" fontId="3" fillId="2" borderId="1" xfId="0" applyNumberFormat="1" applyFont="1" applyFill="1" applyBorder="1" applyAlignment="1" applyProtection="1">
      <alignment horizontal="center" vertical="center"/>
      <protection locked="0"/>
    </xf>
    <xf numFmtId="181" fontId="3" fillId="2" borderId="1"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0" fontId="15" fillId="2" borderId="9" xfId="6" applyFont="1" applyFill="1" applyBorder="1" applyAlignment="1" applyProtection="1">
      <alignment wrapText="1"/>
      <protection locked="0"/>
    </xf>
    <xf numFmtId="0" fontId="15" fillId="2" borderId="216" xfId="6" applyFont="1" applyFill="1" applyBorder="1" applyAlignment="1" applyProtection="1">
      <protection locked="0"/>
    </xf>
    <xf numFmtId="0" fontId="35" fillId="2" borderId="1" xfId="0" applyFont="1" applyFill="1" applyBorder="1" applyAlignment="1" applyProtection="1">
      <alignment horizontal="center" vertical="center" wrapText="1"/>
      <protection locked="0"/>
    </xf>
    <xf numFmtId="180" fontId="3" fillId="2" borderId="1" xfId="0" applyNumberFormat="1" applyFont="1" applyFill="1" applyBorder="1" applyProtection="1">
      <protection locked="0"/>
    </xf>
    <xf numFmtId="189" fontId="3" fillId="2" borderId="1" xfId="0" applyNumberFormat="1" applyFont="1" applyFill="1" applyBorder="1" applyProtection="1">
      <protection locked="0"/>
    </xf>
    <xf numFmtId="196" fontId="3" fillId="2" borderId="1" xfId="0" applyNumberFormat="1" applyFont="1" applyFill="1" applyBorder="1" applyProtection="1">
      <protection locked="0"/>
    </xf>
    <xf numFmtId="0" fontId="3" fillId="2" borderId="7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0" borderId="0" xfId="0" applyFont="1" applyProtection="1">
      <protection hidden="1"/>
    </xf>
    <xf numFmtId="0" fontId="33" fillId="0" borderId="0" xfId="0" applyFont="1" applyAlignment="1" applyProtection="1">
      <alignment horizontal="center" vertical="center" shrinkToFit="1"/>
      <protection hidden="1"/>
    </xf>
    <xf numFmtId="0" fontId="33" fillId="0" borderId="16" xfId="0" applyFont="1" applyBorder="1" applyAlignment="1" applyProtection="1">
      <alignment horizontal="center" vertical="center" shrinkToFit="1"/>
      <protection hidden="1"/>
    </xf>
    <xf numFmtId="0" fontId="33" fillId="0" borderId="14" xfId="0" applyFont="1" applyBorder="1" applyAlignment="1" applyProtection="1">
      <alignment horizontal="center" vertical="center" shrinkToFit="1"/>
      <protection hidden="1"/>
    </xf>
    <xf numFmtId="0" fontId="33" fillId="0" borderId="54" xfId="0" applyFont="1" applyBorder="1" applyAlignment="1" applyProtection="1">
      <alignment horizontal="center" vertical="center" shrinkToFit="1"/>
      <protection hidden="1"/>
    </xf>
    <xf numFmtId="38" fontId="33" fillId="0" borderId="30" xfId="1" applyFont="1" applyBorder="1" applyAlignment="1" applyProtection="1">
      <alignment horizontal="center" vertical="center" shrinkToFit="1"/>
      <protection hidden="1"/>
    </xf>
    <xf numFmtId="38" fontId="33" fillId="0" borderId="5" xfId="0" applyNumberFormat="1" applyFont="1" applyBorder="1" applyAlignment="1" applyProtection="1">
      <alignment horizontal="center" vertical="center" shrinkToFit="1"/>
      <protection hidden="1"/>
    </xf>
    <xf numFmtId="0" fontId="33" fillId="0" borderId="1" xfId="0" applyFont="1" applyBorder="1" applyAlignment="1" applyProtection="1">
      <alignment horizontal="center" vertical="center" shrinkToFit="1"/>
      <protection hidden="1"/>
    </xf>
    <xf numFmtId="0" fontId="33" fillId="0" borderId="11" xfId="0" applyFont="1" applyBorder="1" applyAlignment="1" applyProtection="1">
      <alignment horizontal="center" vertical="center" shrinkToFit="1"/>
      <protection hidden="1"/>
    </xf>
    <xf numFmtId="38" fontId="33" fillId="0" borderId="9" xfId="0" applyNumberFormat="1" applyFont="1" applyBorder="1" applyAlignment="1" applyProtection="1">
      <alignment horizontal="center" vertical="center" shrinkToFit="1"/>
      <protection hidden="1"/>
    </xf>
    <xf numFmtId="58" fontId="33" fillId="0" borderId="1" xfId="0" applyNumberFormat="1" applyFont="1" applyBorder="1" applyAlignment="1" applyProtection="1">
      <alignment horizontal="center" vertical="center" shrinkToFit="1"/>
      <protection hidden="1"/>
    </xf>
    <xf numFmtId="0" fontId="33" fillId="0" borderId="7" xfId="0" applyFont="1" applyBorder="1" applyAlignment="1" applyProtection="1">
      <alignment horizontal="center" vertical="center" shrinkToFit="1"/>
      <protection hidden="1"/>
    </xf>
    <xf numFmtId="0" fontId="33" fillId="0" borderId="0" xfId="0" applyFont="1" applyAlignment="1" applyProtection="1">
      <alignment horizontal="left" vertical="center" shrinkToFit="1"/>
      <protection hidden="1"/>
    </xf>
    <xf numFmtId="0" fontId="33" fillId="0" borderId="5" xfId="0" applyFont="1" applyBorder="1" applyAlignment="1" applyProtection="1">
      <alignment horizontal="center" vertical="center" shrinkToFit="1"/>
      <protection hidden="1"/>
    </xf>
    <xf numFmtId="38" fontId="33" fillId="0" borderId="1" xfId="0" applyNumberFormat="1" applyFont="1" applyBorder="1" applyAlignment="1" applyProtection="1">
      <alignment horizontal="center" vertical="center" shrinkToFit="1"/>
      <protection hidden="1"/>
    </xf>
    <xf numFmtId="38" fontId="33" fillId="0" borderId="1" xfId="1" applyFont="1" applyBorder="1" applyAlignment="1" applyProtection="1">
      <alignment horizontal="center" vertical="center" shrinkToFit="1"/>
      <protection hidden="1"/>
    </xf>
    <xf numFmtId="38" fontId="33" fillId="0" borderId="5" xfId="1" applyFont="1" applyBorder="1" applyAlignment="1" applyProtection="1">
      <alignment horizontal="center" vertical="center" shrinkToFit="1"/>
      <protection hidden="1"/>
    </xf>
    <xf numFmtId="38" fontId="33" fillId="3" borderId="1" xfId="1" applyFont="1" applyFill="1" applyBorder="1" applyAlignment="1" applyProtection="1">
      <alignment horizontal="center" vertical="center" shrinkToFit="1"/>
      <protection hidden="1"/>
    </xf>
    <xf numFmtId="58" fontId="33" fillId="2" borderId="1" xfId="0" applyNumberFormat="1" applyFont="1" applyFill="1" applyBorder="1" applyAlignment="1" applyProtection="1">
      <alignment horizontal="center" vertical="center" shrinkToFit="1"/>
      <protection hidden="1"/>
    </xf>
    <xf numFmtId="0" fontId="33" fillId="0" borderId="8" xfId="0" applyFont="1" applyBorder="1" applyAlignment="1" applyProtection="1">
      <alignment horizontal="center" vertical="center" shrinkToFit="1"/>
      <protection hidden="1"/>
    </xf>
    <xf numFmtId="0" fontId="33" fillId="0" borderId="76" xfId="0" applyFont="1" applyBorder="1" applyAlignment="1" applyProtection="1">
      <alignment horizontal="center" vertical="center" shrinkToFit="1"/>
      <protection hidden="1"/>
    </xf>
    <xf numFmtId="38" fontId="33" fillId="0" borderId="8" xfId="1" applyFont="1" applyBorder="1" applyAlignment="1" applyProtection="1">
      <alignment horizontal="center" vertical="center" shrinkToFit="1"/>
      <protection hidden="1"/>
    </xf>
    <xf numFmtId="38" fontId="33" fillId="0" borderId="77" xfId="0" applyNumberFormat="1" applyFont="1" applyBorder="1" applyAlignment="1" applyProtection="1">
      <alignment horizontal="center" vertical="center" shrinkToFit="1"/>
      <protection hidden="1"/>
    </xf>
    <xf numFmtId="0" fontId="33" fillId="0" borderId="28" xfId="0" applyFont="1" applyBorder="1" applyAlignment="1" applyProtection="1">
      <alignment horizontal="center" vertical="center" shrinkToFit="1"/>
      <protection hidden="1"/>
    </xf>
    <xf numFmtId="0" fontId="33" fillId="0" borderId="0" xfId="0" applyFont="1" applyBorder="1" applyAlignment="1" applyProtection="1">
      <alignment horizontal="center" vertical="center" shrinkToFit="1"/>
      <protection hidden="1"/>
    </xf>
    <xf numFmtId="38" fontId="33" fillId="0" borderId="0" xfId="1" applyFont="1" applyBorder="1" applyAlignment="1" applyProtection="1">
      <alignment horizontal="center" vertical="center" shrinkToFit="1"/>
      <protection hidden="1"/>
    </xf>
    <xf numFmtId="0" fontId="33" fillId="0" borderId="1" xfId="0" applyNumberFormat="1" applyFont="1" applyBorder="1" applyAlignment="1" applyProtection="1">
      <alignment horizontal="center" vertical="center" shrinkToFit="1"/>
      <protection hidden="1"/>
    </xf>
    <xf numFmtId="38" fontId="33" fillId="0" borderId="7" xfId="1" applyFont="1" applyBorder="1" applyAlignment="1" applyProtection="1">
      <alignment horizontal="center" vertical="center" shrinkToFit="1"/>
      <protection hidden="1"/>
    </xf>
    <xf numFmtId="0" fontId="33" fillId="0" borderId="56" xfId="0" applyFont="1" applyBorder="1" applyAlignment="1" applyProtection="1">
      <alignment horizontal="center" vertical="center" shrinkToFit="1"/>
      <protection hidden="1"/>
    </xf>
    <xf numFmtId="38" fontId="33" fillId="0" borderId="77" xfId="1" applyFont="1" applyBorder="1" applyAlignment="1" applyProtection="1">
      <alignment horizontal="center" vertical="center" shrinkToFit="1"/>
      <protection hidden="1"/>
    </xf>
    <xf numFmtId="49" fontId="33" fillId="0" borderId="1" xfId="0" applyNumberFormat="1" applyFont="1" applyBorder="1" applyAlignment="1" applyProtection="1">
      <alignment horizontal="center" vertical="center" shrinkToFit="1"/>
      <protection hidden="1"/>
    </xf>
    <xf numFmtId="190" fontId="33" fillId="0" borderId="0" xfId="0" applyNumberFormat="1" applyFont="1" applyAlignment="1" applyProtection="1">
      <alignment horizontal="center" vertical="center" shrinkToFit="1"/>
      <protection hidden="1"/>
    </xf>
    <xf numFmtId="190" fontId="33" fillId="0" borderId="1" xfId="0" applyNumberFormat="1" applyFont="1" applyBorder="1" applyAlignment="1" applyProtection="1">
      <alignment horizontal="center" vertical="center" shrinkToFit="1"/>
      <protection hidden="1"/>
    </xf>
    <xf numFmtId="190" fontId="33" fillId="0" borderId="5" xfId="0" applyNumberFormat="1" applyFont="1" applyBorder="1" applyAlignment="1" applyProtection="1">
      <alignment horizontal="center" vertical="center" shrinkToFit="1"/>
      <protection hidden="1"/>
    </xf>
    <xf numFmtId="0" fontId="33" fillId="0" borderId="1" xfId="1" applyNumberFormat="1" applyFont="1" applyBorder="1" applyAlignment="1" applyProtection="1">
      <alignment horizontal="center" vertical="center" shrinkToFit="1"/>
      <protection hidden="1"/>
    </xf>
    <xf numFmtId="14" fontId="33" fillId="2" borderId="1" xfId="0" applyNumberFormat="1" applyFont="1" applyFill="1" applyBorder="1" applyAlignment="1" applyProtection="1">
      <alignment horizontal="center" vertical="center" shrinkToFit="1"/>
      <protection hidden="1"/>
    </xf>
    <xf numFmtId="14" fontId="33" fillId="2" borderId="5" xfId="0" applyNumberFormat="1" applyFont="1" applyFill="1" applyBorder="1" applyAlignment="1" applyProtection="1">
      <alignment horizontal="center" vertical="center" shrinkToFit="1"/>
      <protection hidden="1"/>
    </xf>
    <xf numFmtId="0" fontId="33" fillId="0" borderId="30" xfId="0" applyFont="1" applyBorder="1" applyAlignment="1" applyProtection="1">
      <alignment horizontal="center" vertical="center" shrinkToFit="1"/>
      <protection hidden="1"/>
    </xf>
    <xf numFmtId="38" fontId="33" fillId="0" borderId="197" xfId="1" applyFont="1" applyBorder="1" applyAlignment="1" applyProtection="1">
      <alignment horizontal="center" vertical="center" shrinkToFit="1"/>
      <protection hidden="1"/>
    </xf>
    <xf numFmtId="38" fontId="33" fillId="0" borderId="30" xfId="0" applyNumberFormat="1" applyFont="1" applyBorder="1" applyAlignment="1" applyProtection="1">
      <alignment horizontal="center" vertical="center" shrinkToFit="1"/>
      <protection hidden="1"/>
    </xf>
    <xf numFmtId="0" fontId="33" fillId="0" borderId="77" xfId="0" applyFont="1" applyBorder="1" applyAlignment="1" applyProtection="1">
      <alignment horizontal="center" vertical="center" shrinkToFit="1"/>
      <protection hidden="1"/>
    </xf>
    <xf numFmtId="38" fontId="33" fillId="0" borderId="8" xfId="0" applyNumberFormat="1" applyFont="1" applyBorder="1" applyAlignment="1" applyProtection="1">
      <alignment horizontal="center" vertical="center" shrinkToFit="1"/>
      <protection hidden="1"/>
    </xf>
    <xf numFmtId="0" fontId="33" fillId="0" borderId="87" xfId="0" applyFont="1" applyBorder="1" applyAlignment="1" applyProtection="1">
      <alignment horizontal="center" vertical="center" shrinkToFit="1"/>
      <protection hidden="1"/>
    </xf>
    <xf numFmtId="38" fontId="33" fillId="0" borderId="196" xfId="0" applyNumberFormat="1" applyFont="1" applyBorder="1" applyAlignment="1" applyProtection="1">
      <alignment horizontal="center" vertical="center" shrinkToFit="1"/>
      <protection hidden="1"/>
    </xf>
    <xf numFmtId="0" fontId="33" fillId="0" borderId="196" xfId="0" applyFont="1" applyBorder="1" applyAlignment="1" applyProtection="1">
      <alignment horizontal="center" vertical="center" shrinkToFit="1"/>
      <protection hidden="1"/>
    </xf>
    <xf numFmtId="180" fontId="33" fillId="0" borderId="1" xfId="0" applyNumberFormat="1" applyFont="1" applyBorder="1" applyAlignment="1" applyProtection="1">
      <alignment horizontal="center" vertical="center" shrinkToFit="1"/>
      <protection hidden="1"/>
    </xf>
    <xf numFmtId="0" fontId="33" fillId="0" borderId="197" xfId="0" applyFont="1" applyBorder="1" applyAlignment="1" applyProtection="1">
      <alignment horizontal="center" vertical="center" shrinkToFit="1"/>
      <protection hidden="1"/>
    </xf>
    <xf numFmtId="0" fontId="33" fillId="0" borderId="191" xfId="0" applyFont="1" applyBorder="1" applyAlignment="1" applyProtection="1">
      <alignment horizontal="center" vertical="center" shrinkToFit="1"/>
      <protection hidden="1"/>
    </xf>
    <xf numFmtId="38" fontId="33" fillId="0" borderId="198" xfId="0" applyNumberFormat="1" applyFont="1" applyBorder="1" applyAlignment="1" applyProtection="1">
      <alignment horizontal="center" vertical="center" shrinkToFit="1"/>
      <protection hidden="1"/>
    </xf>
    <xf numFmtId="0" fontId="3" fillId="2" borderId="1" xfId="0" applyFont="1" applyFill="1" applyBorder="1" applyAlignment="1" applyProtection="1">
      <alignment horizontal="center" vertical="center"/>
      <protection locked="0"/>
    </xf>
    <xf numFmtId="197" fontId="9" fillId="2" borderId="9" xfId="6" applyNumberFormat="1" applyFont="1" applyFill="1" applyBorder="1" applyAlignment="1" applyProtection="1">
      <alignment horizontal="right" vertical="center"/>
      <protection locked="0"/>
    </xf>
    <xf numFmtId="197" fontId="9" fillId="2" borderId="10" xfId="6" applyNumberFormat="1" applyFont="1" applyFill="1" applyBorder="1" applyAlignment="1" applyProtection="1">
      <alignment horizontal="right" vertical="center"/>
      <protection locked="0"/>
    </xf>
    <xf numFmtId="197" fontId="9" fillId="2" borderId="11" xfId="6" applyNumberFormat="1" applyFont="1" applyFill="1" applyBorder="1" applyAlignment="1" applyProtection="1">
      <alignment horizontal="right" vertical="center"/>
      <protection locked="0"/>
    </xf>
    <xf numFmtId="180" fontId="3" fillId="2" borderId="1" xfId="0" applyNumberFormat="1" applyFont="1" applyFill="1" applyBorder="1" applyAlignment="1" applyProtection="1">
      <alignment horizontal="center" vertical="center"/>
      <protection locked="0"/>
    </xf>
    <xf numFmtId="0" fontId="29" fillId="6" borderId="5" xfId="0" applyFont="1" applyFill="1" applyBorder="1" applyProtection="1">
      <protection hidden="1"/>
    </xf>
    <xf numFmtId="0" fontId="4" fillId="6" borderId="6" xfId="0" applyFont="1" applyFill="1" applyBorder="1" applyProtection="1">
      <protection hidden="1"/>
    </xf>
    <xf numFmtId="0" fontId="4" fillId="6" borderId="7" xfId="0" applyFont="1" applyFill="1" applyBorder="1" applyProtection="1">
      <protection hidden="1"/>
    </xf>
    <xf numFmtId="0" fontId="4" fillId="0" borderId="0" xfId="0" applyFont="1" applyFill="1" applyProtection="1">
      <protection hidden="1"/>
    </xf>
    <xf numFmtId="0" fontId="8" fillId="0" borderId="9" xfId="0" applyFont="1" applyFill="1" applyBorder="1" applyAlignment="1" applyProtection="1">
      <alignment horizontal="center" vertical="center"/>
      <protection hidden="1"/>
    </xf>
    <xf numFmtId="0" fontId="4" fillId="0" borderId="10" xfId="0" applyFont="1" applyFill="1" applyBorder="1" applyProtection="1">
      <protection hidden="1"/>
    </xf>
    <xf numFmtId="0" fontId="4" fillId="0" borderId="11" xfId="0" applyFont="1" applyFill="1" applyBorder="1" applyProtection="1">
      <protection hidden="1"/>
    </xf>
    <xf numFmtId="0" fontId="5" fillId="0" borderId="12" xfId="0" applyFont="1" applyFill="1" applyBorder="1" applyAlignment="1" applyProtection="1">
      <alignment vertical="center"/>
      <protection hidden="1"/>
    </xf>
    <xf numFmtId="0" fontId="4" fillId="0" borderId="0" xfId="0" applyFont="1" applyFill="1" applyBorder="1" applyProtection="1">
      <protection hidden="1"/>
    </xf>
    <xf numFmtId="0" fontId="4" fillId="0" borderId="13" xfId="0" applyFont="1" applyFill="1" applyBorder="1" applyProtection="1">
      <protection hidden="1"/>
    </xf>
    <xf numFmtId="49" fontId="4" fillId="0" borderId="12" xfId="0" applyNumberFormat="1" applyFont="1" applyFill="1" applyBorder="1" applyAlignment="1" applyProtection="1">
      <alignment horizontal="right" vertical="center"/>
      <protection hidden="1"/>
    </xf>
    <xf numFmtId="0" fontId="46" fillId="2" borderId="1"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13" xfId="0" applyFont="1" applyFill="1" applyBorder="1" applyAlignment="1" applyProtection="1">
      <alignment vertical="center"/>
      <protection hidden="1"/>
    </xf>
    <xf numFmtId="0" fontId="4" fillId="0" borderId="0" xfId="0" applyFont="1" applyFill="1" applyBorder="1" applyAlignment="1" applyProtection="1">
      <alignment horizontal="center" vertical="center"/>
      <protection hidden="1"/>
    </xf>
    <xf numFmtId="49" fontId="4" fillId="0" borderId="14" xfId="0" applyNumberFormat="1" applyFont="1" applyFill="1" applyBorder="1" applyAlignment="1" applyProtection="1">
      <alignment horizontal="right" vertical="center"/>
      <protection hidden="1"/>
    </xf>
    <xf numFmtId="0" fontId="4" fillId="0" borderId="15" xfId="0" applyFont="1" applyFill="1" applyBorder="1" applyAlignment="1" applyProtection="1">
      <alignment vertical="center"/>
      <protection hidden="1"/>
    </xf>
    <xf numFmtId="0" fontId="4" fillId="0" borderId="16" xfId="0" applyFont="1" applyFill="1" applyBorder="1" applyAlignment="1" applyProtection="1">
      <alignment vertical="center"/>
      <protection hidden="1"/>
    </xf>
    <xf numFmtId="0" fontId="4" fillId="0" borderId="17" xfId="0" applyFont="1" applyFill="1" applyBorder="1" applyProtection="1">
      <protection hidden="1"/>
    </xf>
    <xf numFmtId="0" fontId="4" fillId="0" borderId="18" xfId="0" applyFont="1" applyFill="1" applyBorder="1" applyProtection="1">
      <protection hidden="1"/>
    </xf>
    <xf numFmtId="0" fontId="4" fillId="0" borderId="19" xfId="0" applyFont="1" applyFill="1" applyBorder="1" applyProtection="1">
      <protection hidden="1"/>
    </xf>
    <xf numFmtId="0" fontId="4" fillId="0" borderId="20" xfId="0" applyFont="1" applyFill="1" applyBorder="1" applyProtection="1">
      <protection hidden="1"/>
    </xf>
    <xf numFmtId="0" fontId="4" fillId="0" borderId="21" xfId="0" applyFont="1" applyFill="1" applyBorder="1" applyProtection="1">
      <protection hidden="1"/>
    </xf>
    <xf numFmtId="0" fontId="4" fillId="0" borderId="22" xfId="0" applyFont="1" applyFill="1" applyBorder="1" applyProtection="1">
      <protection hidden="1"/>
    </xf>
    <xf numFmtId="0" fontId="4" fillId="0" borderId="23" xfId="0" applyFont="1" applyFill="1" applyBorder="1" applyProtection="1">
      <protection hidden="1"/>
    </xf>
    <xf numFmtId="0" fontId="4" fillId="0" borderId="24" xfId="0" applyFont="1" applyFill="1" applyBorder="1" applyProtection="1">
      <protection hidden="1"/>
    </xf>
    <xf numFmtId="0" fontId="69" fillId="0" borderId="0" xfId="0" applyFont="1" applyFill="1" applyProtection="1">
      <protection hidden="1"/>
    </xf>
    <xf numFmtId="0" fontId="3" fillId="0" borderId="0" xfId="0" applyFont="1" applyFill="1" applyProtection="1">
      <protection hidden="1"/>
    </xf>
    <xf numFmtId="0" fontId="27" fillId="0" borderId="0" xfId="0" applyFont="1" applyFill="1" applyProtection="1">
      <protection hidden="1"/>
    </xf>
    <xf numFmtId="0" fontId="3" fillId="0" borderId="1" xfId="0" applyFont="1" applyFill="1" applyBorder="1" applyAlignment="1" applyProtection="1">
      <alignment vertical="center"/>
      <protection hidden="1"/>
    </xf>
    <xf numFmtId="57" fontId="3" fillId="0" borderId="2" xfId="0" applyNumberFormat="1" applyFont="1" applyFill="1" applyBorder="1" applyAlignment="1" applyProtection="1">
      <alignment horizontal="center" vertical="center"/>
      <protection hidden="1"/>
    </xf>
    <xf numFmtId="176" fontId="3" fillId="0" borderId="3" xfId="0" applyNumberFormat="1" applyFont="1" applyFill="1" applyBorder="1" applyAlignment="1" applyProtection="1">
      <alignment horizontal="center" vertical="center"/>
      <protection hidden="1"/>
    </xf>
    <xf numFmtId="177" fontId="3" fillId="0" borderId="3" xfId="0" applyNumberFormat="1" applyFont="1" applyFill="1" applyBorder="1" applyAlignment="1" applyProtection="1">
      <alignment horizontal="center" vertical="center"/>
      <protection hidden="1"/>
    </xf>
    <xf numFmtId="178" fontId="3" fillId="0" borderId="4" xfId="0" applyNumberFormat="1" applyFont="1" applyFill="1" applyBorder="1" applyAlignment="1" applyProtection="1">
      <alignment horizontal="center" vertical="center"/>
      <protection hidden="1"/>
    </xf>
    <xf numFmtId="49" fontId="3" fillId="0" borderId="2" xfId="0" applyNumberFormat="1" applyFont="1" applyFill="1" applyBorder="1" applyAlignment="1" applyProtection="1">
      <alignment horizontal="center" vertical="center"/>
      <protection hidden="1"/>
    </xf>
    <xf numFmtId="0" fontId="3" fillId="0" borderId="0" xfId="0" applyFont="1" applyFill="1" applyAlignment="1" applyProtection="1">
      <protection hidden="1"/>
    </xf>
    <xf numFmtId="0" fontId="3" fillId="0" borderId="2" xfId="0" applyFont="1" applyFill="1" applyBorder="1" applyAlignment="1" applyProtection="1">
      <alignment horizontal="center" vertical="center"/>
      <protection hidden="1"/>
    </xf>
    <xf numFmtId="0" fontId="67" fillId="0" borderId="0" xfId="0" applyFont="1" applyFill="1" applyProtection="1">
      <protection hidden="1"/>
    </xf>
    <xf numFmtId="0" fontId="3" fillId="0" borderId="9"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180" fontId="3" fillId="0" borderId="0" xfId="0" applyNumberFormat="1" applyFont="1" applyFill="1" applyBorder="1" applyAlignment="1" applyProtection="1">
      <alignment vertical="center"/>
      <protection hidden="1"/>
    </xf>
    <xf numFmtId="180" fontId="3" fillId="0" borderId="13" xfId="0" applyNumberFormat="1" applyFont="1" applyFill="1" applyBorder="1" applyAlignment="1" applyProtection="1">
      <alignment vertical="center"/>
      <protection hidden="1"/>
    </xf>
    <xf numFmtId="0" fontId="33" fillId="0" borderId="0" xfId="0" applyFont="1" applyFill="1" applyAlignment="1" applyProtection="1">
      <alignment horizontal="right"/>
      <protection hidden="1"/>
    </xf>
    <xf numFmtId="0" fontId="3" fillId="0" borderId="14" xfId="0" applyFont="1" applyFill="1" applyBorder="1" applyAlignment="1" applyProtection="1">
      <alignment horizontal="center" vertical="center"/>
      <protection hidden="1"/>
    </xf>
    <xf numFmtId="180" fontId="3" fillId="0" borderId="15" xfId="0" applyNumberFormat="1" applyFont="1" applyFill="1" applyBorder="1" applyAlignment="1" applyProtection="1">
      <alignment vertical="center"/>
      <protection hidden="1"/>
    </xf>
    <xf numFmtId="180" fontId="3" fillId="0" borderId="16" xfId="0" applyNumberFormat="1" applyFont="1" applyFill="1" applyBorder="1" applyAlignment="1" applyProtection="1">
      <alignment vertical="center"/>
      <protection hidden="1"/>
    </xf>
    <xf numFmtId="180" fontId="3" fillId="0" borderId="10" xfId="0" applyNumberFormat="1" applyFont="1" applyFill="1" applyBorder="1" applyAlignment="1" applyProtection="1">
      <alignment vertical="center"/>
      <protection hidden="1"/>
    </xf>
    <xf numFmtId="180" fontId="3" fillId="0" borderId="11" xfId="0" applyNumberFormat="1" applyFont="1" applyFill="1" applyBorder="1" applyAlignment="1" applyProtection="1">
      <alignment vertical="center"/>
      <protection hidden="1"/>
    </xf>
    <xf numFmtId="0" fontId="3" fillId="0" borderId="14" xfId="0" applyFont="1" applyFill="1" applyBorder="1" applyProtection="1">
      <protection hidden="1"/>
    </xf>
    <xf numFmtId="0" fontId="3" fillId="0" borderId="15" xfId="0" applyFont="1" applyFill="1" applyBorder="1" applyProtection="1">
      <protection hidden="1"/>
    </xf>
    <xf numFmtId="0" fontId="3" fillId="0" borderId="16" xfId="0" applyFont="1" applyFill="1" applyBorder="1" applyProtection="1">
      <protection hidden="1"/>
    </xf>
    <xf numFmtId="0" fontId="69" fillId="0" borderId="0" xfId="0" applyFont="1" applyFill="1" applyBorder="1" applyProtection="1">
      <protection hidden="1"/>
    </xf>
    <xf numFmtId="49" fontId="4" fillId="0" borderId="0" xfId="0" applyNumberFormat="1" applyFont="1" applyFill="1" applyBorder="1" applyAlignment="1" applyProtection="1">
      <alignment horizontal="left" vertical="center"/>
      <protection hidden="1"/>
    </xf>
    <xf numFmtId="0" fontId="66" fillId="0" borderId="0" xfId="0" applyFont="1" applyFill="1" applyProtection="1">
      <protection hidden="1"/>
    </xf>
    <xf numFmtId="0" fontId="63" fillId="0" borderId="0" xfId="0" applyFont="1" applyFill="1" applyProtection="1">
      <protection hidden="1"/>
    </xf>
    <xf numFmtId="0" fontId="4" fillId="0" borderId="0" xfId="0" applyFont="1" applyFill="1" applyAlignment="1" applyProtection="1">
      <alignment horizontal="left"/>
      <protection hidden="1"/>
    </xf>
    <xf numFmtId="0" fontId="63" fillId="0" borderId="0" xfId="0" applyFont="1" applyFill="1" applyBorder="1" applyAlignment="1" applyProtection="1">
      <alignment horizontal="left" vertical="center"/>
      <protection hidden="1"/>
    </xf>
    <xf numFmtId="0" fontId="63" fillId="0" borderId="0" xfId="0" applyFont="1" applyFill="1" applyAlignment="1" applyProtection="1">
      <alignment horizontal="left" vertical="center"/>
      <protection hidden="1"/>
    </xf>
    <xf numFmtId="0" fontId="46" fillId="0" borderId="0" xfId="0" applyFont="1" applyFill="1" applyBorder="1" applyAlignment="1" applyProtection="1">
      <alignment vertical="center"/>
      <protection hidden="1"/>
    </xf>
    <xf numFmtId="0" fontId="4" fillId="0" borderId="0" xfId="0" applyFont="1" applyFill="1" applyAlignment="1" applyProtection="1">
      <alignment horizontal="right" vertical="center"/>
      <protection hidden="1"/>
    </xf>
    <xf numFmtId="49" fontId="63" fillId="0" borderId="0" xfId="0" applyNumberFormat="1" applyFont="1" applyFill="1" applyBorder="1" applyAlignment="1" applyProtection="1">
      <alignment horizontal="left" vertical="center"/>
      <protection hidden="1"/>
    </xf>
    <xf numFmtId="49" fontId="4" fillId="0" borderId="10" xfId="0" applyNumberFormat="1" applyFont="1" applyFill="1" applyBorder="1" applyAlignment="1" applyProtection="1">
      <alignment horizontal="right" vertical="center"/>
      <protection hidden="1"/>
    </xf>
    <xf numFmtId="0" fontId="4" fillId="0" borderId="10" xfId="0" applyFont="1" applyFill="1" applyBorder="1" applyAlignment="1" applyProtection="1">
      <alignment vertical="center"/>
      <protection hidden="1"/>
    </xf>
    <xf numFmtId="0" fontId="4" fillId="0" borderId="10" xfId="0" applyFont="1" applyFill="1" applyBorder="1" applyAlignment="1" applyProtection="1">
      <alignment horizontal="center" vertical="center"/>
      <protection hidden="1"/>
    </xf>
    <xf numFmtId="49" fontId="66" fillId="0" borderId="0" xfId="0" applyNumberFormat="1" applyFont="1" applyFill="1" applyBorder="1" applyAlignment="1" applyProtection="1">
      <alignment horizontal="left" vertical="center"/>
      <protection hidden="1"/>
    </xf>
    <xf numFmtId="0" fontId="41" fillId="0" borderId="0" xfId="0" applyFont="1" applyFill="1" applyBorder="1" applyAlignment="1" applyProtection="1">
      <alignment horizontal="left" vertical="center"/>
      <protection hidden="1"/>
    </xf>
    <xf numFmtId="49" fontId="4" fillId="0" borderId="0" xfId="0" applyNumberFormat="1" applyFont="1" applyFill="1" applyBorder="1" applyAlignment="1" applyProtection="1">
      <alignment vertical="center"/>
      <protection hidden="1"/>
    </xf>
    <xf numFmtId="49" fontId="4" fillId="0" borderId="9" xfId="0" applyNumberFormat="1" applyFont="1" applyFill="1" applyBorder="1" applyAlignment="1" applyProtection="1">
      <alignment vertical="center"/>
      <protection hidden="1"/>
    </xf>
    <xf numFmtId="49" fontId="4" fillId="0" borderId="10" xfId="0" applyNumberFormat="1" applyFont="1" applyFill="1" applyBorder="1" applyAlignment="1" applyProtection="1">
      <alignment vertical="center"/>
      <protection hidden="1"/>
    </xf>
    <xf numFmtId="0" fontId="63" fillId="0" borderId="10" xfId="0" applyFont="1" applyFill="1" applyBorder="1" applyAlignment="1" applyProtection="1">
      <alignment vertical="center"/>
      <protection hidden="1"/>
    </xf>
    <xf numFmtId="0" fontId="63" fillId="0" borderId="11" xfId="0" applyFont="1" applyFill="1" applyBorder="1" applyProtection="1">
      <protection hidden="1"/>
    </xf>
    <xf numFmtId="0" fontId="4" fillId="0" borderId="9" xfId="0" applyFont="1" applyFill="1" applyBorder="1" applyProtection="1">
      <protection hidden="1"/>
    </xf>
    <xf numFmtId="0" fontId="4" fillId="0" borderId="14" xfId="0" applyFont="1" applyFill="1" applyBorder="1" applyProtection="1">
      <protection hidden="1"/>
    </xf>
    <xf numFmtId="0" fontId="4" fillId="0" borderId="15" xfId="0" applyFont="1" applyFill="1" applyBorder="1" applyAlignment="1" applyProtection="1">
      <protection hidden="1"/>
    </xf>
    <xf numFmtId="0" fontId="4" fillId="0" borderId="15" xfId="0" applyFont="1" applyFill="1" applyBorder="1" applyProtection="1">
      <protection hidden="1"/>
    </xf>
    <xf numFmtId="0" fontId="4" fillId="0" borderId="16" xfId="0" applyFont="1" applyFill="1" applyBorder="1" applyProtection="1">
      <protection hidden="1"/>
    </xf>
    <xf numFmtId="0" fontId="4" fillId="0" borderId="12" xfId="0" applyFont="1" applyFill="1" applyBorder="1" applyProtection="1">
      <protection hidden="1"/>
    </xf>
    <xf numFmtId="0" fontId="63" fillId="0" borderId="0" xfId="0" applyFont="1" applyFill="1" applyBorder="1" applyAlignment="1" applyProtection="1">
      <alignment vertical="center"/>
      <protection hidden="1"/>
    </xf>
    <xf numFmtId="0" fontId="4" fillId="0" borderId="0" xfId="0" applyFont="1" applyFill="1" applyBorder="1" applyAlignment="1" applyProtection="1">
      <protection hidden="1"/>
    </xf>
    <xf numFmtId="0" fontId="63" fillId="0" borderId="12" xfId="0" applyFont="1" applyFill="1" applyBorder="1" applyProtection="1">
      <protection hidden="1"/>
    </xf>
    <xf numFmtId="0" fontId="49" fillId="0" borderId="0" xfId="2" applyFont="1" applyFill="1" applyAlignment="1" applyProtection="1">
      <alignment horizontal="center" vertical="center"/>
      <protection hidden="1"/>
    </xf>
    <xf numFmtId="0" fontId="51" fillId="0" borderId="0" xfId="2" applyFont="1" applyFill="1" applyAlignment="1" applyProtection="1">
      <alignment horizontal="center" vertical="center"/>
      <protection hidden="1"/>
    </xf>
    <xf numFmtId="0" fontId="23" fillId="0" borderId="0" xfId="2" applyFont="1" applyFill="1" applyAlignment="1" applyProtection="1">
      <alignment horizontal="center" vertical="center"/>
      <protection hidden="1"/>
    </xf>
    <xf numFmtId="0" fontId="18" fillId="0" borderId="0" xfId="2" applyFont="1" applyFill="1" applyAlignment="1" applyProtection="1">
      <alignment horizontal="center" vertical="center"/>
      <protection hidden="1"/>
    </xf>
    <xf numFmtId="0" fontId="53" fillId="0" borderId="0" xfId="2" applyFont="1" applyFill="1" applyAlignment="1" applyProtection="1">
      <alignment horizontal="center" vertical="top" textRotation="255"/>
      <protection hidden="1"/>
    </xf>
    <xf numFmtId="0" fontId="52" fillId="0" borderId="0" xfId="2" applyFont="1" applyFill="1" applyAlignment="1" applyProtection="1">
      <alignment vertical="center" wrapText="1"/>
      <protection hidden="1"/>
    </xf>
    <xf numFmtId="0" fontId="39" fillId="0" borderId="0" xfId="2" applyFont="1" applyFill="1" applyAlignment="1" applyProtection="1">
      <alignment horizontal="left" vertical="center"/>
      <protection hidden="1"/>
    </xf>
    <xf numFmtId="0" fontId="13" fillId="0" borderId="0" xfId="2" applyFont="1" applyFill="1" applyAlignment="1" applyProtection="1">
      <alignment horizontal="center" vertical="top" textRotation="255"/>
      <protection hidden="1"/>
    </xf>
    <xf numFmtId="38" fontId="9" fillId="0" borderId="10" xfId="3" applyFont="1" applyFill="1" applyBorder="1" applyAlignment="1" applyProtection="1">
      <alignment vertical="center"/>
      <protection hidden="1"/>
    </xf>
    <xf numFmtId="38" fontId="9" fillId="0" borderId="0" xfId="3" applyFont="1" applyFill="1" applyBorder="1" applyAlignment="1" applyProtection="1">
      <alignment vertical="center"/>
      <protection hidden="1"/>
    </xf>
    <xf numFmtId="38" fontId="9" fillId="0" borderId="15" xfId="3" applyFont="1" applyFill="1" applyBorder="1" applyAlignment="1" applyProtection="1">
      <alignment vertical="center"/>
      <protection hidden="1"/>
    </xf>
    <xf numFmtId="0" fontId="18" fillId="0" borderId="0" xfId="2" applyFont="1" applyFill="1" applyAlignment="1" applyProtection="1">
      <alignment horizontal="center" vertical="center" shrinkToFit="1"/>
      <protection hidden="1"/>
    </xf>
    <xf numFmtId="0" fontId="18" fillId="0" borderId="0" xfId="2" applyFont="1" applyFill="1" applyAlignment="1" applyProtection="1">
      <alignment horizontal="right" vertical="center"/>
      <protection hidden="1"/>
    </xf>
    <xf numFmtId="0" fontId="56" fillId="0" borderId="0" xfId="2" applyFont="1" applyFill="1" applyAlignment="1" applyProtection="1">
      <alignment vertical="center"/>
      <protection hidden="1"/>
    </xf>
    <xf numFmtId="0" fontId="22" fillId="0" borderId="85" xfId="2" applyFont="1" applyFill="1" applyBorder="1" applyAlignment="1" applyProtection="1">
      <alignment vertical="center" wrapText="1"/>
      <protection hidden="1"/>
    </xf>
    <xf numFmtId="0" fontId="22" fillId="0" borderId="0" xfId="2" applyFont="1" applyFill="1" applyAlignment="1" applyProtection="1">
      <alignment vertical="center" wrapText="1"/>
      <protection hidden="1"/>
    </xf>
    <xf numFmtId="0" fontId="22" fillId="0" borderId="13" xfId="2" applyFont="1" applyFill="1" applyBorder="1" applyAlignment="1" applyProtection="1">
      <alignment vertical="center" wrapText="1"/>
      <protection hidden="1"/>
    </xf>
    <xf numFmtId="0" fontId="22" fillId="0" borderId="90" xfId="2" applyFont="1" applyFill="1" applyBorder="1" applyAlignment="1" applyProtection="1">
      <alignment vertical="center" wrapText="1"/>
      <protection hidden="1"/>
    </xf>
    <xf numFmtId="0" fontId="22" fillId="0" borderId="15" xfId="2" applyFont="1" applyFill="1" applyBorder="1" applyAlignment="1" applyProtection="1">
      <alignment vertical="center" wrapText="1"/>
      <protection hidden="1"/>
    </xf>
    <xf numFmtId="0" fontId="22" fillId="0" borderId="16" xfId="2" applyFont="1" applyFill="1" applyBorder="1" applyAlignment="1" applyProtection="1">
      <alignment vertical="center" wrapText="1"/>
      <protection hidden="1"/>
    </xf>
    <xf numFmtId="49" fontId="55" fillId="0" borderId="86" xfId="2" applyNumberFormat="1" applyFont="1" applyFill="1" applyBorder="1" applyAlignment="1" applyProtection="1">
      <alignment horizontal="center" vertical="center"/>
      <protection hidden="1"/>
    </xf>
    <xf numFmtId="0" fontId="15" fillId="0" borderId="0" xfId="2" applyFont="1" applyFill="1" applyAlignment="1" applyProtection="1">
      <alignment vertical="center"/>
      <protection hidden="1"/>
    </xf>
    <xf numFmtId="0" fontId="15" fillId="0" borderId="15" xfId="2" applyFont="1" applyFill="1" applyBorder="1" applyAlignment="1" applyProtection="1">
      <alignment vertical="center"/>
      <protection hidden="1"/>
    </xf>
    <xf numFmtId="0" fontId="18" fillId="0" borderId="0" xfId="2" applyFont="1" applyFill="1" applyAlignment="1" applyProtection="1">
      <alignment vertical="center"/>
      <protection hidden="1"/>
    </xf>
    <xf numFmtId="0" fontId="22" fillId="0" borderId="10" xfId="2" applyFont="1" applyFill="1" applyBorder="1" applyAlignment="1" applyProtection="1">
      <alignment vertical="center"/>
      <protection hidden="1"/>
    </xf>
    <xf numFmtId="0" fontId="22" fillId="0" borderId="0" xfId="2" applyFont="1" applyFill="1" applyAlignment="1" applyProtection="1">
      <alignment vertical="center"/>
      <protection hidden="1"/>
    </xf>
    <xf numFmtId="0" fontId="22" fillId="0" borderId="15" xfId="2" applyFont="1" applyFill="1" applyBorder="1" applyAlignment="1" applyProtection="1">
      <alignment vertical="center"/>
      <protection hidden="1"/>
    </xf>
    <xf numFmtId="0" fontId="18" fillId="0" borderId="85" xfId="2" applyFont="1" applyFill="1" applyBorder="1" applyAlignment="1" applyProtection="1">
      <alignment vertical="center" wrapText="1"/>
      <protection hidden="1"/>
    </xf>
    <xf numFmtId="0" fontId="18" fillId="0" borderId="0" xfId="2" applyFont="1" applyFill="1" applyAlignment="1" applyProtection="1">
      <alignment vertical="center" wrapText="1"/>
      <protection hidden="1"/>
    </xf>
    <xf numFmtId="0" fontId="18" fillId="0" borderId="13" xfId="2" applyFont="1" applyFill="1" applyBorder="1" applyAlignment="1" applyProtection="1">
      <alignment vertical="center" wrapText="1"/>
      <protection hidden="1"/>
    </xf>
    <xf numFmtId="0" fontId="18" fillId="0" borderId="15" xfId="2" applyFont="1" applyFill="1" applyBorder="1" applyAlignment="1" applyProtection="1">
      <alignment horizontal="center" vertical="center"/>
      <protection hidden="1"/>
    </xf>
    <xf numFmtId="0" fontId="22" fillId="0" borderId="11" xfId="2" applyFont="1" applyFill="1" applyBorder="1" applyAlignment="1" applyProtection="1">
      <alignment vertical="center"/>
      <protection hidden="1"/>
    </xf>
    <xf numFmtId="0" fontId="22" fillId="0" borderId="13" xfId="2" applyFont="1" applyFill="1" applyBorder="1" applyAlignment="1" applyProtection="1">
      <alignment vertical="center"/>
      <protection hidden="1"/>
    </xf>
    <xf numFmtId="0" fontId="22" fillId="0" borderId="12" xfId="2" applyFont="1" applyFill="1" applyBorder="1" applyAlignment="1" applyProtection="1">
      <alignment vertical="center"/>
      <protection hidden="1"/>
    </xf>
    <xf numFmtId="0" fontId="22" fillId="0" borderId="86" xfId="2" applyFont="1" applyFill="1" applyBorder="1" applyAlignment="1" applyProtection="1">
      <alignment vertical="center"/>
      <protection hidden="1"/>
    </xf>
    <xf numFmtId="0" fontId="18" fillId="0" borderId="12" xfId="2" applyFont="1" applyFill="1" applyBorder="1" applyAlignment="1" applyProtection="1">
      <alignment horizontal="center" vertical="center"/>
      <protection hidden="1"/>
    </xf>
    <xf numFmtId="0" fontId="15" fillId="0" borderId="0" xfId="2" applyFont="1" applyFill="1" applyAlignment="1" applyProtection="1">
      <alignment vertical="center" shrinkToFit="1"/>
      <protection hidden="1"/>
    </xf>
    <xf numFmtId="0" fontId="18" fillId="0" borderId="86" xfId="2" applyFont="1" applyFill="1" applyBorder="1" applyAlignment="1" applyProtection="1">
      <alignment horizontal="center" vertical="center"/>
      <protection hidden="1"/>
    </xf>
    <xf numFmtId="0" fontId="12" fillId="0" borderId="12" xfId="2" applyFont="1" applyFill="1" applyBorder="1" applyAlignment="1" applyProtection="1">
      <alignment vertical="center"/>
      <protection hidden="1"/>
    </xf>
    <xf numFmtId="0" fontId="15" fillId="0" borderId="12" xfId="2" applyFont="1" applyFill="1" applyBorder="1" applyAlignment="1" applyProtection="1">
      <alignment vertical="center" shrinkToFit="1"/>
      <protection hidden="1"/>
    </xf>
    <xf numFmtId="0" fontId="12" fillId="0" borderId="0" xfId="2" applyFont="1" applyFill="1" applyAlignment="1" applyProtection="1">
      <alignment vertical="center"/>
      <protection hidden="1"/>
    </xf>
    <xf numFmtId="0" fontId="18" fillId="0" borderId="90" xfId="2" applyFont="1" applyFill="1" applyBorder="1" applyAlignment="1" applyProtection="1">
      <alignment vertical="top" shrinkToFit="1"/>
      <protection hidden="1"/>
    </xf>
    <xf numFmtId="0" fontId="18" fillId="0" borderId="15" xfId="2" applyFont="1" applyFill="1" applyBorder="1" applyAlignment="1" applyProtection="1">
      <alignment vertical="top" shrinkToFit="1"/>
      <protection hidden="1"/>
    </xf>
    <xf numFmtId="0" fontId="18" fillId="0" borderId="16" xfId="2" applyFont="1" applyFill="1" applyBorder="1" applyAlignment="1" applyProtection="1">
      <alignment vertical="top" shrinkToFit="1"/>
      <protection hidden="1"/>
    </xf>
    <xf numFmtId="0" fontId="12" fillId="0" borderId="14" xfId="2" applyFont="1" applyFill="1" applyBorder="1" applyAlignment="1" applyProtection="1">
      <alignment vertical="center"/>
      <protection hidden="1"/>
    </xf>
    <xf numFmtId="0" fontId="13" fillId="0" borderId="15" xfId="2" applyFont="1" applyFill="1" applyBorder="1" applyAlignment="1" applyProtection="1">
      <alignment vertical="center" shrinkToFit="1"/>
      <protection hidden="1"/>
    </xf>
    <xf numFmtId="0" fontId="15" fillId="0" borderId="15" xfId="2" applyFont="1" applyFill="1" applyBorder="1" applyAlignment="1" applyProtection="1">
      <alignment vertical="center" shrinkToFit="1"/>
      <protection hidden="1"/>
    </xf>
    <xf numFmtId="0" fontId="15" fillId="0" borderId="14" xfId="2" applyFont="1" applyFill="1" applyBorder="1" applyAlignment="1" applyProtection="1">
      <alignment vertical="center" shrinkToFit="1"/>
      <protection hidden="1"/>
    </xf>
    <xf numFmtId="0" fontId="12" fillId="0" borderId="15" xfId="2" applyFont="1" applyFill="1" applyBorder="1" applyAlignment="1" applyProtection="1">
      <alignment vertical="center"/>
      <protection hidden="1"/>
    </xf>
    <xf numFmtId="0" fontId="13" fillId="0" borderId="15" xfId="2" applyFont="1" applyFill="1" applyBorder="1" applyAlignment="1" applyProtection="1">
      <alignment vertical="center"/>
      <protection hidden="1"/>
    </xf>
    <xf numFmtId="0" fontId="13" fillId="0" borderId="16" xfId="2" applyFont="1" applyFill="1" applyBorder="1" applyAlignment="1" applyProtection="1">
      <alignment vertical="center"/>
      <protection hidden="1"/>
    </xf>
    <xf numFmtId="0" fontId="18" fillId="0" borderId="85" xfId="2" applyFont="1" applyFill="1" applyBorder="1" applyAlignment="1" applyProtection="1">
      <alignment horizontal="center" vertical="center"/>
      <protection hidden="1"/>
    </xf>
    <xf numFmtId="0" fontId="12" fillId="0" borderId="119" xfId="2" applyFont="1" applyFill="1" applyBorder="1" applyAlignment="1" applyProtection="1">
      <alignment vertical="center"/>
      <protection hidden="1"/>
    </xf>
    <xf numFmtId="0" fontId="9" fillId="0" borderId="58" xfId="2" applyFont="1" applyFill="1" applyBorder="1" applyAlignment="1" applyProtection="1">
      <alignment horizontal="center" vertical="center"/>
      <protection hidden="1"/>
    </xf>
    <xf numFmtId="0" fontId="15" fillId="0" borderId="58" xfId="2" applyFont="1" applyFill="1" applyBorder="1" applyAlignment="1" applyProtection="1">
      <alignment horizontal="center" vertical="center"/>
      <protection hidden="1"/>
    </xf>
    <xf numFmtId="0" fontId="13" fillId="0" borderId="58" xfId="2" applyFont="1" applyFill="1" applyBorder="1" applyAlignment="1" applyProtection="1">
      <alignment horizontal="center" vertical="center" shrinkToFit="1"/>
      <protection hidden="1"/>
    </xf>
    <xf numFmtId="0" fontId="15" fillId="0" borderId="121" xfId="2" applyFont="1" applyFill="1" applyBorder="1" applyAlignment="1" applyProtection="1">
      <alignment horizontal="center" vertical="center"/>
      <protection hidden="1"/>
    </xf>
    <xf numFmtId="0" fontId="13" fillId="0" borderId="85" xfId="2" applyFont="1" applyFill="1" applyBorder="1" applyAlignment="1" applyProtection="1">
      <alignment wrapText="1"/>
      <protection hidden="1"/>
    </xf>
    <xf numFmtId="0" fontId="13" fillId="0" borderId="0" xfId="2" applyFont="1" applyFill="1" applyAlignment="1" applyProtection="1">
      <alignment wrapText="1"/>
      <protection hidden="1"/>
    </xf>
    <xf numFmtId="0" fontId="9" fillId="0" borderId="0" xfId="2" applyFont="1" applyFill="1" applyAlignment="1" applyProtection="1">
      <alignment horizontal="center" vertical="center"/>
      <protection hidden="1"/>
    </xf>
    <xf numFmtId="0" fontId="15" fillId="0" borderId="0" xfId="2" applyFont="1" applyFill="1" applyAlignment="1" applyProtection="1">
      <alignment horizontal="center" vertical="center"/>
      <protection hidden="1"/>
    </xf>
    <xf numFmtId="0" fontId="13" fillId="0" borderId="0" xfId="2" applyFont="1" applyFill="1" applyAlignment="1" applyProtection="1">
      <alignment horizontal="center" vertical="center" shrinkToFit="1"/>
      <protection hidden="1"/>
    </xf>
    <xf numFmtId="0" fontId="15" fillId="0" borderId="86" xfId="2" applyFont="1" applyFill="1" applyBorder="1" applyAlignment="1" applyProtection="1">
      <alignment horizontal="center" vertical="center"/>
      <protection hidden="1"/>
    </xf>
    <xf numFmtId="49" fontId="55" fillId="0" borderId="91" xfId="2" applyNumberFormat="1" applyFont="1" applyFill="1" applyBorder="1" applyAlignment="1" applyProtection="1">
      <alignment horizontal="center" vertical="center"/>
      <protection hidden="1"/>
    </xf>
    <xf numFmtId="0" fontId="9" fillId="0" borderId="15" xfId="2" applyFont="1" applyFill="1" applyBorder="1" applyAlignment="1" applyProtection="1">
      <alignment horizontal="center" vertical="center"/>
      <protection hidden="1"/>
    </xf>
    <xf numFmtId="0" fontId="15" fillId="0" borderId="15" xfId="2" applyFont="1" applyFill="1" applyBorder="1" applyAlignment="1" applyProtection="1">
      <alignment horizontal="center" vertical="center"/>
      <protection hidden="1"/>
    </xf>
    <xf numFmtId="0" fontId="13" fillId="0" borderId="15" xfId="2" applyFont="1" applyFill="1" applyBorder="1" applyAlignment="1" applyProtection="1">
      <alignment horizontal="center" vertical="center" shrinkToFit="1"/>
      <protection hidden="1"/>
    </xf>
    <xf numFmtId="0" fontId="15" fillId="0" borderId="91" xfId="2" applyFont="1" applyFill="1" applyBorder="1" applyAlignment="1" applyProtection="1">
      <alignment horizontal="center" vertical="center"/>
      <protection hidden="1"/>
    </xf>
    <xf numFmtId="0" fontId="12" fillId="0" borderId="90" xfId="2" applyFont="1" applyFill="1" applyBorder="1" applyAlignment="1" applyProtection="1">
      <alignment vertical="center"/>
      <protection hidden="1"/>
    </xf>
    <xf numFmtId="0" fontId="39" fillId="0" borderId="85" xfId="2" applyFont="1" applyFill="1" applyBorder="1" applyAlignment="1" applyProtection="1">
      <alignment vertical="center" textRotation="255"/>
      <protection hidden="1"/>
    </xf>
    <xf numFmtId="0" fontId="39" fillId="0" borderId="13" xfId="2" applyFont="1" applyFill="1" applyBorder="1" applyAlignment="1" applyProtection="1">
      <alignment vertical="center" textRotation="255"/>
      <protection hidden="1"/>
    </xf>
    <xf numFmtId="49" fontId="18" fillId="0" borderId="86" xfId="2" applyNumberFormat="1" applyFont="1" applyFill="1" applyBorder="1" applyAlignment="1" applyProtection="1">
      <alignment vertical="top"/>
      <protection hidden="1"/>
    </xf>
    <xf numFmtId="49" fontId="18" fillId="0" borderId="91" xfId="2" applyNumberFormat="1" applyFont="1" applyFill="1" applyBorder="1" applyAlignment="1" applyProtection="1">
      <alignment vertical="top"/>
      <protection hidden="1"/>
    </xf>
    <xf numFmtId="0" fontId="21" fillId="0" borderId="0" xfId="2" applyFont="1" applyFill="1" applyAlignment="1" applyProtection="1">
      <alignment vertical="center" textRotation="255" shrinkToFit="1"/>
      <protection hidden="1"/>
    </xf>
    <xf numFmtId="0" fontId="21" fillId="0" borderId="85" xfId="2" applyFont="1" applyFill="1" applyBorder="1" applyAlignment="1" applyProtection="1">
      <alignment vertical="center" textRotation="255" shrinkToFit="1"/>
      <protection hidden="1"/>
    </xf>
    <xf numFmtId="0" fontId="21" fillId="0" borderId="40" xfId="2" applyFont="1" applyFill="1" applyBorder="1" applyAlignment="1" applyProtection="1">
      <alignment vertical="center" textRotation="255" shrinkToFit="1"/>
      <protection hidden="1"/>
    </xf>
    <xf numFmtId="0" fontId="21" fillId="0" borderId="81" xfId="2" applyFont="1" applyFill="1" applyBorder="1" applyAlignment="1" applyProtection="1">
      <alignment vertical="center" textRotation="255" shrinkToFit="1"/>
      <protection hidden="1"/>
    </xf>
    <xf numFmtId="0" fontId="18" fillId="0" borderId="92" xfId="2" applyFont="1" applyFill="1" applyBorder="1" applyAlignment="1" applyProtection="1">
      <alignment horizontal="center" vertical="center"/>
      <protection hidden="1"/>
    </xf>
    <xf numFmtId="0" fontId="13" fillId="0" borderId="11" xfId="2" applyFont="1" applyFill="1" applyBorder="1" applyAlignment="1" applyProtection="1">
      <alignment vertical="center"/>
      <protection hidden="1"/>
    </xf>
    <xf numFmtId="0" fontId="13" fillId="0" borderId="85" xfId="2" applyFont="1" applyFill="1" applyBorder="1" applyAlignment="1" applyProtection="1">
      <alignment vertical="center"/>
      <protection hidden="1"/>
    </xf>
    <xf numFmtId="0" fontId="13" fillId="0" borderId="13" xfId="2" applyFont="1" applyFill="1" applyBorder="1" applyAlignment="1" applyProtection="1">
      <alignment vertical="center"/>
      <protection hidden="1"/>
    </xf>
    <xf numFmtId="0" fontId="18" fillId="0" borderId="0" xfId="2" applyFont="1" applyFill="1" applyAlignment="1" applyProtection="1">
      <alignment horizontal="distributed" vertical="center"/>
      <protection hidden="1"/>
    </xf>
    <xf numFmtId="0" fontId="15" fillId="0" borderId="85" xfId="2" applyFont="1" applyFill="1" applyBorder="1" applyAlignment="1" applyProtection="1">
      <alignment vertical="top" textRotation="255"/>
      <protection hidden="1"/>
    </xf>
    <xf numFmtId="0" fontId="15" fillId="0" borderId="13" xfId="2" applyFont="1" applyFill="1" applyBorder="1" applyAlignment="1" applyProtection="1">
      <alignment vertical="top" textRotation="255"/>
      <protection hidden="1"/>
    </xf>
    <xf numFmtId="0" fontId="18" fillId="0" borderId="0" xfId="2" applyFont="1" applyFill="1" applyAlignment="1" applyProtection="1">
      <alignment horizontal="right" vertical="top"/>
      <protection hidden="1"/>
    </xf>
    <xf numFmtId="0" fontId="53" fillId="0" borderId="0" xfId="2" applyFont="1" applyFill="1" applyAlignment="1" applyProtection="1">
      <alignment vertical="top" textRotation="255"/>
      <protection hidden="1"/>
    </xf>
    <xf numFmtId="0" fontId="22" fillId="0" borderId="0" xfId="2" applyFont="1" applyFill="1" applyAlignment="1" applyProtection="1">
      <alignment vertical="top" wrapText="1"/>
      <protection hidden="1"/>
    </xf>
    <xf numFmtId="0" fontId="13" fillId="0" borderId="0" xfId="2" applyFont="1" applyFill="1" applyAlignment="1" applyProtection="1">
      <alignment vertical="top" wrapText="1"/>
      <protection hidden="1"/>
    </xf>
    <xf numFmtId="0" fontId="53" fillId="0" borderId="0" xfId="2" applyFont="1" applyFill="1" applyAlignment="1" applyProtection="1">
      <alignment vertical="top"/>
      <protection hidden="1"/>
    </xf>
    <xf numFmtId="0" fontId="53" fillId="0" borderId="0" xfId="2" applyFont="1" applyFill="1" applyAlignment="1" applyProtection="1">
      <alignment horizontal="center" vertical="center"/>
      <protection hidden="1"/>
    </xf>
    <xf numFmtId="0" fontId="15" fillId="0" borderId="0" xfId="2" applyFont="1" applyFill="1" applyAlignment="1" applyProtection="1">
      <alignment vertical="center" wrapText="1"/>
      <protection hidden="1"/>
    </xf>
    <xf numFmtId="0" fontId="22" fillId="0" borderId="31" xfId="2" applyFont="1" applyFill="1" applyBorder="1" applyAlignment="1" applyProtection="1">
      <alignment vertical="center" shrinkToFit="1"/>
      <protection hidden="1"/>
    </xf>
    <xf numFmtId="0" fontId="22" fillId="0" borderId="33" xfId="2" applyFont="1" applyFill="1" applyBorder="1" applyAlignment="1" applyProtection="1">
      <alignment vertical="center" shrinkToFit="1"/>
      <protection hidden="1"/>
    </xf>
    <xf numFmtId="0" fontId="22" fillId="0" borderId="12" xfId="2" applyFont="1" applyFill="1" applyBorder="1" applyAlignment="1" applyProtection="1">
      <alignment vertical="center" shrinkToFit="1"/>
      <protection hidden="1"/>
    </xf>
    <xf numFmtId="0" fontId="22" fillId="0" borderId="13" xfId="2" applyFont="1" applyFill="1" applyBorder="1" applyAlignment="1" applyProtection="1">
      <alignment vertical="center" shrinkToFit="1"/>
      <protection hidden="1"/>
    </xf>
    <xf numFmtId="0" fontId="22" fillId="0" borderId="14" xfId="2" applyFont="1" applyFill="1" applyBorder="1" applyAlignment="1" applyProtection="1">
      <alignment vertical="center" shrinkToFit="1"/>
      <protection hidden="1"/>
    </xf>
    <xf numFmtId="0" fontId="22" fillId="0" borderId="16" xfId="2" applyFont="1" applyFill="1" applyBorder="1" applyAlignment="1" applyProtection="1">
      <alignment vertical="center" shrinkToFit="1"/>
      <protection hidden="1"/>
    </xf>
    <xf numFmtId="0" fontId="13" fillId="0" borderId="0" xfId="2" applyFont="1" applyFill="1" applyAlignment="1" applyProtection="1">
      <alignment horizontal="right" vertical="center"/>
      <protection hidden="1"/>
    </xf>
    <xf numFmtId="0" fontId="15" fillId="0" borderId="0" xfId="2" applyFont="1" applyFill="1" applyAlignment="1" applyProtection="1">
      <alignment horizontal="center" vertical="center" wrapText="1"/>
      <protection hidden="1"/>
    </xf>
    <xf numFmtId="0" fontId="26" fillId="0" borderId="0" xfId="2" applyFont="1" applyFill="1" applyAlignment="1" applyProtection="1">
      <alignment vertical="top" textRotation="255" wrapText="1"/>
      <protection hidden="1"/>
    </xf>
    <xf numFmtId="0" fontId="57" fillId="0" borderId="0" xfId="2" applyFont="1" applyFill="1" applyAlignment="1" applyProtection="1">
      <alignment vertical="center" textRotation="255"/>
      <protection hidden="1"/>
    </xf>
    <xf numFmtId="0" fontId="12" fillId="0" borderId="0" xfId="2" applyFont="1" applyFill="1" applyAlignment="1" applyProtection="1">
      <alignment horizontal="center" vertical="center" textRotation="255"/>
      <protection hidden="1"/>
    </xf>
    <xf numFmtId="0" fontId="21" fillId="0" borderId="0" xfId="2" applyFont="1" applyFill="1" applyProtection="1">
      <protection hidden="1"/>
    </xf>
    <xf numFmtId="0" fontId="21" fillId="0" borderId="0" xfId="2" applyFont="1" applyFill="1" applyAlignment="1" applyProtection="1">
      <alignment vertical="center"/>
      <protection hidden="1"/>
    </xf>
    <xf numFmtId="0" fontId="13" fillId="0" borderId="0" xfId="2" applyFont="1" applyFill="1" applyAlignment="1" applyProtection="1">
      <alignment vertical="center" wrapText="1"/>
      <protection hidden="1"/>
    </xf>
    <xf numFmtId="38" fontId="9" fillId="0" borderId="11" xfId="4" applyFont="1" applyFill="1" applyBorder="1" applyAlignment="1" applyProtection="1">
      <alignment vertical="center" shrinkToFit="1"/>
      <protection hidden="1"/>
    </xf>
    <xf numFmtId="38" fontId="9" fillId="0" borderId="10" xfId="4" applyFont="1" applyFill="1" applyBorder="1" applyAlignment="1" applyProtection="1">
      <alignment vertical="center" shrinkToFit="1"/>
      <protection hidden="1"/>
    </xf>
    <xf numFmtId="38" fontId="9" fillId="0" borderId="13" xfId="4" applyFont="1" applyFill="1" applyBorder="1" applyAlignment="1" applyProtection="1">
      <alignment vertical="center" shrinkToFit="1"/>
      <protection hidden="1"/>
    </xf>
    <xf numFmtId="38" fontId="9" fillId="0" borderId="0" xfId="4" applyFont="1" applyFill="1" applyBorder="1" applyAlignment="1" applyProtection="1">
      <alignment vertical="center" shrinkToFit="1"/>
      <protection hidden="1"/>
    </xf>
    <xf numFmtId="38" fontId="9" fillId="0" borderId="16" xfId="4" applyFont="1" applyFill="1" applyBorder="1" applyAlignment="1" applyProtection="1">
      <alignment vertical="center" shrinkToFit="1"/>
      <protection hidden="1"/>
    </xf>
    <xf numFmtId="38" fontId="9" fillId="0" borderId="15" xfId="4" applyFont="1" applyFill="1" applyBorder="1" applyAlignment="1" applyProtection="1">
      <alignment vertical="center" shrinkToFit="1"/>
      <protection hidden="1"/>
    </xf>
    <xf numFmtId="193" fontId="12" fillId="0" borderId="11" xfId="4" applyNumberFormat="1" applyFont="1" applyFill="1" applyBorder="1" applyAlignment="1" applyProtection="1">
      <alignment vertical="center" shrinkToFit="1"/>
      <protection hidden="1"/>
    </xf>
    <xf numFmtId="193" fontId="12" fillId="0" borderId="89" xfId="4" applyNumberFormat="1" applyFont="1" applyFill="1" applyBorder="1" applyAlignment="1" applyProtection="1">
      <alignment vertical="center" shrinkToFit="1"/>
      <protection hidden="1"/>
    </xf>
    <xf numFmtId="193" fontId="12" fillId="0" borderId="13" xfId="4" applyNumberFormat="1" applyFont="1" applyFill="1" applyBorder="1" applyAlignment="1" applyProtection="1">
      <alignment vertical="center" shrinkToFit="1"/>
      <protection hidden="1"/>
    </xf>
    <xf numFmtId="193" fontId="12" fillId="0" borderId="86" xfId="4" applyNumberFormat="1" applyFont="1" applyFill="1" applyBorder="1" applyAlignment="1" applyProtection="1">
      <alignment vertical="center" shrinkToFit="1"/>
      <protection hidden="1"/>
    </xf>
    <xf numFmtId="193" fontId="12" fillId="0" borderId="16" xfId="4" applyNumberFormat="1" applyFont="1" applyFill="1" applyBorder="1" applyAlignment="1" applyProtection="1">
      <alignment vertical="center" shrinkToFit="1"/>
      <protection hidden="1"/>
    </xf>
    <xf numFmtId="193" fontId="12" fillId="0" borderId="91" xfId="4" applyNumberFormat="1" applyFont="1" applyFill="1" applyBorder="1" applyAlignment="1" applyProtection="1">
      <alignment vertical="center" shrinkToFit="1"/>
      <protection hidden="1"/>
    </xf>
    <xf numFmtId="38" fontId="9" fillId="0" borderId="81" xfId="4" applyFont="1" applyFill="1" applyBorder="1" applyAlignment="1" applyProtection="1">
      <alignment vertical="center" shrinkToFit="1"/>
      <protection hidden="1"/>
    </xf>
    <xf numFmtId="38" fontId="9" fillId="0" borderId="41" xfId="4" applyFont="1" applyFill="1" applyBorder="1" applyAlignment="1" applyProtection="1">
      <alignment vertical="center" shrinkToFit="1"/>
      <protection hidden="1"/>
    </xf>
    <xf numFmtId="0" fontId="18" fillId="0" borderId="32" xfId="2" applyFont="1" applyFill="1" applyBorder="1" applyAlignment="1" applyProtection="1">
      <alignment horizontal="center" vertical="center"/>
      <protection hidden="1"/>
    </xf>
    <xf numFmtId="0" fontId="18" fillId="0" borderId="35" xfId="2" applyFont="1" applyFill="1" applyBorder="1" applyAlignment="1" applyProtection="1">
      <alignment horizontal="center" vertical="center"/>
      <protection hidden="1"/>
    </xf>
    <xf numFmtId="0" fontId="18" fillId="0" borderId="41" xfId="2" applyFont="1" applyFill="1" applyBorder="1" applyAlignment="1" applyProtection="1">
      <alignment horizontal="center" vertical="center"/>
      <protection hidden="1"/>
    </xf>
    <xf numFmtId="38" fontId="9" fillId="0" borderId="89" xfId="4" applyFont="1" applyFill="1" applyBorder="1" applyAlignment="1" applyProtection="1">
      <alignment vertical="center" shrinkToFit="1"/>
      <protection hidden="1"/>
    </xf>
    <xf numFmtId="38" fontId="9" fillId="0" borderId="86" xfId="4" applyFont="1" applyFill="1" applyBorder="1" applyAlignment="1" applyProtection="1">
      <alignment vertical="center" shrinkToFit="1"/>
      <protection hidden="1"/>
    </xf>
    <xf numFmtId="38" fontId="9" fillId="0" borderId="91" xfId="4" applyFont="1" applyFill="1" applyBorder="1" applyAlignment="1" applyProtection="1">
      <alignment vertical="center" shrinkToFit="1"/>
      <protection hidden="1"/>
    </xf>
    <xf numFmtId="38" fontId="9" fillId="0" borderId="42" xfId="4" applyFont="1" applyFill="1" applyBorder="1" applyAlignment="1" applyProtection="1">
      <alignment vertical="center" shrinkToFit="1"/>
      <protection hidden="1"/>
    </xf>
    <xf numFmtId="0" fontId="13" fillId="0" borderId="0" xfId="2" applyFont="1" applyFill="1" applyAlignment="1" applyProtection="1">
      <alignment vertical="center" shrinkToFit="1"/>
      <protection hidden="1"/>
    </xf>
    <xf numFmtId="0" fontId="21" fillId="0" borderId="0" xfId="2" applyFont="1" applyFill="1" applyAlignment="1" applyProtection="1">
      <alignment horizontal="left" vertical="center"/>
      <protection hidden="1"/>
    </xf>
    <xf numFmtId="193" fontId="9" fillId="0" borderId="11" xfId="4" applyNumberFormat="1" applyFont="1" applyFill="1" applyBorder="1" applyAlignment="1" applyProtection="1">
      <alignment vertical="center" shrinkToFit="1"/>
      <protection hidden="1"/>
    </xf>
    <xf numFmtId="193" fontId="9" fillId="0" borderId="13" xfId="4" applyNumberFormat="1" applyFont="1" applyFill="1" applyBorder="1" applyAlignment="1" applyProtection="1">
      <alignment vertical="center" shrinkToFit="1"/>
      <protection hidden="1"/>
    </xf>
    <xf numFmtId="193" fontId="9" fillId="0" borderId="16" xfId="4" applyNumberFormat="1" applyFont="1" applyFill="1" applyBorder="1" applyAlignment="1" applyProtection="1">
      <alignment vertical="center" shrinkToFit="1"/>
      <protection hidden="1"/>
    </xf>
    <xf numFmtId="0" fontId="18" fillId="0" borderId="11" xfId="2" applyFont="1" applyFill="1" applyBorder="1" applyAlignment="1" applyProtection="1">
      <alignment vertical="center"/>
      <protection hidden="1"/>
    </xf>
    <xf numFmtId="0" fontId="18" fillId="0" borderId="13" xfId="2" applyFont="1" applyFill="1" applyBorder="1" applyAlignment="1" applyProtection="1">
      <alignment vertical="center"/>
      <protection hidden="1"/>
    </xf>
    <xf numFmtId="193" fontId="9" fillId="0" borderId="81" xfId="4" applyNumberFormat="1" applyFont="1" applyFill="1" applyBorder="1" applyAlignment="1" applyProtection="1">
      <alignment vertical="center" shrinkToFit="1"/>
      <protection hidden="1"/>
    </xf>
    <xf numFmtId="0" fontId="18" fillId="0" borderId="16" xfId="2" applyFont="1" applyFill="1" applyBorder="1" applyAlignment="1" applyProtection="1">
      <alignment vertical="center"/>
      <protection hidden="1"/>
    </xf>
    <xf numFmtId="0" fontId="12" fillId="0" borderId="89" xfId="2" applyFont="1" applyFill="1" applyBorder="1" applyProtection="1">
      <protection hidden="1"/>
    </xf>
    <xf numFmtId="0" fontId="12" fillId="0" borderId="86" xfId="2" applyFont="1" applyFill="1" applyBorder="1" applyProtection="1">
      <protection hidden="1"/>
    </xf>
    <xf numFmtId="0" fontId="12" fillId="0" borderId="91" xfId="2" applyFont="1" applyFill="1" applyBorder="1" applyProtection="1">
      <protection hidden="1"/>
    </xf>
    <xf numFmtId="0" fontId="12" fillId="0" borderId="42" xfId="2" applyFont="1" applyFill="1" applyBorder="1" applyProtection="1">
      <protection hidden="1"/>
    </xf>
    <xf numFmtId="0" fontId="18" fillId="0" borderId="0" xfId="2" applyFont="1" applyFill="1" applyAlignment="1" applyProtection="1">
      <alignment vertical="top" wrapText="1"/>
      <protection hidden="1"/>
    </xf>
    <xf numFmtId="0" fontId="18" fillId="0" borderId="32" xfId="2" applyFont="1" applyFill="1" applyBorder="1" applyAlignment="1" applyProtection="1">
      <alignment vertical="center"/>
      <protection hidden="1"/>
    </xf>
    <xf numFmtId="0" fontId="18" fillId="0" borderId="0" xfId="2" applyFont="1" applyFill="1" applyBorder="1" applyAlignment="1" applyProtection="1">
      <alignment horizontal="center" vertical="center"/>
      <protection hidden="1"/>
    </xf>
    <xf numFmtId="0" fontId="29" fillId="0" borderId="0" xfId="0" applyFont="1" applyProtection="1">
      <protection hidden="1"/>
    </xf>
    <xf numFmtId="0" fontId="66" fillId="0" borderId="0" xfId="0" applyFont="1" applyProtection="1">
      <protection hidden="1"/>
    </xf>
    <xf numFmtId="0" fontId="68" fillId="0" borderId="0" xfId="0" applyFont="1" applyProtection="1">
      <protection hidden="1"/>
    </xf>
    <xf numFmtId="177" fontId="3" fillId="2" borderId="2" xfId="0" applyNumberFormat="1" applyFont="1" applyFill="1" applyBorder="1" applyAlignment="1" applyProtection="1">
      <alignment horizontal="center" vertical="center"/>
      <protection locked="0" hidden="1"/>
    </xf>
    <xf numFmtId="178" fontId="3" fillId="2" borderId="71" xfId="0" applyNumberFormat="1" applyFont="1" applyFill="1" applyBorder="1" applyAlignment="1" applyProtection="1">
      <alignment horizontal="center" vertical="center"/>
      <protection locked="0" hidden="1"/>
    </xf>
    <xf numFmtId="0" fontId="3" fillId="0" borderId="56" xfId="0" applyFont="1" applyBorder="1" applyAlignment="1" applyProtection="1">
      <alignment horizontal="left" vertical="center"/>
      <protection hidden="1"/>
    </xf>
    <xf numFmtId="177" fontId="3" fillId="2" borderId="72" xfId="0" applyNumberFormat="1" applyFont="1" applyFill="1" applyBorder="1" applyAlignment="1" applyProtection="1">
      <alignment horizontal="center" vertical="center"/>
      <protection locked="0" hidden="1"/>
    </xf>
    <xf numFmtId="0" fontId="3" fillId="0" borderId="12" xfId="0" applyFont="1" applyBorder="1" applyAlignment="1" applyProtection="1">
      <alignment horizontal="left" vertical="center"/>
      <protection hidden="1"/>
    </xf>
    <xf numFmtId="0" fontId="3" fillId="0" borderId="0" xfId="0" applyFont="1" applyAlignment="1" applyProtection="1">
      <alignment horizontal="right" vertical="center"/>
      <protection hidden="1"/>
    </xf>
    <xf numFmtId="0" fontId="3" fillId="0" borderId="1" xfId="0" applyFont="1" applyBorder="1" applyProtection="1">
      <protection hidden="1"/>
    </xf>
    <xf numFmtId="0" fontId="3" fillId="0" borderId="1" xfId="0" applyFont="1" applyBorder="1" applyAlignment="1" applyProtection="1">
      <alignment horizontal="center"/>
      <protection hidden="1"/>
    </xf>
    <xf numFmtId="0" fontId="3" fillId="0" borderId="1" xfId="0" applyFont="1" applyBorder="1" applyAlignment="1" applyProtection="1">
      <alignment horizontal="center" vertical="center"/>
      <protection hidden="1"/>
    </xf>
    <xf numFmtId="0" fontId="27" fillId="0" borderId="0" xfId="0" applyFont="1" applyProtection="1">
      <protection hidden="1"/>
    </xf>
    <xf numFmtId="0" fontId="3" fillId="0" borderId="0" xfId="0" applyFont="1" applyFill="1" applyBorder="1" applyProtection="1">
      <protection hidden="1"/>
    </xf>
    <xf numFmtId="0" fontId="3" fillId="0" borderId="0" xfId="0" applyFont="1" applyFill="1" applyBorder="1" applyAlignment="1" applyProtection="1">
      <protection hidden="1"/>
    </xf>
    <xf numFmtId="180" fontId="3" fillId="0" borderId="0" xfId="0" applyNumberFormat="1"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Border="1" applyAlignment="1" applyProtection="1">
      <alignment horizontal="center"/>
      <protection hidden="1"/>
    </xf>
    <xf numFmtId="0" fontId="3" fillId="0" borderId="15" xfId="0" applyFont="1" applyBorder="1" applyProtection="1">
      <protection hidden="1"/>
    </xf>
    <xf numFmtId="0" fontId="3" fillId="0" borderId="15" xfId="0" applyFont="1" applyBorder="1" applyAlignment="1" applyProtection="1">
      <protection hidden="1"/>
    </xf>
    <xf numFmtId="0" fontId="27" fillId="0" borderId="0" xfId="0" applyFont="1" applyFill="1" applyBorder="1" applyProtection="1">
      <protection hidden="1"/>
    </xf>
    <xf numFmtId="0" fontId="3" fillId="0" borderId="0" xfId="0" applyFont="1" applyFill="1" applyBorder="1" applyAlignment="1" applyProtection="1">
      <alignment horizontal="right" vertical="center"/>
      <protection hidden="1"/>
    </xf>
    <xf numFmtId="0" fontId="3" fillId="0" borderId="1" xfId="0" applyFont="1" applyFill="1" applyBorder="1" applyProtection="1">
      <protection hidden="1"/>
    </xf>
    <xf numFmtId="0" fontId="3" fillId="0" borderId="1" xfId="0" applyFont="1" applyFill="1" applyBorder="1" applyAlignment="1" applyProtection="1">
      <alignment horizontal="center" vertical="center"/>
      <protection hidden="1"/>
    </xf>
    <xf numFmtId="0" fontId="68" fillId="0" borderId="0" xfId="0" applyFont="1" applyFill="1" applyBorder="1" applyProtection="1">
      <protection hidden="1"/>
    </xf>
    <xf numFmtId="0" fontId="3" fillId="0" borderId="0" xfId="0" applyFont="1" applyAlignment="1" applyProtection="1">
      <alignment horizontal="right"/>
      <protection hidden="1"/>
    </xf>
    <xf numFmtId="0" fontId="3" fillId="0" borderId="1" xfId="0" applyFont="1" applyBorder="1" applyAlignment="1" applyProtection="1">
      <alignment horizontal="center" vertical="center" wrapText="1"/>
      <protection hidden="1"/>
    </xf>
    <xf numFmtId="0" fontId="30" fillId="0" borderId="12" xfId="0" applyFont="1" applyFill="1" applyBorder="1" applyAlignment="1" applyProtection="1">
      <alignment horizontal="center" vertical="center" wrapText="1"/>
      <protection hidden="1"/>
    </xf>
    <xf numFmtId="180" fontId="3" fillId="0" borderId="1" xfId="0" applyNumberFormat="1" applyFont="1" applyFill="1" applyBorder="1" applyAlignment="1" applyProtection="1">
      <alignment horizontal="center" vertical="center"/>
      <protection hidden="1"/>
    </xf>
    <xf numFmtId="180" fontId="3" fillId="0" borderId="12" xfId="0" applyNumberFormat="1" applyFont="1" applyFill="1" applyBorder="1" applyAlignment="1" applyProtection="1">
      <alignment horizontal="center" vertical="center"/>
      <protection hidden="1"/>
    </xf>
    <xf numFmtId="180" fontId="3" fillId="0" borderId="10" xfId="0" applyNumberFormat="1" applyFont="1" applyFill="1" applyBorder="1" applyAlignment="1" applyProtection="1">
      <alignment horizontal="center" vertical="center"/>
      <protection hidden="1"/>
    </xf>
    <xf numFmtId="180" fontId="3" fillId="0" borderId="0" xfId="0" applyNumberFormat="1"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wrapText="1"/>
      <protection hidden="1"/>
    </xf>
    <xf numFmtId="180" fontId="3" fillId="0" borderId="1" xfId="0" applyNumberFormat="1" applyFont="1" applyFill="1" applyBorder="1" applyAlignment="1" applyProtection="1">
      <alignment horizontal="center" vertical="center" shrinkToFit="1"/>
      <protection hidden="1"/>
    </xf>
    <xf numFmtId="180" fontId="3" fillId="0" borderId="0" xfId="0" applyNumberFormat="1" applyFont="1" applyFill="1" applyBorder="1" applyAlignment="1" applyProtection="1">
      <alignment horizontal="center"/>
      <protection hidden="1"/>
    </xf>
    <xf numFmtId="0" fontId="3" fillId="0" borderId="0" xfId="0" applyFont="1" applyBorder="1" applyProtection="1">
      <protection hidden="1"/>
    </xf>
    <xf numFmtId="0" fontId="3" fillId="0" borderId="0" xfId="0" applyFont="1" applyBorder="1" applyAlignment="1" applyProtection="1">
      <protection hidden="1"/>
    </xf>
    <xf numFmtId="0" fontId="33" fillId="0" borderId="0" xfId="0" applyFont="1" applyProtection="1">
      <protection hidden="1"/>
    </xf>
    <xf numFmtId="0" fontId="27" fillId="0" borderId="5" xfId="0" applyFont="1" applyBorder="1" applyAlignment="1" applyProtection="1">
      <alignment horizontal="center"/>
      <protection hidden="1"/>
    </xf>
    <xf numFmtId="0" fontId="27" fillId="0" borderId="0" xfId="0" applyFont="1" applyFill="1" applyBorder="1" applyAlignment="1" applyProtection="1">
      <alignment horizontal="center"/>
      <protection hidden="1"/>
    </xf>
    <xf numFmtId="0" fontId="27" fillId="0" borderId="0" xfId="0" applyFont="1" applyFill="1" applyBorder="1" applyAlignment="1" applyProtection="1">
      <protection hidden="1"/>
    </xf>
    <xf numFmtId="180" fontId="68" fillId="0" borderId="0" xfId="0" applyNumberFormat="1" applyFont="1" applyFill="1" applyBorder="1" applyAlignment="1" applyProtection="1">
      <protection hidden="1"/>
    </xf>
    <xf numFmtId="0" fontId="6" fillId="0" borderId="0" xfId="0" applyFont="1" applyProtection="1">
      <protection hidden="1"/>
    </xf>
    <xf numFmtId="0" fontId="3" fillId="0" borderId="0" xfId="0" applyFont="1" applyFill="1" applyBorder="1" applyAlignment="1" applyProtection="1">
      <alignment vertical="center"/>
      <protection hidden="1"/>
    </xf>
    <xf numFmtId="49" fontId="3" fillId="0" borderId="0" xfId="0" applyNumberFormat="1" applyFont="1" applyFill="1" applyBorder="1" applyAlignment="1" applyProtection="1">
      <alignment vertical="center"/>
      <protection hidden="1"/>
    </xf>
    <xf numFmtId="57" fontId="3" fillId="0" borderId="0" xfId="0" applyNumberFormat="1" applyFont="1" applyFill="1" applyBorder="1" applyAlignment="1" applyProtection="1">
      <alignment horizontal="center" vertical="center"/>
      <protection hidden="1"/>
    </xf>
    <xf numFmtId="176" fontId="3" fillId="0" borderId="0" xfId="0" applyNumberFormat="1" applyFont="1" applyFill="1" applyBorder="1" applyAlignment="1" applyProtection="1">
      <alignment horizontal="center" vertical="center"/>
      <protection hidden="1"/>
    </xf>
    <xf numFmtId="177" fontId="3" fillId="0" borderId="0" xfId="0" applyNumberFormat="1" applyFont="1" applyFill="1" applyBorder="1" applyAlignment="1" applyProtection="1">
      <alignment horizontal="center" vertical="center"/>
      <protection hidden="1"/>
    </xf>
    <xf numFmtId="178" fontId="3" fillId="0" borderId="0" xfId="0" applyNumberFormat="1" applyFont="1" applyFill="1" applyBorder="1" applyAlignment="1" applyProtection="1">
      <alignment horizontal="center" vertical="center"/>
      <protection hidden="1"/>
    </xf>
    <xf numFmtId="49" fontId="3" fillId="0" borderId="0" xfId="0" applyNumberFormat="1" applyFont="1" applyFill="1" applyBorder="1" applyAlignment="1" applyProtection="1">
      <alignment vertical="center" wrapText="1"/>
      <protection hidden="1"/>
    </xf>
    <xf numFmtId="49" fontId="3" fillId="0" borderId="0" xfId="0" applyNumberFormat="1" applyFont="1" applyFill="1" applyBorder="1" applyAlignment="1" applyProtection="1">
      <alignment horizontal="center" vertical="center"/>
      <protection hidden="1"/>
    </xf>
    <xf numFmtId="179" fontId="3" fillId="0" borderId="0" xfId="0" applyNumberFormat="1" applyFont="1" applyFill="1" applyBorder="1" applyAlignment="1" applyProtection="1">
      <alignment vertical="center"/>
      <protection hidden="1"/>
    </xf>
    <xf numFmtId="0" fontId="3" fillId="0" borderId="0" xfId="0" applyFont="1" applyFill="1" applyBorder="1" applyAlignment="1" applyProtection="1">
      <alignment horizontal="center" vertical="center"/>
      <protection hidden="1"/>
    </xf>
    <xf numFmtId="0" fontId="12" fillId="0" borderId="0" xfId="6" applyFont="1" applyProtection="1">
      <alignment vertical="center"/>
      <protection hidden="1"/>
    </xf>
    <xf numFmtId="0" fontId="60" fillId="0" borderId="0" xfId="6" applyFont="1" applyProtection="1">
      <alignment vertical="center"/>
      <protection hidden="1"/>
    </xf>
    <xf numFmtId="0" fontId="61" fillId="0" borderId="0" xfId="6" applyFont="1" applyAlignment="1" applyProtection="1">
      <alignment horizontal="right" vertical="top"/>
      <protection hidden="1"/>
    </xf>
    <xf numFmtId="0" fontId="61" fillId="0" borderId="0" xfId="6" applyFont="1" applyAlignment="1" applyProtection="1">
      <alignment horizontal="left" vertical="top"/>
      <protection hidden="1"/>
    </xf>
    <xf numFmtId="0" fontId="12" fillId="0" borderId="0" xfId="6" applyFont="1" applyAlignment="1" applyProtection="1">
      <protection hidden="1"/>
    </xf>
    <xf numFmtId="0" fontId="12" fillId="0" borderId="0" xfId="6" applyFont="1" applyAlignment="1" applyProtection="1">
      <alignment horizontal="center" vertical="center"/>
      <protection hidden="1"/>
    </xf>
    <xf numFmtId="0" fontId="9" fillId="0" borderId="0" xfId="6" applyFont="1" applyAlignment="1" applyProtection="1">
      <alignment horizontal="right" vertical="center"/>
      <protection hidden="1"/>
    </xf>
    <xf numFmtId="0" fontId="9" fillId="0" borderId="0" xfId="6" applyFont="1" applyAlignment="1" applyProtection="1">
      <alignment vertical="center"/>
      <protection hidden="1"/>
    </xf>
    <xf numFmtId="0" fontId="13" fillId="0" borderId="0" xfId="6" applyFont="1" applyAlignment="1" applyProtection="1">
      <protection hidden="1"/>
    </xf>
    <xf numFmtId="0" fontId="15" fillId="0" borderId="9" xfId="6" applyFont="1" applyBorder="1" applyAlignment="1" applyProtection="1">
      <alignment horizontal="center" vertical="center"/>
      <protection hidden="1"/>
    </xf>
    <xf numFmtId="0" fontId="15" fillId="0" borderId="10" xfId="6" applyFont="1" applyBorder="1" applyAlignment="1" applyProtection="1">
      <alignment horizontal="center" vertical="center"/>
      <protection hidden="1"/>
    </xf>
    <xf numFmtId="0" fontId="15" fillId="0" borderId="11" xfId="6" applyFont="1" applyBorder="1" applyAlignment="1" applyProtection="1">
      <alignment horizontal="right" vertical="center"/>
      <protection hidden="1"/>
    </xf>
    <xf numFmtId="38" fontId="15" fillId="0" borderId="9" xfId="7" applyFont="1" applyFill="1" applyBorder="1" applyAlignment="1" applyProtection="1">
      <alignment vertical="center"/>
      <protection hidden="1"/>
    </xf>
    <xf numFmtId="38" fontId="15" fillId="0" borderId="10" xfId="7" applyFont="1" applyFill="1" applyBorder="1" applyAlignment="1" applyProtection="1">
      <alignment vertical="center"/>
      <protection hidden="1"/>
    </xf>
    <xf numFmtId="38" fontId="15" fillId="0" borderId="11" xfId="7" applyFont="1" applyFill="1" applyBorder="1" applyAlignment="1" applyProtection="1">
      <alignment horizontal="right" vertical="center"/>
      <protection hidden="1"/>
    </xf>
    <xf numFmtId="0" fontId="15" fillId="0" borderId="9" xfId="6" applyFont="1" applyBorder="1" applyAlignment="1" applyProtection="1">
      <alignment horizontal="center" vertical="center" shrinkToFit="1"/>
      <protection hidden="1"/>
    </xf>
    <xf numFmtId="0" fontId="15" fillId="0" borderId="10" xfId="6" applyFont="1" applyBorder="1" applyAlignment="1" applyProtection="1">
      <alignment horizontal="center" vertical="center" shrinkToFit="1"/>
      <protection hidden="1"/>
    </xf>
    <xf numFmtId="0" fontId="15" fillId="0" borderId="11" xfId="6" applyFont="1" applyBorder="1" applyAlignment="1" applyProtection="1">
      <alignment horizontal="right" vertical="center" shrinkToFit="1"/>
      <protection hidden="1"/>
    </xf>
    <xf numFmtId="0" fontId="15" fillId="0" borderId="9" xfId="6" applyFont="1" applyBorder="1" applyAlignment="1" applyProtection="1">
      <alignment horizontal="center"/>
      <protection hidden="1"/>
    </xf>
    <xf numFmtId="0" fontId="15" fillId="0" borderId="10" xfId="6" applyFont="1" applyBorder="1" applyAlignment="1" applyProtection="1">
      <alignment horizontal="center"/>
      <protection hidden="1"/>
    </xf>
    <xf numFmtId="0" fontId="15" fillId="0" borderId="11" xfId="6" applyFont="1" applyBorder="1" applyAlignment="1" applyProtection="1">
      <alignment horizontal="center"/>
      <protection hidden="1"/>
    </xf>
    <xf numFmtId="0" fontId="15" fillId="0" borderId="9" xfId="6" applyFont="1" applyBorder="1" applyAlignment="1" applyProtection="1">
      <alignment horizontal="distributed" vertical="center"/>
      <protection hidden="1"/>
    </xf>
    <xf numFmtId="0" fontId="15" fillId="0" borderId="11" xfId="6" applyFont="1" applyBorder="1" applyAlignment="1" applyProtection="1">
      <alignment horizontal="distributed" vertical="center"/>
      <protection hidden="1"/>
    </xf>
    <xf numFmtId="38" fontId="15" fillId="0" borderId="11" xfId="7" applyFont="1" applyFill="1" applyBorder="1" applyAlignment="1" applyProtection="1">
      <alignment vertical="center"/>
      <protection hidden="1"/>
    </xf>
    <xf numFmtId="0" fontId="15" fillId="0" borderId="0" xfId="6" applyFont="1" applyAlignment="1" applyProtection="1">
      <protection hidden="1"/>
    </xf>
    <xf numFmtId="0" fontId="15" fillId="0" borderId="0" xfId="6" applyFont="1" applyAlignment="1" applyProtection="1">
      <alignment horizontal="right" vertical="center"/>
      <protection hidden="1"/>
    </xf>
    <xf numFmtId="0" fontId="15" fillId="0" borderId="12" xfId="6" applyFont="1" applyBorder="1" applyAlignment="1" applyProtection="1">
      <alignment horizontal="center" vertical="center"/>
      <protection hidden="1"/>
    </xf>
    <xf numFmtId="0" fontId="15" fillId="0" borderId="0" xfId="6" applyFont="1" applyAlignment="1" applyProtection="1">
      <alignment horizontal="center" vertical="center"/>
      <protection hidden="1"/>
    </xf>
    <xf numFmtId="0" fontId="15" fillId="0" borderId="15" xfId="6" applyFont="1" applyBorder="1" applyAlignment="1" applyProtection="1">
      <alignment horizontal="center"/>
      <protection hidden="1"/>
    </xf>
    <xf numFmtId="0" fontId="15" fillId="0" borderId="13" xfId="6" applyFont="1" applyBorder="1" applyAlignment="1" applyProtection="1">
      <alignment horizontal="center" vertical="center"/>
      <protection hidden="1"/>
    </xf>
    <xf numFmtId="0" fontId="12" fillId="0" borderId="10" xfId="6" applyFont="1" applyBorder="1" applyAlignment="1" applyProtection="1">
      <alignment horizontal="center" vertical="center"/>
      <protection hidden="1"/>
    </xf>
    <xf numFmtId="38" fontId="15" fillId="0" borderId="10" xfId="7" applyFont="1" applyFill="1" applyBorder="1" applyAlignment="1" applyProtection="1">
      <alignment vertical="center" shrinkToFit="1"/>
      <protection hidden="1"/>
    </xf>
    <xf numFmtId="38" fontId="15" fillId="0" borderId="11" xfId="7" applyFont="1" applyFill="1" applyBorder="1" applyAlignment="1" applyProtection="1">
      <alignment vertical="center" shrinkToFit="1"/>
      <protection hidden="1"/>
    </xf>
    <xf numFmtId="0" fontId="12" fillId="0" borderId="15" xfId="6" applyFont="1" applyBorder="1" applyAlignment="1" applyProtection="1">
      <alignment horizontal="center" vertical="center"/>
      <protection hidden="1"/>
    </xf>
    <xf numFmtId="38" fontId="15" fillId="0" borderId="15" xfId="7" applyFont="1" applyFill="1" applyBorder="1" applyAlignment="1" applyProtection="1">
      <alignment vertical="center" shrinkToFit="1"/>
      <protection hidden="1"/>
    </xf>
    <xf numFmtId="38" fontId="15" fillId="0" borderId="16" xfId="7" applyFont="1" applyFill="1" applyBorder="1" applyAlignment="1" applyProtection="1">
      <alignment vertical="center" shrinkToFit="1"/>
      <protection hidden="1"/>
    </xf>
    <xf numFmtId="38" fontId="15" fillId="0" borderId="14" xfId="7" applyFont="1" applyFill="1" applyBorder="1" applyAlignment="1" applyProtection="1">
      <alignment vertical="center"/>
      <protection hidden="1"/>
    </xf>
    <xf numFmtId="38" fontId="15" fillId="0" borderId="15" xfId="7" applyFont="1" applyFill="1" applyBorder="1" applyAlignment="1" applyProtection="1">
      <alignment vertical="center"/>
      <protection hidden="1"/>
    </xf>
    <xf numFmtId="38" fontId="15" fillId="0" borderId="16" xfId="7" applyFont="1" applyFill="1" applyBorder="1" applyAlignment="1" applyProtection="1">
      <alignment vertical="center"/>
      <protection hidden="1"/>
    </xf>
    <xf numFmtId="0" fontId="12" fillId="0" borderId="0" xfId="6" applyFont="1" applyAlignment="1" applyProtection="1">
      <alignment horizontal="left" vertical="center"/>
      <protection hidden="1"/>
    </xf>
    <xf numFmtId="194" fontId="12" fillId="0" borderId="0" xfId="6" applyNumberFormat="1" applyFont="1" applyProtection="1">
      <alignment vertical="center"/>
      <protection hidden="1"/>
    </xf>
    <xf numFmtId="0" fontId="12" fillId="0" borderId="0" xfId="6" applyFont="1" applyAlignment="1" applyProtection="1">
      <alignment horizontal="center"/>
      <protection hidden="1"/>
    </xf>
    <xf numFmtId="194" fontId="12" fillId="0" borderId="0" xfId="6" applyNumberFormat="1" applyFont="1" applyAlignment="1" applyProtection="1">
      <alignment horizontal="right"/>
      <protection hidden="1"/>
    </xf>
    <xf numFmtId="0" fontId="12" fillId="0" borderId="0" xfId="6" applyFont="1" applyAlignment="1" applyProtection="1">
      <alignment horizontal="right"/>
      <protection hidden="1"/>
    </xf>
    <xf numFmtId="0" fontId="15" fillId="0" borderId="16" xfId="6" applyFont="1" applyBorder="1" applyAlignment="1" applyProtection="1">
      <alignment horizontal="center"/>
      <protection hidden="1"/>
    </xf>
    <xf numFmtId="0" fontId="9" fillId="0" borderId="0" xfId="6" applyFont="1" applyAlignment="1" applyProtection="1">
      <protection hidden="1"/>
    </xf>
    <xf numFmtId="0" fontId="9" fillId="0" borderId="56" xfId="6" applyFont="1" applyBorder="1" applyAlignment="1" applyProtection="1">
      <alignment horizontal="center" vertical="center" wrapText="1"/>
      <protection hidden="1"/>
    </xf>
    <xf numFmtId="0" fontId="9" fillId="0" borderId="12" xfId="6" applyFont="1" applyBorder="1" applyAlignment="1" applyProtection="1">
      <alignment horizontal="center" vertical="center" wrapText="1"/>
      <protection hidden="1"/>
    </xf>
    <xf numFmtId="0" fontId="9" fillId="0" borderId="0" xfId="6" applyFont="1" applyAlignment="1" applyProtection="1">
      <alignment horizontal="center" vertical="center"/>
      <protection hidden="1"/>
    </xf>
    <xf numFmtId="194" fontId="9" fillId="0" borderId="0" xfId="6" applyNumberFormat="1" applyFont="1" applyAlignment="1" applyProtection="1">
      <alignment horizontal="right" vertical="center"/>
      <protection hidden="1"/>
    </xf>
    <xf numFmtId="0" fontId="12" fillId="0" borderId="5" xfId="6" applyFont="1" applyBorder="1" applyAlignment="1" applyProtection="1">
      <alignment horizontal="center" vertical="center" textRotation="255"/>
      <protection hidden="1"/>
    </xf>
    <xf numFmtId="194" fontId="12" fillId="0" borderId="6" xfId="6" applyNumberFormat="1" applyFont="1" applyBorder="1" applyAlignment="1" applyProtection="1">
      <alignment horizontal="center" vertical="center"/>
      <protection hidden="1"/>
    </xf>
    <xf numFmtId="194" fontId="12" fillId="0" borderId="7" xfId="6" applyNumberFormat="1" applyFont="1" applyBorder="1" applyAlignment="1" applyProtection="1">
      <alignment horizontal="right" vertical="center"/>
      <protection hidden="1"/>
    </xf>
    <xf numFmtId="38" fontId="13" fillId="0" borderId="5" xfId="6" applyNumberFormat="1" applyFont="1" applyBorder="1" applyAlignment="1" applyProtection="1">
      <alignment horizontal="left" vertical="top"/>
      <protection hidden="1"/>
    </xf>
    <xf numFmtId="194" fontId="9" fillId="0" borderId="5" xfId="6" applyNumberFormat="1" applyFont="1" applyBorder="1" applyAlignment="1" applyProtection="1">
      <alignment horizontal="center" vertical="center"/>
      <protection hidden="1"/>
    </xf>
    <xf numFmtId="194" fontId="9" fillId="0" borderId="6" xfId="6" applyNumberFormat="1" applyFont="1" applyBorder="1" applyAlignment="1" applyProtection="1">
      <alignment horizontal="center" vertical="center"/>
      <protection hidden="1"/>
    </xf>
    <xf numFmtId="194" fontId="9" fillId="0" borderId="7" xfId="6" applyNumberFormat="1" applyFont="1" applyBorder="1" applyAlignment="1" applyProtection="1">
      <alignment horizontal="right" vertical="center"/>
      <protection hidden="1"/>
    </xf>
    <xf numFmtId="194" fontId="13" fillId="0" borderId="5" xfId="6" applyNumberFormat="1" applyFont="1" applyBorder="1" applyAlignment="1" applyProtection="1">
      <alignment horizontal="left" vertical="top"/>
      <protection hidden="1"/>
    </xf>
    <xf numFmtId="0" fontId="9" fillId="0" borderId="0" xfId="6" applyFont="1" applyAlignment="1" applyProtection="1">
      <alignment horizontal="center" vertical="center" textRotation="255"/>
      <protection hidden="1"/>
    </xf>
    <xf numFmtId="38" fontId="9" fillId="0" borderId="0" xfId="6" applyNumberFormat="1" applyFont="1" applyAlignment="1" applyProtection="1">
      <alignment horizontal="right" vertical="center"/>
      <protection hidden="1"/>
    </xf>
    <xf numFmtId="197" fontId="9" fillId="0" borderId="0" xfId="6" applyNumberFormat="1" applyFont="1" applyAlignment="1" applyProtection="1">
      <alignment horizontal="right" vertical="center"/>
      <protection hidden="1"/>
    </xf>
    <xf numFmtId="0" fontId="12" fillId="0" borderId="0" xfId="6" applyFont="1" applyAlignment="1" applyProtection="1">
      <alignment horizontal="center" vertical="center" textRotation="255" shrinkToFit="1"/>
      <protection hidden="1"/>
    </xf>
    <xf numFmtId="0" fontId="15" fillId="0" borderId="9" xfId="6" applyFont="1" applyBorder="1" applyAlignment="1" applyProtection="1">
      <alignment horizontal="center" vertical="center" wrapText="1"/>
      <protection hidden="1"/>
    </xf>
    <xf numFmtId="0" fontId="15" fillId="0" borderId="11" xfId="6" applyFont="1" applyBorder="1" applyAlignment="1" applyProtection="1">
      <alignment horizontal="center" vertical="center" wrapText="1"/>
      <protection hidden="1"/>
    </xf>
    <xf numFmtId="0" fontId="9" fillId="0" borderId="10" xfId="6" applyFont="1" applyBorder="1" applyProtection="1">
      <alignment vertical="center"/>
      <protection hidden="1"/>
    </xf>
    <xf numFmtId="0" fontId="15" fillId="0" borderId="10" xfId="6" applyFont="1" applyBorder="1" applyProtection="1">
      <alignment vertical="center"/>
      <protection hidden="1"/>
    </xf>
    <xf numFmtId="0" fontId="15" fillId="0" borderId="11" xfId="6" applyFont="1" applyBorder="1" applyProtection="1">
      <alignment vertical="center"/>
      <protection hidden="1"/>
    </xf>
    <xf numFmtId="0" fontId="15" fillId="0" borderId="9" xfId="6" applyFont="1" applyBorder="1" applyProtection="1">
      <alignment vertical="center"/>
      <protection hidden="1"/>
    </xf>
    <xf numFmtId="0" fontId="15" fillId="0" borderId="10" xfId="6" applyFont="1" applyBorder="1" applyAlignment="1" applyProtection="1">
      <protection hidden="1"/>
    </xf>
    <xf numFmtId="0" fontId="15" fillId="0" borderId="11" xfId="6" applyFont="1" applyBorder="1" applyAlignment="1" applyProtection="1">
      <protection hidden="1"/>
    </xf>
    <xf numFmtId="0" fontId="15" fillId="0" borderId="12" xfId="6" applyFont="1" applyBorder="1" applyAlignment="1" applyProtection="1">
      <alignment horizontal="center" vertical="center" wrapText="1"/>
      <protection hidden="1"/>
    </xf>
    <xf numFmtId="0" fontId="15" fillId="0" borderId="13" xfId="6" applyFont="1" applyBorder="1" applyAlignment="1" applyProtection="1">
      <alignment horizontal="center" vertical="center" wrapText="1"/>
      <protection hidden="1"/>
    </xf>
    <xf numFmtId="0" fontId="9" fillId="0" borderId="12" xfId="6" applyFont="1" applyBorder="1" applyAlignment="1" applyProtection="1">
      <alignment horizontal="center" vertical="center"/>
      <protection hidden="1"/>
    </xf>
    <xf numFmtId="0" fontId="9" fillId="0" borderId="13" xfId="6" applyFont="1" applyBorder="1" applyAlignment="1" applyProtection="1">
      <alignment horizontal="center" vertical="center"/>
      <protection hidden="1"/>
    </xf>
    <xf numFmtId="0" fontId="9" fillId="0" borderId="0" xfId="6" applyFont="1" applyProtection="1">
      <alignment vertical="center"/>
      <protection hidden="1"/>
    </xf>
    <xf numFmtId="0" fontId="15" fillId="0" borderId="0" xfId="6" applyFont="1" applyAlignment="1" applyProtection="1">
      <alignment horizontal="left"/>
      <protection hidden="1"/>
    </xf>
    <xf numFmtId="0" fontId="9" fillId="0" borderId="0" xfId="6" applyFont="1" applyAlignment="1" applyProtection="1">
      <alignment horizontal="left"/>
      <protection hidden="1"/>
    </xf>
    <xf numFmtId="0" fontId="9" fillId="0" borderId="0" xfId="6" applyFont="1" applyAlignment="1" applyProtection="1">
      <alignment horizontal="right"/>
      <protection hidden="1"/>
    </xf>
    <xf numFmtId="194" fontId="9" fillId="0" borderId="0" xfId="6" applyNumberFormat="1" applyFont="1" applyAlignment="1" applyProtection="1">
      <alignment horizontal="right"/>
      <protection hidden="1"/>
    </xf>
    <xf numFmtId="197" fontId="9" fillId="0" borderId="0" xfId="6" applyNumberFormat="1" applyFont="1" applyAlignment="1" applyProtection="1">
      <alignment horizontal="right"/>
      <protection hidden="1"/>
    </xf>
    <xf numFmtId="0" fontId="9" fillId="0" borderId="0" xfId="6" applyFont="1" applyAlignment="1" applyProtection="1">
      <alignment horizontal="right" shrinkToFit="1"/>
      <protection hidden="1"/>
    </xf>
    <xf numFmtId="0" fontId="12" fillId="0" borderId="9" xfId="6" applyFont="1" applyBorder="1" applyAlignment="1" applyProtection="1">
      <protection hidden="1"/>
    </xf>
    <xf numFmtId="0" fontId="9" fillId="0" borderId="11" xfId="6" applyFont="1" applyBorder="1" applyAlignment="1" applyProtection="1">
      <alignment horizontal="distributed" vertical="center"/>
      <protection hidden="1"/>
    </xf>
    <xf numFmtId="0" fontId="12" fillId="0" borderId="14" xfId="6" applyFont="1" applyBorder="1" applyAlignment="1" applyProtection="1">
      <alignment horizontal="distributed" vertical="center"/>
      <protection hidden="1"/>
    </xf>
    <xf numFmtId="0" fontId="9" fillId="0" borderId="16" xfId="6" applyFont="1" applyBorder="1" applyAlignment="1" applyProtection="1">
      <alignment horizontal="distributed" vertical="center"/>
      <protection hidden="1"/>
    </xf>
    <xf numFmtId="0" fontId="15" fillId="0" borderId="16" xfId="6" applyFont="1" applyBorder="1" applyAlignment="1" applyProtection="1">
      <alignment shrinkToFit="1"/>
      <protection hidden="1"/>
    </xf>
    <xf numFmtId="0" fontId="12" fillId="0" borderId="11" xfId="6" applyFont="1" applyBorder="1" applyAlignment="1" applyProtection="1">
      <alignment horizontal="distributed" vertical="center"/>
      <protection hidden="1"/>
    </xf>
    <xf numFmtId="0" fontId="12" fillId="0" borderId="16" xfId="6" applyFont="1" applyBorder="1" applyAlignment="1" applyProtection="1">
      <alignment horizontal="distributed" vertical="center"/>
      <protection hidden="1"/>
    </xf>
    <xf numFmtId="194" fontId="9" fillId="0" borderId="10" xfId="6" applyNumberFormat="1" applyFont="1" applyBorder="1" applyAlignment="1" applyProtection="1">
      <alignment horizontal="right" vertical="center"/>
      <protection hidden="1"/>
    </xf>
    <xf numFmtId="194" fontId="9" fillId="0" borderId="11" xfId="6" applyNumberFormat="1" applyFont="1" applyBorder="1" applyAlignment="1" applyProtection="1">
      <alignment horizontal="right" vertical="center"/>
      <protection hidden="1"/>
    </xf>
    <xf numFmtId="197" fontId="9" fillId="0" borderId="10" xfId="6" applyNumberFormat="1" applyFont="1" applyBorder="1" applyAlignment="1" applyProtection="1">
      <alignment horizontal="right" vertical="center"/>
      <protection hidden="1"/>
    </xf>
    <xf numFmtId="197" fontId="9" fillId="0" borderId="11" xfId="6" applyNumberFormat="1" applyFont="1" applyBorder="1" applyAlignment="1" applyProtection="1">
      <alignment horizontal="right" vertical="center"/>
      <protection hidden="1"/>
    </xf>
    <xf numFmtId="197" fontId="9" fillId="0" borderId="9" xfId="6" applyNumberFormat="1" applyFont="1" applyBorder="1" applyAlignment="1" applyProtection="1">
      <alignment horizontal="right" vertical="center"/>
      <protection hidden="1"/>
    </xf>
    <xf numFmtId="0" fontId="15" fillId="0" borderId="9" xfId="6" applyFont="1" applyBorder="1" applyAlignment="1" applyProtection="1">
      <alignment wrapText="1"/>
      <protection hidden="1"/>
    </xf>
    <xf numFmtId="0" fontId="15" fillId="0" borderId="216" xfId="6" applyFont="1" applyBorder="1" applyAlignment="1" applyProtection="1">
      <protection hidden="1"/>
    </xf>
    <xf numFmtId="183" fontId="3" fillId="0" borderId="1" xfId="0" applyNumberFormat="1" applyFont="1" applyFill="1" applyBorder="1" applyAlignment="1" applyProtection="1">
      <protection hidden="1"/>
    </xf>
    <xf numFmtId="180" fontId="3" fillId="0" borderId="1" xfId="0" applyNumberFormat="1" applyFont="1" applyFill="1" applyBorder="1" applyAlignment="1" applyProtection="1">
      <protection hidden="1"/>
    </xf>
    <xf numFmtId="184" fontId="3" fillId="0" borderId="1" xfId="0" applyNumberFormat="1" applyFont="1" applyFill="1" applyBorder="1" applyAlignment="1" applyProtection="1">
      <protection hidden="1"/>
    </xf>
    <xf numFmtId="0" fontId="3" fillId="0" borderId="0" xfId="0" applyFont="1" applyBorder="1" applyAlignment="1" applyProtection="1">
      <alignment horizontal="center" vertical="center"/>
      <protection hidden="1"/>
    </xf>
    <xf numFmtId="183" fontId="3" fillId="0" borderId="0" xfId="0" applyNumberFormat="1" applyFont="1" applyFill="1" applyBorder="1" applyAlignment="1" applyProtection="1">
      <protection hidden="1"/>
    </xf>
    <xf numFmtId="184" fontId="3" fillId="0" borderId="0" xfId="0" applyNumberFormat="1" applyFont="1" applyFill="1" applyBorder="1" applyAlignment="1" applyProtection="1">
      <protection hidden="1"/>
    </xf>
    <xf numFmtId="0" fontId="3" fillId="0" borderId="12" xfId="0" applyFont="1" applyFill="1" applyBorder="1" applyAlignment="1" applyProtection="1">
      <protection hidden="1"/>
    </xf>
    <xf numFmtId="184" fontId="3" fillId="0" borderId="12" xfId="0" applyNumberFormat="1" applyFont="1" applyFill="1" applyBorder="1" applyAlignment="1" applyProtection="1">
      <protection hidden="1"/>
    </xf>
    <xf numFmtId="180" fontId="3" fillId="0" borderId="5" xfId="0" applyNumberFormat="1" applyFont="1" applyFill="1" applyBorder="1" applyAlignment="1" applyProtection="1">
      <protection hidden="1"/>
    </xf>
    <xf numFmtId="0" fontId="35" fillId="0" borderId="12" xfId="0" applyFont="1" applyFill="1" applyBorder="1" applyAlignment="1" applyProtection="1">
      <alignment vertical="center" wrapText="1"/>
      <protection hidden="1"/>
    </xf>
    <xf numFmtId="180" fontId="3" fillId="0" borderId="12" xfId="0" applyNumberFormat="1" applyFont="1" applyFill="1" applyBorder="1" applyAlignment="1" applyProtection="1">
      <protection hidden="1"/>
    </xf>
    <xf numFmtId="0" fontId="3" fillId="0" borderId="1" xfId="0" applyFont="1" applyFill="1" applyBorder="1" applyAlignment="1" applyProtection="1">
      <alignment horizontal="center"/>
      <protection hidden="1"/>
    </xf>
    <xf numFmtId="0" fontId="35" fillId="0" borderId="1" xfId="0" applyFont="1" applyFill="1" applyBorder="1" applyAlignment="1" applyProtection="1">
      <alignment horizontal="center" vertical="center" wrapText="1"/>
      <protection hidden="1"/>
    </xf>
    <xf numFmtId="0" fontId="27" fillId="0" borderId="0" xfId="0" applyFont="1" applyFill="1" applyBorder="1" applyAlignment="1" applyProtection="1">
      <alignment horizontal="left" vertical="center"/>
      <protection hidden="1"/>
    </xf>
    <xf numFmtId="0" fontId="3" fillId="0" borderId="0" xfId="0" applyFont="1" applyFill="1" applyBorder="1" applyAlignment="1" applyProtection="1">
      <alignment horizontal="left"/>
      <protection hidden="1"/>
    </xf>
    <xf numFmtId="180" fontId="27" fillId="0" borderId="0" xfId="0" applyNumberFormat="1" applyFont="1" applyFill="1" applyBorder="1" applyAlignment="1" applyProtection="1">
      <protection hidden="1"/>
    </xf>
    <xf numFmtId="0" fontId="3" fillId="0" borderId="8" xfId="0" applyFont="1" applyBorder="1" applyProtection="1">
      <protection hidden="1"/>
    </xf>
    <xf numFmtId="189" fontId="3" fillId="2" borderId="1" xfId="0" applyNumberFormat="1" applyFont="1" applyFill="1" applyBorder="1" applyAlignment="1" applyProtection="1">
      <alignment horizontal="center" vertical="center"/>
      <protection locked="0"/>
    </xf>
    <xf numFmtId="0" fontId="30" fillId="2" borderId="1" xfId="0" applyFont="1" applyFill="1" applyBorder="1" applyAlignment="1" applyProtection="1">
      <alignment horizontal="center" vertical="center"/>
      <protection locked="0"/>
    </xf>
    <xf numFmtId="40" fontId="30" fillId="2" borderId="1" xfId="0" applyNumberFormat="1"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3" fillId="2" borderId="199" xfId="0" applyFont="1" applyFill="1" applyBorder="1" applyAlignment="1" applyProtection="1">
      <alignment horizontal="center" vertical="center"/>
      <protection locked="0"/>
    </xf>
    <xf numFmtId="0" fontId="3" fillId="2" borderId="200" xfId="0" applyFont="1" applyFill="1" applyBorder="1" applyAlignment="1" applyProtection="1">
      <alignment horizontal="center" vertical="center"/>
      <protection locked="0"/>
    </xf>
    <xf numFmtId="0" fontId="3" fillId="2" borderId="201" xfId="0" applyFont="1" applyFill="1" applyBorder="1" applyAlignment="1" applyProtection="1">
      <alignment horizontal="center" vertical="center"/>
      <protection locked="0"/>
    </xf>
    <xf numFmtId="181" fontId="3" fillId="2" borderId="8" xfId="0" applyNumberFormat="1" applyFont="1" applyFill="1" applyBorder="1" applyAlignment="1" applyProtection="1">
      <alignment horizontal="center" vertical="center"/>
      <protection locked="0"/>
    </xf>
    <xf numFmtId="56" fontId="9" fillId="0" borderId="15" xfId="6" applyNumberFormat="1" applyFont="1" applyBorder="1" applyAlignment="1" applyProtection="1">
      <alignment vertical="center"/>
      <protection hidden="1"/>
    </xf>
    <xf numFmtId="0" fontId="12" fillId="0" borderId="9" xfId="6" applyFont="1" applyBorder="1" applyAlignment="1" applyProtection="1">
      <alignment horizontal="center" vertical="center"/>
      <protection hidden="1"/>
    </xf>
    <xf numFmtId="38" fontId="12" fillId="0" borderId="9" xfId="7" applyFont="1" applyFill="1" applyBorder="1" applyAlignment="1" applyProtection="1">
      <alignment vertical="center"/>
      <protection hidden="1"/>
    </xf>
    <xf numFmtId="38" fontId="12" fillId="0" borderId="10" xfId="7" applyFont="1" applyFill="1" applyBorder="1" applyAlignment="1" applyProtection="1">
      <alignment vertical="center"/>
      <protection hidden="1"/>
    </xf>
    <xf numFmtId="0" fontId="13" fillId="0" borderId="14" xfId="6" applyFont="1" applyBorder="1" applyAlignment="1" applyProtection="1">
      <protection hidden="1"/>
    </xf>
    <xf numFmtId="0" fontId="13" fillId="0" borderId="15" xfId="6" applyFont="1" applyBorder="1" applyAlignment="1" applyProtection="1">
      <protection hidden="1"/>
    </xf>
    <xf numFmtId="0" fontId="13" fillId="0" borderId="16" xfId="6" applyFont="1" applyBorder="1" applyAlignment="1" applyProtection="1">
      <protection hidden="1"/>
    </xf>
    <xf numFmtId="0" fontId="13" fillId="0" borderId="9" xfId="6" applyFont="1" applyBorder="1" applyAlignment="1" applyProtection="1">
      <alignment horizontal="center" vertical="center"/>
      <protection hidden="1"/>
    </xf>
    <xf numFmtId="0" fontId="13" fillId="0" borderId="10" xfId="6" applyFont="1" applyBorder="1" applyAlignment="1" applyProtection="1">
      <alignment horizontal="center" vertical="center"/>
      <protection hidden="1"/>
    </xf>
    <xf numFmtId="0" fontId="13" fillId="0" borderId="11" xfId="6" applyFont="1" applyBorder="1" applyAlignment="1" applyProtection="1">
      <alignment horizontal="center" vertical="center"/>
      <protection hidden="1"/>
    </xf>
    <xf numFmtId="38" fontId="13" fillId="0" borderId="9" xfId="7" applyFont="1" applyFill="1" applyBorder="1" applyAlignment="1" applyProtection="1">
      <alignment vertical="center"/>
      <protection hidden="1"/>
    </xf>
    <xf numFmtId="38" fontId="13" fillId="0" borderId="10" xfId="7" applyFont="1" applyFill="1" applyBorder="1" applyAlignment="1" applyProtection="1">
      <alignment vertical="center"/>
      <protection hidden="1"/>
    </xf>
    <xf numFmtId="38" fontId="13" fillId="0" borderId="11" xfId="7" applyFont="1" applyFill="1" applyBorder="1" applyAlignment="1" applyProtection="1">
      <alignment vertical="center"/>
      <protection hidden="1"/>
    </xf>
    <xf numFmtId="0" fontId="12" fillId="0" borderId="9" xfId="6" applyFont="1" applyBorder="1" applyAlignment="1" applyProtection="1">
      <alignment horizontal="center"/>
      <protection hidden="1"/>
    </xf>
    <xf numFmtId="0" fontId="12" fillId="0" borderId="10" xfId="6" applyFont="1" applyBorder="1" applyAlignment="1" applyProtection="1">
      <alignment horizontal="center"/>
      <protection hidden="1"/>
    </xf>
    <xf numFmtId="0" fontId="12" fillId="0" borderId="11" xfId="6" applyFont="1" applyBorder="1" applyAlignment="1" applyProtection="1">
      <alignment horizontal="center"/>
      <protection hidden="1"/>
    </xf>
    <xf numFmtId="0" fontId="12" fillId="0" borderId="14" xfId="6" applyFont="1" applyBorder="1" applyAlignment="1" applyProtection="1">
      <alignment horizontal="center"/>
      <protection hidden="1"/>
    </xf>
    <xf numFmtId="0" fontId="12" fillId="0" borderId="15" xfId="6" applyFont="1" applyBorder="1" applyAlignment="1" applyProtection="1">
      <alignment horizontal="center"/>
      <protection hidden="1"/>
    </xf>
    <xf numFmtId="0" fontId="12" fillId="0" borderId="16" xfId="6" applyFont="1" applyBorder="1" applyAlignment="1" applyProtection="1">
      <alignment horizontal="center"/>
      <protection hidden="1"/>
    </xf>
    <xf numFmtId="38" fontId="12" fillId="0" borderId="11" xfId="7" applyFont="1" applyFill="1" applyBorder="1" applyAlignment="1" applyProtection="1">
      <alignment vertical="center"/>
      <protection hidden="1"/>
    </xf>
    <xf numFmtId="38" fontId="12" fillId="0" borderId="15" xfId="7" applyFont="1" applyFill="1" applyBorder="1" applyAlignment="1" applyProtection="1">
      <alignment vertical="center"/>
      <protection hidden="1"/>
    </xf>
    <xf numFmtId="38" fontId="12" fillId="0" borderId="16" xfId="7" applyFont="1" applyFill="1" applyBorder="1" applyAlignment="1" applyProtection="1">
      <alignment vertical="center"/>
      <protection hidden="1"/>
    </xf>
    <xf numFmtId="38" fontId="12" fillId="0" borderId="14" xfId="7" applyFont="1" applyFill="1" applyBorder="1" applyAlignment="1" applyProtection="1">
      <alignment vertical="center"/>
      <protection hidden="1"/>
    </xf>
    <xf numFmtId="0" fontId="13" fillId="0" borderId="11" xfId="6" applyFont="1" applyBorder="1" applyAlignment="1" applyProtection="1">
      <alignment horizontal="right" vertical="center" shrinkToFit="1"/>
      <protection hidden="1"/>
    </xf>
    <xf numFmtId="38" fontId="12" fillId="0" borderId="15" xfId="7" applyFont="1" applyFill="1" applyBorder="1" applyAlignment="1" applyProtection="1">
      <alignment vertical="center" shrinkToFit="1"/>
      <protection hidden="1"/>
    </xf>
    <xf numFmtId="0" fontId="12" fillId="0" borderId="11" xfId="6" applyFont="1" applyBorder="1" applyAlignment="1" applyProtection="1">
      <alignment horizontal="center" vertical="center" shrinkToFit="1"/>
      <protection hidden="1"/>
    </xf>
    <xf numFmtId="0" fontId="9" fillId="0" borderId="12" xfId="6" applyFont="1" applyBorder="1" applyAlignment="1" applyProtection="1">
      <alignment horizontal="center" vertical="center" shrinkToFit="1"/>
      <protection hidden="1"/>
    </xf>
    <xf numFmtId="0" fontId="9" fillId="0" borderId="13" xfId="6" applyFont="1" applyBorder="1" applyAlignment="1" applyProtection="1">
      <alignment horizontal="center" vertical="center" shrinkToFit="1"/>
      <protection hidden="1"/>
    </xf>
    <xf numFmtId="0" fontId="9" fillId="0" borderId="14" xfId="6" applyFont="1" applyBorder="1" applyAlignment="1" applyProtection="1">
      <alignment horizontal="center" vertical="center" shrinkToFit="1"/>
      <protection hidden="1"/>
    </xf>
    <xf numFmtId="0" fontId="9" fillId="0" borderId="16" xfId="6" applyFont="1" applyBorder="1" applyAlignment="1" applyProtection="1">
      <alignment horizontal="center" vertical="center" shrinkToFit="1"/>
      <protection hidden="1"/>
    </xf>
    <xf numFmtId="0" fontId="15" fillId="0" borderId="12" xfId="6" applyFont="1" applyBorder="1" applyAlignment="1" applyProtection="1">
      <alignment horizontal="left" vertical="center"/>
      <protection hidden="1"/>
    </xf>
    <xf numFmtId="0" fontId="12" fillId="0" borderId="0" xfId="6" applyFont="1" applyFill="1" applyProtection="1">
      <alignment vertical="center"/>
      <protection hidden="1"/>
    </xf>
    <xf numFmtId="194" fontId="9" fillId="0" borderId="10" xfId="6" applyNumberFormat="1" applyFont="1" applyFill="1" applyBorder="1" applyAlignment="1" applyProtection="1">
      <alignment horizontal="right" vertical="center"/>
      <protection hidden="1"/>
    </xf>
    <xf numFmtId="194" fontId="9" fillId="0" borderId="11" xfId="6" applyNumberFormat="1" applyFont="1" applyFill="1" applyBorder="1" applyAlignment="1" applyProtection="1">
      <alignment horizontal="right" vertical="center"/>
      <protection hidden="1"/>
    </xf>
    <xf numFmtId="197" fontId="9" fillId="0" borderId="10" xfId="6" applyNumberFormat="1" applyFont="1" applyFill="1" applyBorder="1" applyAlignment="1" applyProtection="1">
      <alignment horizontal="right" vertical="center"/>
      <protection hidden="1"/>
    </xf>
    <xf numFmtId="197" fontId="9" fillId="0" borderId="11" xfId="6" applyNumberFormat="1" applyFont="1" applyFill="1" applyBorder="1" applyAlignment="1" applyProtection="1">
      <alignment horizontal="right" vertical="center"/>
      <protection hidden="1"/>
    </xf>
    <xf numFmtId="0" fontId="9" fillId="0" borderId="10" xfId="6" applyFont="1" applyBorder="1" applyAlignment="1" applyProtection="1">
      <protection hidden="1"/>
    </xf>
    <xf numFmtId="0" fontId="9" fillId="0" borderId="11" xfId="6" applyFont="1" applyBorder="1" applyAlignment="1" applyProtection="1">
      <protection hidden="1"/>
    </xf>
    <xf numFmtId="0" fontId="15" fillId="0" borderId="9" xfId="6" applyFont="1" applyBorder="1" applyAlignment="1" applyProtection="1">
      <protection hidden="1"/>
    </xf>
    <xf numFmtId="0" fontId="9" fillId="0" borderId="9" xfId="6" applyFont="1" applyBorder="1" applyAlignment="1" applyProtection="1">
      <protection hidden="1"/>
    </xf>
    <xf numFmtId="0" fontId="15" fillId="0" borderId="9" xfId="6" applyFont="1" applyBorder="1" applyAlignment="1" applyProtection="1">
      <alignment horizontal="left" vertical="top"/>
      <protection hidden="1"/>
    </xf>
    <xf numFmtId="0" fontId="19" fillId="0" borderId="0" xfId="6" applyFont="1" applyAlignment="1" applyProtection="1">
      <protection hidden="1"/>
    </xf>
    <xf numFmtId="0" fontId="35" fillId="0" borderId="0" xfId="0" applyFont="1" applyProtection="1">
      <protection hidden="1"/>
    </xf>
    <xf numFmtId="0" fontId="3" fillId="0" borderId="0" xfId="0" applyFont="1" applyAlignment="1" applyProtection="1">
      <alignment horizontal="center" vertical="center"/>
      <protection hidden="1"/>
    </xf>
    <xf numFmtId="0" fontId="30" fillId="0" borderId="0" xfId="0" applyFont="1" applyFill="1" applyBorder="1" applyAlignment="1" applyProtection="1">
      <alignment horizontal="center" vertical="center" wrapText="1"/>
      <protection hidden="1"/>
    </xf>
    <xf numFmtId="0" fontId="3" fillId="0" borderId="1" xfId="0" applyFont="1" applyBorder="1" applyAlignment="1" applyProtection="1">
      <protection hidden="1"/>
    </xf>
    <xf numFmtId="0" fontId="3" fillId="0" borderId="8" xfId="0" applyFont="1" applyFill="1" applyBorder="1" applyAlignment="1" applyProtection="1">
      <alignment horizontal="center" vertical="center" wrapText="1"/>
      <protection hidden="1"/>
    </xf>
    <xf numFmtId="0" fontId="3" fillId="0" borderId="12" xfId="0" applyFont="1" applyFill="1" applyBorder="1" applyAlignment="1" applyProtection="1">
      <alignment horizontal="center" vertical="center" wrapText="1"/>
      <protection hidden="1"/>
    </xf>
    <xf numFmtId="0" fontId="3" fillId="0" borderId="12" xfId="0" applyFont="1" applyFill="1" applyBorder="1" applyAlignment="1" applyProtection="1">
      <alignment vertical="center"/>
      <protection hidden="1"/>
    </xf>
    <xf numFmtId="0" fontId="3" fillId="0" borderId="2" xfId="0" applyFont="1" applyFill="1" applyBorder="1" applyAlignment="1" applyProtection="1">
      <alignment horizontal="center" vertical="center" wrapText="1"/>
      <protection hidden="1"/>
    </xf>
    <xf numFmtId="0" fontId="27" fillId="0" borderId="0" xfId="0" applyFont="1" applyBorder="1" applyAlignment="1" applyProtection="1">
      <protection hidden="1"/>
    </xf>
    <xf numFmtId="0" fontId="3" fillId="0" borderId="0" xfId="0" applyFont="1" applyAlignment="1" applyProtection="1">
      <alignment horizontal="left" vertical="center"/>
      <protection hidden="1"/>
    </xf>
    <xf numFmtId="0" fontId="3" fillId="0" borderId="0" xfId="0" applyFont="1" applyAlignment="1" applyProtection="1">
      <alignment vertical="center"/>
      <protection hidden="1"/>
    </xf>
    <xf numFmtId="49" fontId="3" fillId="0" borderId="10" xfId="0" applyNumberFormat="1" applyFont="1" applyFill="1" applyBorder="1" applyAlignment="1" applyProtection="1">
      <alignment vertical="center"/>
      <protection hidden="1"/>
    </xf>
    <xf numFmtId="0" fontId="15" fillId="0" borderId="0" xfId="6" applyFont="1" applyAlignment="1" applyProtection="1">
      <alignment horizontal="right"/>
      <protection hidden="1"/>
    </xf>
    <xf numFmtId="0" fontId="9" fillId="0" borderId="0" xfId="6" applyFont="1" applyAlignment="1" applyProtection="1">
      <alignment horizontal="center"/>
      <protection hidden="1"/>
    </xf>
    <xf numFmtId="0" fontId="12" fillId="0" borderId="5" xfId="6" applyFont="1" applyBorder="1" applyAlignment="1" applyProtection="1">
      <protection hidden="1"/>
    </xf>
    <xf numFmtId="0" fontId="12" fillId="0" borderId="7" xfId="6" applyFont="1" applyBorder="1" applyAlignment="1" applyProtection="1">
      <protection hidden="1"/>
    </xf>
    <xf numFmtId="0" fontId="12" fillId="0" borderId="11" xfId="6" applyFont="1" applyBorder="1" applyAlignment="1" applyProtection="1">
      <protection hidden="1"/>
    </xf>
    <xf numFmtId="0" fontId="12" fillId="0" borderId="12" xfId="6" applyFont="1" applyBorder="1" applyAlignment="1" applyProtection="1">
      <protection hidden="1"/>
    </xf>
    <xf numFmtId="0" fontId="12" fillId="0" borderId="13" xfId="6" applyFont="1" applyBorder="1" applyAlignment="1" applyProtection="1">
      <protection hidden="1"/>
    </xf>
    <xf numFmtId="0" fontId="15" fillId="0" borderId="14" xfId="6" applyFont="1" applyBorder="1" applyAlignment="1" applyProtection="1">
      <protection hidden="1"/>
    </xf>
    <xf numFmtId="0" fontId="15" fillId="0" borderId="16" xfId="6" applyFont="1" applyBorder="1" applyAlignment="1" applyProtection="1">
      <alignment horizontal="distributed"/>
      <protection hidden="1"/>
    </xf>
    <xf numFmtId="0" fontId="12" fillId="0" borderId="14" xfId="6" applyFont="1" applyBorder="1" applyAlignment="1" applyProtection="1">
      <protection hidden="1"/>
    </xf>
    <xf numFmtId="0" fontId="12" fillId="0" borderId="16" xfId="6" applyFont="1" applyBorder="1" applyAlignment="1" applyProtection="1">
      <protection hidden="1"/>
    </xf>
    <xf numFmtId="0" fontId="12" fillId="0" borderId="14" xfId="6" applyFont="1" applyBorder="1" applyAlignment="1" applyProtection="1">
      <alignment horizontal="distributed" vertical="top"/>
      <protection hidden="1"/>
    </xf>
    <xf numFmtId="0" fontId="15" fillId="0" borderId="15" xfId="6" applyFont="1" applyBorder="1" applyAlignment="1" applyProtection="1">
      <alignment horizontal="distributed" vertical="center"/>
      <protection hidden="1"/>
    </xf>
    <xf numFmtId="0" fontId="15" fillId="0" borderId="16" xfId="6" applyFont="1" applyBorder="1" applyAlignment="1" applyProtection="1">
      <alignment horizontal="distributed" vertical="center"/>
      <protection hidden="1"/>
    </xf>
    <xf numFmtId="0" fontId="12" fillId="0" borderId="15" xfId="6" applyFont="1" applyBorder="1" applyAlignment="1" applyProtection="1">
      <protection hidden="1"/>
    </xf>
    <xf numFmtId="0" fontId="18" fillId="0" borderId="9" xfId="6" applyFont="1" applyBorder="1" applyAlignment="1" applyProtection="1">
      <alignment horizontal="center" vertical="center" shrinkToFit="1"/>
      <protection hidden="1"/>
    </xf>
    <xf numFmtId="0" fontId="18" fillId="0" borderId="14" xfId="6" applyFont="1" applyBorder="1" applyAlignment="1" applyProtection="1">
      <alignment horizontal="center" vertical="center" shrinkToFit="1"/>
      <protection hidden="1"/>
    </xf>
    <xf numFmtId="0" fontId="12" fillId="0" borderId="9" xfId="6" applyFont="1" applyBorder="1" applyAlignment="1" applyProtection="1">
      <alignment horizontal="left" vertical="center" wrapText="1"/>
      <protection hidden="1"/>
    </xf>
    <xf numFmtId="0" fontId="12" fillId="0" borderId="0" xfId="6" applyFont="1" applyAlignment="1" applyProtection="1">
      <alignment horizontal="left" vertical="center" wrapText="1"/>
      <protection hidden="1"/>
    </xf>
    <xf numFmtId="0" fontId="12" fillId="0" borderId="12" xfId="6" applyFont="1" applyBorder="1" applyAlignment="1" applyProtection="1">
      <alignment horizontal="left" vertical="center" wrapText="1"/>
      <protection hidden="1"/>
    </xf>
    <xf numFmtId="0" fontId="12" fillId="0" borderId="56" xfId="6" applyFont="1" applyBorder="1" applyAlignment="1" applyProtection="1">
      <alignment horizontal="center" vertical="center" textRotation="255"/>
      <protection hidden="1"/>
    </xf>
    <xf numFmtId="0" fontId="12" fillId="0" borderId="73" xfId="6" applyFont="1" applyBorder="1" applyAlignment="1" applyProtection="1">
      <alignment horizontal="center" vertical="center" textRotation="255"/>
      <protection hidden="1"/>
    </xf>
    <xf numFmtId="0" fontId="13" fillId="0" borderId="12" xfId="6" applyFont="1" applyBorder="1" applyAlignment="1" applyProtection="1">
      <alignment horizontal="center" vertical="center"/>
      <protection hidden="1"/>
    </xf>
    <xf numFmtId="0" fontId="13" fillId="0" borderId="13" xfId="6" applyFont="1" applyBorder="1" applyAlignment="1" applyProtection="1">
      <protection hidden="1"/>
    </xf>
    <xf numFmtId="0" fontId="13" fillId="0" borderId="9" xfId="6" applyFont="1" applyBorder="1" applyAlignment="1" applyProtection="1">
      <alignment horizontal="distributed" vertical="center"/>
      <protection hidden="1"/>
    </xf>
    <xf numFmtId="0" fontId="13" fillId="0" borderId="11" xfId="6" applyFont="1" applyBorder="1" applyAlignment="1" applyProtection="1">
      <alignment horizontal="distributed" vertical="center"/>
      <protection hidden="1"/>
    </xf>
    <xf numFmtId="0" fontId="13" fillId="0" borderId="0" xfId="6" applyFont="1" applyAlignment="1" applyProtection="1">
      <alignment horizontal="right" vertical="center"/>
      <protection hidden="1"/>
    </xf>
    <xf numFmtId="0" fontId="12" fillId="0" borderId="12" xfId="6" applyFont="1" applyBorder="1" applyAlignment="1" applyProtection="1">
      <alignment horizontal="center" vertical="center"/>
      <protection hidden="1"/>
    </xf>
    <xf numFmtId="0" fontId="12" fillId="0" borderId="13" xfId="6" applyFont="1" applyBorder="1" applyAlignment="1" applyProtection="1">
      <alignment horizontal="center" vertical="center"/>
      <protection hidden="1"/>
    </xf>
    <xf numFmtId="0" fontId="13" fillId="0" borderId="14" xfId="6" applyFont="1" applyBorder="1" applyAlignment="1" applyProtection="1">
      <alignment horizontal="center" vertical="center"/>
      <protection hidden="1"/>
    </xf>
    <xf numFmtId="0" fontId="15" fillId="0" borderId="11" xfId="6" applyFont="1" applyBorder="1" applyAlignment="1" applyProtection="1">
      <alignment horizontal="right"/>
      <protection hidden="1"/>
    </xf>
    <xf numFmtId="0" fontId="9" fillId="0" borderId="11" xfId="6" applyFont="1" applyBorder="1" applyAlignment="1" applyProtection="1">
      <alignment horizontal="right"/>
      <protection hidden="1"/>
    </xf>
    <xf numFmtId="0" fontId="15" fillId="0" borderId="16" xfId="6" applyFont="1" applyBorder="1" applyAlignment="1" applyProtection="1">
      <protection hidden="1"/>
    </xf>
    <xf numFmtId="0" fontId="9" fillId="0" borderId="16" xfId="6" applyFont="1" applyBorder="1" applyAlignment="1" applyProtection="1">
      <protection hidden="1"/>
    </xf>
    <xf numFmtId="0" fontId="9" fillId="0" borderId="218" xfId="6" applyFont="1" applyBorder="1" applyAlignment="1" applyProtection="1">
      <protection hidden="1"/>
    </xf>
    <xf numFmtId="0" fontId="13" fillId="0" borderId="0" xfId="6" applyFont="1" applyAlignment="1" applyProtection="1">
      <alignment horizontal="distributed" vertical="center"/>
      <protection hidden="1"/>
    </xf>
    <xf numFmtId="38" fontId="12" fillId="0" borderId="0" xfId="7" applyFont="1" applyBorder="1" applyAlignment="1" applyProtection="1">
      <protection hidden="1"/>
    </xf>
    <xf numFmtId="38" fontId="15" fillId="0" borderId="218" xfId="7" applyFont="1" applyBorder="1" applyAlignment="1" applyProtection="1">
      <alignment horizontal="right" vertical="top"/>
      <protection hidden="1"/>
    </xf>
    <xf numFmtId="0" fontId="69" fillId="0" borderId="0" xfId="0" applyFont="1" applyProtection="1">
      <protection hidden="1"/>
    </xf>
    <xf numFmtId="0" fontId="3" fillId="0" borderId="9" xfId="0" applyFont="1" applyBorder="1" applyProtection="1">
      <protection hidden="1"/>
    </xf>
    <xf numFmtId="0" fontId="3" fillId="0" borderId="10" xfId="0" applyFont="1" applyBorder="1" applyProtection="1">
      <protection hidden="1"/>
    </xf>
    <xf numFmtId="0" fontId="3" fillId="0" borderId="11" xfId="0" applyFont="1" applyBorder="1" applyProtection="1">
      <protection hidden="1"/>
    </xf>
    <xf numFmtId="0" fontId="3" fillId="0" borderId="12" xfId="0" applyFont="1" applyBorder="1" applyProtection="1">
      <protection hidden="1"/>
    </xf>
    <xf numFmtId="0" fontId="3" fillId="2" borderId="5" xfId="0" applyFont="1" applyFill="1" applyBorder="1" applyProtection="1">
      <protection hidden="1"/>
    </xf>
    <xf numFmtId="0" fontId="3" fillId="2" borderId="7" xfId="0" applyFont="1" applyFill="1" applyBorder="1" applyProtection="1">
      <protection hidden="1"/>
    </xf>
    <xf numFmtId="0" fontId="3" fillId="0" borderId="13" xfId="0" applyFont="1" applyBorder="1" applyProtection="1">
      <protection hidden="1"/>
    </xf>
    <xf numFmtId="0" fontId="6" fillId="0" borderId="0" xfId="0" applyFont="1" applyBorder="1" applyProtection="1">
      <protection hidden="1"/>
    </xf>
    <xf numFmtId="0" fontId="3" fillId="0" borderId="14" xfId="0" applyFont="1" applyBorder="1" applyProtection="1">
      <protection hidden="1"/>
    </xf>
    <xf numFmtId="0" fontId="3" fillId="0" borderId="16" xfId="0" applyFont="1" applyBorder="1" applyProtection="1">
      <protection hidden="1"/>
    </xf>
    <xf numFmtId="0" fontId="18" fillId="4" borderId="34" xfId="0" applyFont="1" applyFill="1" applyBorder="1" applyAlignment="1" applyProtection="1">
      <alignment vertical="top" wrapText="1"/>
      <protection hidden="1"/>
    </xf>
    <xf numFmtId="0" fontId="18" fillId="4" borderId="32" xfId="0" applyFont="1" applyFill="1" applyBorder="1" applyAlignment="1" applyProtection="1">
      <alignment vertical="top" wrapText="1"/>
      <protection hidden="1"/>
    </xf>
    <xf numFmtId="0" fontId="18" fillId="4" borderId="35" xfId="0" applyFont="1" applyFill="1" applyBorder="1" applyAlignment="1" applyProtection="1">
      <alignment vertical="top" wrapText="1"/>
      <protection hidden="1"/>
    </xf>
    <xf numFmtId="0" fontId="18" fillId="4" borderId="34" xfId="0" applyFont="1" applyFill="1" applyBorder="1" applyAlignment="1" applyProtection="1">
      <alignment vertical="top"/>
      <protection hidden="1"/>
    </xf>
    <xf numFmtId="0" fontId="18" fillId="4" borderId="32" xfId="0" applyFont="1" applyFill="1" applyBorder="1" applyAlignment="1" applyProtection="1">
      <alignment vertical="top"/>
      <protection hidden="1"/>
    </xf>
    <xf numFmtId="0" fontId="18" fillId="4" borderId="35" xfId="0" applyFont="1" applyFill="1" applyBorder="1" applyAlignment="1" applyProtection="1">
      <alignment vertical="top"/>
      <protection hidden="1"/>
    </xf>
    <xf numFmtId="196" fontId="3" fillId="0" borderId="1" xfId="0" applyNumberFormat="1" applyFont="1" applyFill="1" applyBorder="1" applyProtection="1">
      <protection hidden="1"/>
    </xf>
    <xf numFmtId="49" fontId="3" fillId="0" borderId="0" xfId="0" applyNumberFormat="1" applyFont="1" applyFill="1" applyBorder="1" applyAlignment="1" applyProtection="1">
      <alignment horizontal="left"/>
      <protection hidden="1"/>
    </xf>
    <xf numFmtId="180" fontId="3" fillId="0" borderId="1" xfId="0" applyNumberFormat="1" applyFont="1" applyBorder="1" applyProtection="1">
      <protection hidden="1"/>
    </xf>
    <xf numFmtId="180" fontId="3" fillId="0" borderId="0" xfId="0" applyNumberFormat="1" applyFont="1" applyFill="1" applyBorder="1" applyProtection="1">
      <protection hidden="1"/>
    </xf>
    <xf numFmtId="0" fontId="33" fillId="4" borderId="5" xfId="0" applyFont="1" applyFill="1" applyBorder="1" applyAlignment="1" applyProtection="1">
      <alignment vertical="top"/>
      <protection hidden="1"/>
    </xf>
    <xf numFmtId="0" fontId="33" fillId="4" borderId="7" xfId="0" applyFont="1" applyFill="1" applyBorder="1" applyAlignment="1" applyProtection="1">
      <alignment vertical="top"/>
      <protection hidden="1"/>
    </xf>
    <xf numFmtId="0" fontId="3" fillId="4" borderId="34" xfId="0" applyFont="1" applyFill="1" applyBorder="1" applyAlignment="1" applyProtection="1">
      <alignment vertical="center"/>
      <protection hidden="1"/>
    </xf>
    <xf numFmtId="0" fontId="3" fillId="4" borderId="32" xfId="0" applyFont="1" applyFill="1" applyBorder="1" applyAlignment="1" applyProtection="1">
      <alignment vertical="center"/>
      <protection hidden="1"/>
    </xf>
    <xf numFmtId="0" fontId="33" fillId="4" borderId="32" xfId="0" applyFont="1" applyFill="1" applyBorder="1" applyAlignment="1" applyProtection="1">
      <alignment vertical="center"/>
      <protection hidden="1"/>
    </xf>
    <xf numFmtId="0" fontId="33" fillId="4" borderId="35" xfId="0" applyFont="1" applyFill="1" applyBorder="1" applyAlignment="1" applyProtection="1">
      <alignment vertical="center"/>
      <protection hidden="1"/>
    </xf>
    <xf numFmtId="0" fontId="3" fillId="4" borderId="10" xfId="0" applyFont="1" applyFill="1" applyBorder="1" applyAlignment="1" applyProtection="1">
      <alignment vertical="center"/>
      <protection hidden="1"/>
    </xf>
    <xf numFmtId="0" fontId="3" fillId="4" borderId="9" xfId="0" applyFont="1" applyFill="1" applyBorder="1" applyAlignment="1" applyProtection="1">
      <alignment vertical="center"/>
      <protection hidden="1"/>
    </xf>
    <xf numFmtId="0" fontId="33" fillId="4" borderId="11" xfId="0" applyFont="1" applyFill="1" applyBorder="1" applyAlignment="1" applyProtection="1">
      <alignment vertical="center"/>
      <protection hidden="1"/>
    </xf>
    <xf numFmtId="0" fontId="3" fillId="4" borderId="0" xfId="0" applyFont="1" applyFill="1" applyAlignment="1" applyProtection="1">
      <alignment vertical="center"/>
      <protection hidden="1"/>
    </xf>
    <xf numFmtId="0" fontId="3" fillId="4" borderId="12" xfId="0" applyFont="1" applyFill="1" applyBorder="1" applyAlignment="1" applyProtection="1">
      <alignment vertical="center"/>
      <protection hidden="1"/>
    </xf>
    <xf numFmtId="0" fontId="3" fillId="4" borderId="13" xfId="0" applyFont="1" applyFill="1" applyBorder="1" applyAlignment="1" applyProtection="1">
      <alignment vertical="center"/>
      <protection hidden="1"/>
    </xf>
    <xf numFmtId="0" fontId="3" fillId="4" borderId="11" xfId="0" applyFont="1" applyFill="1" applyBorder="1" applyAlignment="1" applyProtection="1">
      <alignment vertical="center"/>
      <protection hidden="1"/>
    </xf>
    <xf numFmtId="0" fontId="3" fillId="4" borderId="15" xfId="0" applyFont="1" applyFill="1" applyBorder="1" applyAlignment="1" applyProtection="1">
      <alignment vertical="center"/>
      <protection hidden="1"/>
    </xf>
    <xf numFmtId="0" fontId="3" fillId="4" borderId="14" xfId="0" applyFont="1" applyFill="1" applyBorder="1" applyAlignment="1" applyProtection="1">
      <alignment vertical="center"/>
      <protection hidden="1"/>
    </xf>
    <xf numFmtId="0" fontId="3" fillId="4" borderId="16" xfId="0" applyFont="1" applyFill="1" applyBorder="1" applyAlignment="1" applyProtection="1">
      <alignment vertical="center"/>
      <protection hidden="1"/>
    </xf>
    <xf numFmtId="0" fontId="33" fillId="4" borderId="34" xfId="0" applyFont="1" applyFill="1" applyBorder="1" applyAlignment="1" applyProtection="1">
      <alignment horizontal="right" vertical="top" wrapText="1"/>
      <protection hidden="1"/>
    </xf>
    <xf numFmtId="0" fontId="33" fillId="4" borderId="32" xfId="0" applyFont="1" applyFill="1" applyBorder="1" applyAlignment="1" applyProtection="1">
      <alignment horizontal="right" vertical="top" wrapText="1"/>
      <protection hidden="1"/>
    </xf>
    <xf numFmtId="0" fontId="33" fillId="4" borderId="35" xfId="0" applyFont="1" applyFill="1" applyBorder="1" applyAlignment="1" applyProtection="1">
      <alignment horizontal="right" vertical="top" wrapText="1"/>
      <protection hidden="1"/>
    </xf>
    <xf numFmtId="0" fontId="30" fillId="4" borderId="9" xfId="0" applyFont="1" applyFill="1" applyBorder="1" applyAlignment="1" applyProtection="1">
      <alignment vertical="center"/>
      <protection hidden="1"/>
    </xf>
    <xf numFmtId="0" fontId="30" fillId="4" borderId="10" xfId="0" applyFont="1" applyFill="1" applyBorder="1" applyAlignment="1" applyProtection="1">
      <alignment vertical="center"/>
      <protection hidden="1"/>
    </xf>
    <xf numFmtId="0" fontId="3" fillId="0" borderId="0" xfId="0" applyFont="1" applyBorder="1" applyAlignment="1" applyProtection="1">
      <alignment vertical="top"/>
      <protection hidden="1"/>
    </xf>
    <xf numFmtId="0" fontId="3" fillId="0" borderId="0" xfId="0" applyFont="1" applyAlignment="1" applyProtection="1">
      <protection hidden="1"/>
    </xf>
    <xf numFmtId="0" fontId="40" fillId="0" borderId="0" xfId="0" applyFont="1" applyBorder="1" applyAlignment="1" applyProtection="1">
      <alignment vertical="top"/>
      <protection hidden="1"/>
    </xf>
    <xf numFmtId="0" fontId="40" fillId="0" borderId="10" xfId="0" applyFont="1" applyBorder="1" applyAlignment="1" applyProtection="1">
      <alignment vertical="top"/>
      <protection hidden="1"/>
    </xf>
    <xf numFmtId="0" fontId="3" fillId="0" borderId="10" xfId="0" applyFont="1" applyBorder="1" applyAlignment="1" applyProtection="1">
      <alignment vertical="top"/>
      <protection hidden="1"/>
    </xf>
    <xf numFmtId="0" fontId="3" fillId="0" borderId="0" xfId="0" applyFont="1" applyBorder="1" applyAlignment="1" applyProtection="1">
      <alignment vertical="top" wrapText="1"/>
      <protection hidden="1"/>
    </xf>
    <xf numFmtId="0" fontId="3" fillId="0" borderId="15" xfId="0" applyFont="1" applyBorder="1" applyAlignment="1" applyProtection="1">
      <alignment horizontal="center" vertical="center"/>
      <protection hidden="1"/>
    </xf>
    <xf numFmtId="0" fontId="3" fillId="0" borderId="0" xfId="0" applyFont="1" applyBorder="1" applyAlignment="1" applyProtection="1">
      <alignment horizontal="center" vertical="center" wrapText="1"/>
      <protection hidden="1"/>
    </xf>
    <xf numFmtId="180" fontId="27" fillId="0" borderId="0" xfId="0" applyNumberFormat="1" applyFont="1" applyFill="1" applyBorder="1" applyProtection="1">
      <protection hidden="1"/>
    </xf>
    <xf numFmtId="0" fontId="28" fillId="0" borderId="0" xfId="0" applyFont="1" applyBorder="1" applyProtection="1">
      <protection hidden="1"/>
    </xf>
    <xf numFmtId="0" fontId="28" fillId="0" borderId="15" xfId="0" applyFont="1" applyBorder="1" applyProtection="1">
      <protection hidden="1"/>
    </xf>
    <xf numFmtId="0" fontId="3" fillId="0" borderId="15" xfId="0" applyFont="1" applyBorder="1" applyAlignment="1" applyProtection="1">
      <alignment vertical="top"/>
      <protection hidden="1"/>
    </xf>
    <xf numFmtId="0" fontId="3" fillId="0" borderId="15" xfId="0" applyFont="1" applyBorder="1" applyAlignment="1" applyProtection="1">
      <alignment vertical="top" wrapText="1"/>
      <protection hidden="1"/>
    </xf>
    <xf numFmtId="0" fontId="71" fillId="0" borderId="0" xfId="0" applyFont="1" applyProtection="1">
      <protection hidden="1"/>
    </xf>
    <xf numFmtId="0" fontId="3" fillId="0" borderId="5" xfId="0" applyFont="1" applyBorder="1" applyAlignment="1" applyProtection="1">
      <alignment horizontal="center" vertical="center" wrapText="1"/>
      <protection hidden="1"/>
    </xf>
    <xf numFmtId="180" fontId="3" fillId="0" borderId="5" xfId="0" applyNumberFormat="1" applyFont="1" applyFill="1" applyBorder="1" applyAlignment="1" applyProtection="1">
      <alignment horizontal="center" vertical="center"/>
      <protection hidden="1"/>
    </xf>
    <xf numFmtId="0" fontId="33" fillId="0" borderId="1" xfId="0" applyFont="1" applyBorder="1" applyAlignment="1" applyProtection="1">
      <alignment horizontal="center" vertical="center" wrapText="1"/>
      <protection hidden="1"/>
    </xf>
    <xf numFmtId="180" fontId="3" fillId="0" borderId="1" xfId="0" applyNumberFormat="1" applyFont="1" applyFill="1" applyBorder="1" applyAlignment="1" applyProtection="1">
      <alignment horizontal="center" vertical="center" wrapText="1"/>
      <protection hidden="1"/>
    </xf>
    <xf numFmtId="0" fontId="27" fillId="0" borderId="0" xfId="0" applyFont="1" applyBorder="1" applyAlignment="1" applyProtection="1">
      <alignment vertical="top"/>
      <protection hidden="1"/>
    </xf>
    <xf numFmtId="0" fontId="30" fillId="0" borderId="0" xfId="0" applyFont="1" applyAlignment="1" applyProtection="1">
      <alignment vertical="center"/>
      <protection hidden="1"/>
    </xf>
    <xf numFmtId="0" fontId="3" fillId="0" borderId="54"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73" xfId="0" applyFont="1" applyBorder="1" applyAlignment="1" applyProtection="1">
      <alignment horizontal="center" vertical="center"/>
      <protection hidden="1"/>
    </xf>
    <xf numFmtId="0" fontId="3" fillId="0" borderId="56" xfId="0" applyFont="1" applyBorder="1" applyAlignment="1" applyProtection="1">
      <alignment horizontal="center" vertical="center"/>
      <protection hidden="1"/>
    </xf>
    <xf numFmtId="0" fontId="3" fillId="0" borderId="48" xfId="0" applyFont="1" applyBorder="1" applyAlignment="1" applyProtection="1">
      <alignment horizontal="center" vertical="center"/>
      <protection hidden="1"/>
    </xf>
    <xf numFmtId="0" fontId="28" fillId="0" borderId="0" xfId="0" applyFont="1" applyProtection="1">
      <protection hidden="1"/>
    </xf>
    <xf numFmtId="0" fontId="27" fillId="0" borderId="0" xfId="0" applyFont="1" applyBorder="1" applyProtection="1">
      <protection hidden="1"/>
    </xf>
    <xf numFmtId="0" fontId="3" fillId="0" borderId="0" xfId="0" applyFont="1" applyBorder="1" applyAlignment="1" applyProtection="1">
      <alignment vertical="center"/>
      <protection hidden="1"/>
    </xf>
    <xf numFmtId="49" fontId="3" fillId="0" borderId="0" xfId="0" applyNumberFormat="1" applyFont="1" applyBorder="1" applyAlignment="1" applyProtection="1">
      <alignment vertical="center"/>
      <protection hidden="1"/>
    </xf>
    <xf numFmtId="0" fontId="30" fillId="0" borderId="1" xfId="0" applyFont="1" applyBorder="1" applyAlignment="1" applyProtection="1">
      <alignment horizontal="left" vertical="center" wrapText="1"/>
      <protection hidden="1"/>
    </xf>
    <xf numFmtId="0" fontId="3" fillId="0" borderId="0" xfId="0" applyFont="1" applyAlignment="1" applyProtection="1">
      <alignment vertical="center" wrapText="1"/>
      <protection hidden="1"/>
    </xf>
    <xf numFmtId="0" fontId="3" fillId="0" borderId="0" xfId="0" applyFont="1" applyFill="1" applyBorder="1" applyAlignment="1" applyProtection="1">
      <alignment horizontal="left" vertical="center"/>
      <protection hidden="1"/>
    </xf>
    <xf numFmtId="0" fontId="3" fillId="0" borderId="0" xfId="0" applyFont="1" applyFill="1" applyBorder="1" applyAlignment="1" applyProtection="1">
      <alignment vertical="top"/>
      <protection hidden="1"/>
    </xf>
    <xf numFmtId="0" fontId="30" fillId="0" borderId="1" xfId="0" applyFont="1" applyBorder="1" applyAlignment="1" applyProtection="1">
      <alignment horizontal="center" vertical="center"/>
      <protection hidden="1"/>
    </xf>
    <xf numFmtId="0" fontId="3" fillId="0" borderId="9" xfId="0" applyFont="1" applyBorder="1" applyAlignment="1" applyProtection="1">
      <alignment vertical="center"/>
      <protection hidden="1"/>
    </xf>
    <xf numFmtId="0" fontId="3" fillId="0" borderId="10" xfId="0" applyFont="1" applyBorder="1" applyAlignment="1" applyProtection="1">
      <alignment vertical="center"/>
      <protection hidden="1"/>
    </xf>
    <xf numFmtId="0" fontId="35" fillId="0" borderId="10" xfId="0" applyFont="1" applyBorder="1" applyAlignment="1" applyProtection="1">
      <alignment horizontal="distributed" vertical="top"/>
      <protection hidden="1"/>
    </xf>
    <xf numFmtId="0" fontId="3" fillId="0" borderId="11" xfId="0" applyFont="1" applyBorder="1" applyAlignment="1" applyProtection="1">
      <alignment vertical="center"/>
      <protection hidden="1"/>
    </xf>
    <xf numFmtId="0" fontId="3" fillId="0" borderId="12" xfId="0" applyFont="1" applyBorder="1" applyAlignment="1" applyProtection="1">
      <alignment vertical="center"/>
      <protection hidden="1"/>
    </xf>
    <xf numFmtId="0" fontId="35" fillId="0" borderId="0" xfId="0" applyFont="1" applyBorder="1" applyAlignment="1" applyProtection="1">
      <alignment horizontal="distributed" vertical="top"/>
      <protection hidden="1"/>
    </xf>
    <xf numFmtId="0" fontId="3" fillId="0" borderId="13" xfId="0" applyFont="1" applyBorder="1" applyAlignment="1" applyProtection="1">
      <alignment vertical="center"/>
      <protection hidden="1"/>
    </xf>
    <xf numFmtId="0" fontId="41" fillId="0" borderId="0" xfId="0" applyFont="1" applyFill="1" applyBorder="1" applyAlignment="1" applyProtection="1">
      <alignment horizontal="right" vertical="center"/>
      <protection hidden="1"/>
    </xf>
    <xf numFmtId="0" fontId="41" fillId="0" borderId="0" xfId="0" applyFont="1" applyBorder="1" applyAlignment="1" applyProtection="1">
      <alignment vertical="center"/>
      <protection hidden="1"/>
    </xf>
    <xf numFmtId="0" fontId="4" fillId="0" borderId="0" xfId="0" applyFont="1" applyBorder="1" applyAlignment="1" applyProtection="1">
      <alignment vertical="center"/>
      <protection hidden="1"/>
    </xf>
    <xf numFmtId="0" fontId="30" fillId="0" borderId="12" xfId="0" applyFont="1" applyBorder="1" applyAlignment="1" applyProtection="1">
      <alignment vertical="center"/>
      <protection hidden="1"/>
    </xf>
    <xf numFmtId="0" fontId="30" fillId="0" borderId="0" xfId="0" applyFont="1" applyBorder="1" applyAlignment="1" applyProtection="1">
      <alignment vertical="center"/>
      <protection hidden="1"/>
    </xf>
    <xf numFmtId="0" fontId="30" fillId="0" borderId="15" xfId="0" applyFont="1" applyBorder="1" applyProtection="1">
      <protection hidden="1"/>
    </xf>
    <xf numFmtId="0" fontId="3" fillId="2" borderId="1" xfId="0" applyFont="1" applyFill="1" applyBorder="1" applyAlignment="1" applyProtection="1">
      <alignment vertical="center"/>
      <protection hidden="1"/>
    </xf>
    <xf numFmtId="0" fontId="27" fillId="0" borderId="0" xfId="0" applyFont="1" applyBorder="1" applyAlignment="1" applyProtection="1">
      <alignment vertical="center"/>
      <protection hidden="1"/>
    </xf>
    <xf numFmtId="49" fontId="33" fillId="0" borderId="9" xfId="0" applyNumberFormat="1" applyFont="1" applyBorder="1" applyAlignment="1" applyProtection="1">
      <alignment vertical="center"/>
      <protection hidden="1"/>
    </xf>
    <xf numFmtId="49" fontId="35" fillId="0" borderId="12" xfId="0" applyNumberFormat="1" applyFont="1" applyBorder="1" applyAlignment="1" applyProtection="1">
      <alignment vertical="center"/>
      <protection hidden="1"/>
    </xf>
    <xf numFmtId="0" fontId="35" fillId="0" borderId="14" xfId="0" applyFont="1" applyBorder="1" applyAlignment="1" applyProtection="1">
      <alignment vertical="center"/>
      <protection hidden="1"/>
    </xf>
    <xf numFmtId="0" fontId="3" fillId="0" borderId="13" xfId="0" applyFont="1" applyBorder="1" applyAlignment="1" applyProtection="1">
      <alignment vertical="center" wrapText="1"/>
      <protection hidden="1"/>
    </xf>
    <xf numFmtId="0" fontId="35" fillId="0" borderId="9" xfId="0" applyFont="1" applyBorder="1" applyAlignment="1" applyProtection="1">
      <alignment vertical="center"/>
      <protection hidden="1"/>
    </xf>
    <xf numFmtId="0" fontId="35" fillId="0" borderId="10" xfId="0" applyFont="1" applyBorder="1" applyAlignment="1" applyProtection="1">
      <alignment vertical="center"/>
      <protection hidden="1"/>
    </xf>
    <xf numFmtId="0" fontId="33" fillId="0" borderId="11" xfId="0" applyFont="1" applyBorder="1" applyAlignment="1" applyProtection="1">
      <alignment horizontal="right" vertical="top"/>
      <protection hidden="1"/>
    </xf>
    <xf numFmtId="0" fontId="30" fillId="0" borderId="13" xfId="0" applyFont="1" applyBorder="1" applyAlignment="1" applyProtection="1">
      <alignment vertical="center"/>
      <protection hidden="1"/>
    </xf>
    <xf numFmtId="0" fontId="37" fillId="0" borderId="10" xfId="0" applyFont="1" applyBorder="1" applyAlignment="1" applyProtection="1">
      <alignment vertical="center"/>
      <protection hidden="1"/>
    </xf>
    <xf numFmtId="0" fontId="43" fillId="0" borderId="11" xfId="0" applyFont="1" applyBorder="1" applyAlignment="1" applyProtection="1">
      <alignment vertical="center"/>
      <protection hidden="1"/>
    </xf>
    <xf numFmtId="0" fontId="37" fillId="0" borderId="15" xfId="0" applyFont="1" applyBorder="1" applyAlignment="1" applyProtection="1">
      <alignment vertical="center"/>
      <protection hidden="1"/>
    </xf>
    <xf numFmtId="0" fontId="43" fillId="0" borderId="16" xfId="0" applyFont="1" applyBorder="1" applyAlignment="1" applyProtection="1">
      <alignment vertical="center"/>
      <protection hidden="1"/>
    </xf>
    <xf numFmtId="0" fontId="3" fillId="0" borderId="16" xfId="0" applyFont="1" applyBorder="1" applyAlignment="1" applyProtection="1">
      <alignment vertical="center"/>
      <protection hidden="1"/>
    </xf>
    <xf numFmtId="0" fontId="3" fillId="0" borderId="5" xfId="0" applyFont="1" applyBorder="1" applyAlignment="1" applyProtection="1">
      <alignment vertical="center" wrapText="1"/>
      <protection hidden="1"/>
    </xf>
    <xf numFmtId="0" fontId="3" fillId="0" borderId="6" xfId="0" applyFont="1" applyBorder="1" applyAlignment="1" applyProtection="1">
      <alignment vertical="center" wrapText="1"/>
      <protection hidden="1"/>
    </xf>
    <xf numFmtId="0" fontId="3" fillId="0" borderId="6" xfId="0" applyFont="1" applyBorder="1" applyAlignment="1" applyProtection="1">
      <alignment horizontal="right" vertical="center"/>
      <protection hidden="1"/>
    </xf>
    <xf numFmtId="0" fontId="33" fillId="0" borderId="6" xfId="0" applyFont="1" applyBorder="1" applyAlignment="1" applyProtection="1">
      <alignment vertical="center"/>
      <protection hidden="1"/>
    </xf>
    <xf numFmtId="0" fontId="3" fillId="0" borderId="6" xfId="0" applyFont="1" applyBorder="1" applyAlignment="1" applyProtection="1">
      <alignment vertical="center"/>
      <protection hidden="1"/>
    </xf>
    <xf numFmtId="0" fontId="3" fillId="0" borderId="7" xfId="0" applyFont="1" applyBorder="1" applyAlignment="1" applyProtection="1">
      <alignment vertical="center"/>
      <protection hidden="1"/>
    </xf>
    <xf numFmtId="0" fontId="35" fillId="0" borderId="5" xfId="0" applyFont="1" applyBorder="1" applyAlignment="1" applyProtection="1">
      <alignment vertical="top"/>
      <protection hidden="1"/>
    </xf>
    <xf numFmtId="0" fontId="35" fillId="0" borderId="13" xfId="0" applyFont="1" applyBorder="1" applyAlignment="1" applyProtection="1">
      <alignment vertical="center"/>
      <protection hidden="1"/>
    </xf>
    <xf numFmtId="0" fontId="35" fillId="0" borderId="0" xfId="0" applyFont="1" applyBorder="1" applyAlignment="1" applyProtection="1">
      <alignment vertical="center"/>
      <protection hidden="1"/>
    </xf>
    <xf numFmtId="0" fontId="33" fillId="0" borderId="10" xfId="0" applyFont="1" applyBorder="1" applyAlignment="1" applyProtection="1">
      <alignment horizontal="right" vertical="top"/>
      <protection hidden="1"/>
    </xf>
    <xf numFmtId="0" fontId="31" fillId="0" borderId="11" xfId="0" applyFont="1" applyBorder="1" applyAlignment="1" applyProtection="1">
      <alignment horizontal="right" vertical="top"/>
      <protection hidden="1"/>
    </xf>
    <xf numFmtId="186" fontId="3" fillId="0" borderId="16" xfId="0" applyNumberFormat="1" applyFont="1" applyBorder="1" applyAlignment="1" applyProtection="1">
      <alignment vertical="center" wrapText="1"/>
      <protection hidden="1"/>
    </xf>
    <xf numFmtId="0" fontId="42" fillId="0" borderId="0" xfId="0" applyFont="1" applyBorder="1" applyAlignment="1" applyProtection="1">
      <alignment vertical="center"/>
      <protection hidden="1"/>
    </xf>
    <xf numFmtId="186" fontId="3" fillId="0" borderId="7" xfId="0" applyNumberFormat="1" applyFont="1" applyBorder="1" applyAlignment="1" applyProtection="1">
      <alignment vertical="center" wrapText="1"/>
      <protection hidden="1"/>
    </xf>
    <xf numFmtId="0" fontId="35" fillId="0" borderId="11" xfId="0" applyFont="1" applyBorder="1" applyAlignment="1" applyProtection="1">
      <alignment vertical="center"/>
      <protection hidden="1"/>
    </xf>
    <xf numFmtId="0" fontId="35" fillId="0" borderId="0" xfId="0" applyFont="1" applyBorder="1" applyAlignment="1" applyProtection="1">
      <alignment vertical="center" wrapText="1"/>
      <protection hidden="1"/>
    </xf>
    <xf numFmtId="0" fontId="3" fillId="0" borderId="0" xfId="0" applyFont="1" applyBorder="1" applyAlignment="1" applyProtection="1">
      <alignment vertical="center" wrapText="1"/>
      <protection hidden="1"/>
    </xf>
    <xf numFmtId="0" fontId="35" fillId="0" borderId="16" xfId="0" applyFont="1" applyBorder="1" applyAlignment="1" applyProtection="1">
      <alignment vertical="center"/>
      <protection hidden="1"/>
    </xf>
    <xf numFmtId="186" fontId="3" fillId="0" borderId="7" xfId="0" applyNumberFormat="1" applyFont="1" applyFill="1" applyBorder="1" applyAlignment="1" applyProtection="1">
      <alignment vertical="center" wrapText="1"/>
      <protection hidden="1"/>
    </xf>
    <xf numFmtId="38" fontId="3" fillId="0" borderId="7" xfId="1" applyFont="1" applyBorder="1" applyAlignment="1" applyProtection="1">
      <alignment vertical="center" wrapText="1"/>
      <protection hidden="1"/>
    </xf>
    <xf numFmtId="0" fontId="3" fillId="0" borderId="14" xfId="0" applyFont="1" applyBorder="1" applyAlignment="1" applyProtection="1">
      <alignment vertical="center"/>
      <protection hidden="1"/>
    </xf>
    <xf numFmtId="0" fontId="3" fillId="0" borderId="15" xfId="0" applyFont="1" applyBorder="1" applyAlignment="1" applyProtection="1">
      <alignment vertical="center"/>
      <protection hidden="1"/>
    </xf>
    <xf numFmtId="0" fontId="35" fillId="0" borderId="15" xfId="0" applyFont="1" applyBorder="1" applyAlignment="1" applyProtection="1">
      <alignment horizontal="distributed" vertical="top"/>
      <protection hidden="1"/>
    </xf>
    <xf numFmtId="0" fontId="41" fillId="0" borderId="0" xfId="0" applyFont="1" applyBorder="1" applyAlignment="1" applyProtection="1">
      <alignment horizontal="right" vertical="center"/>
      <protection hidden="1"/>
    </xf>
    <xf numFmtId="0" fontId="3" fillId="0" borderId="0" xfId="0" applyFont="1" applyFill="1" applyAlignment="1" applyProtection="1">
      <alignment vertical="center"/>
      <protection hidden="1"/>
    </xf>
    <xf numFmtId="0" fontId="35" fillId="0" borderId="0" xfId="0" applyFont="1" applyFill="1" applyAlignment="1" applyProtection="1">
      <alignment horizontal="distributed" vertical="top"/>
      <protection hidden="1"/>
    </xf>
    <xf numFmtId="0" fontId="41" fillId="0" borderId="0" xfId="0" applyFont="1" applyFill="1" applyAlignment="1" applyProtection="1">
      <alignment horizontal="right" vertical="center"/>
      <protection hidden="1"/>
    </xf>
    <xf numFmtId="0" fontId="41" fillId="0" borderId="0" xfId="0" applyFont="1" applyFill="1" applyAlignment="1" applyProtection="1">
      <alignment vertical="center"/>
      <protection hidden="1"/>
    </xf>
    <xf numFmtId="0" fontId="4" fillId="0" borderId="0" xfId="0" applyFont="1" applyFill="1" applyAlignment="1" applyProtection="1">
      <alignment vertical="center"/>
      <protection hidden="1"/>
    </xf>
    <xf numFmtId="0" fontId="30" fillId="0" borderId="0" xfId="0" applyFont="1" applyFill="1" applyAlignment="1" applyProtection="1">
      <alignment vertical="center"/>
      <protection hidden="1"/>
    </xf>
    <xf numFmtId="0" fontId="30" fillId="0" borderId="15" xfId="0" applyFont="1" applyFill="1" applyBorder="1" applyProtection="1">
      <protection hidden="1"/>
    </xf>
    <xf numFmtId="0" fontId="27" fillId="0" borderId="0" xfId="0" applyFont="1" applyFill="1" applyAlignment="1" applyProtection="1">
      <alignment vertical="center"/>
      <protection hidden="1"/>
    </xf>
    <xf numFmtId="49" fontId="33" fillId="0" borderId="9" xfId="0" applyNumberFormat="1" applyFont="1" applyFill="1" applyBorder="1" applyAlignment="1" applyProtection="1">
      <alignment vertical="center"/>
      <protection hidden="1"/>
    </xf>
    <xf numFmtId="49" fontId="35" fillId="0" borderId="12" xfId="0" applyNumberFormat="1" applyFont="1" applyFill="1" applyBorder="1" applyAlignment="1" applyProtection="1">
      <alignment vertical="center"/>
      <protection hidden="1"/>
    </xf>
    <xf numFmtId="0" fontId="3" fillId="0" borderId="13" xfId="0" applyFont="1" applyFill="1" applyBorder="1" applyAlignment="1" applyProtection="1">
      <alignment vertical="center"/>
      <protection hidden="1"/>
    </xf>
    <xf numFmtId="0" fontId="35" fillId="0" borderId="14" xfId="0" applyFont="1" applyFill="1" applyBorder="1" applyAlignment="1" applyProtection="1">
      <alignment vertical="center"/>
      <protection hidden="1"/>
    </xf>
    <xf numFmtId="0" fontId="35" fillId="0" borderId="9" xfId="0" applyFont="1" applyFill="1" applyBorder="1" applyAlignment="1" applyProtection="1">
      <alignment vertical="center"/>
      <protection hidden="1"/>
    </xf>
    <xf numFmtId="0" fontId="35" fillId="0" borderId="10" xfId="0" applyFont="1" applyFill="1" applyBorder="1" applyAlignment="1" applyProtection="1">
      <alignment vertical="center"/>
      <protection hidden="1"/>
    </xf>
    <xf numFmtId="0" fontId="33" fillId="0" borderId="11" xfId="0" applyFont="1" applyFill="1" applyBorder="1" applyAlignment="1" applyProtection="1">
      <alignment horizontal="right" vertical="top"/>
      <protection hidden="1"/>
    </xf>
    <xf numFmtId="0" fontId="35" fillId="0" borderId="9" xfId="0" applyFont="1" applyFill="1" applyBorder="1" applyAlignment="1" applyProtection="1">
      <alignment horizontal="right" vertical="center"/>
      <protection hidden="1"/>
    </xf>
    <xf numFmtId="0" fontId="37" fillId="0" borderId="10" xfId="0" applyFont="1" applyFill="1" applyBorder="1" applyAlignment="1" applyProtection="1">
      <alignment vertical="center"/>
      <protection hidden="1"/>
    </xf>
    <xf numFmtId="0" fontId="35" fillId="0" borderId="10" xfId="0" applyFont="1" applyFill="1" applyBorder="1" applyAlignment="1" applyProtection="1">
      <alignment horizontal="right" vertical="center"/>
      <protection hidden="1"/>
    </xf>
    <xf numFmtId="0" fontId="43" fillId="0" borderId="11" xfId="0" applyFont="1" applyFill="1" applyBorder="1" applyAlignment="1" applyProtection="1">
      <alignment vertical="center"/>
      <protection hidden="1"/>
    </xf>
    <xf numFmtId="0" fontId="35" fillId="0" borderId="14" xfId="0" applyFont="1" applyFill="1" applyBorder="1" applyAlignment="1" applyProtection="1">
      <alignment horizontal="right" vertical="center"/>
      <protection hidden="1"/>
    </xf>
    <xf numFmtId="0" fontId="37" fillId="0" borderId="15" xfId="0" applyFont="1" applyFill="1" applyBorder="1" applyAlignment="1" applyProtection="1">
      <alignment vertical="center"/>
      <protection hidden="1"/>
    </xf>
    <xf numFmtId="0" fontId="35" fillId="0" borderId="15" xfId="0" applyFont="1" applyFill="1" applyBorder="1" applyAlignment="1" applyProtection="1">
      <alignment horizontal="right" vertical="center"/>
      <protection hidden="1"/>
    </xf>
    <xf numFmtId="0" fontId="43" fillId="0" borderId="16" xfId="0" applyFont="1" applyFill="1" applyBorder="1" applyAlignment="1" applyProtection="1">
      <alignment vertical="center"/>
      <protection hidden="1"/>
    </xf>
    <xf numFmtId="0" fontId="3" fillId="0" borderId="16" xfId="0" applyFont="1" applyFill="1" applyBorder="1" applyAlignment="1" applyProtection="1">
      <alignment vertical="center"/>
      <protection hidden="1"/>
    </xf>
    <xf numFmtId="0" fontId="3" fillId="0" borderId="11" xfId="0" applyFont="1" applyFill="1" applyBorder="1" applyAlignment="1" applyProtection="1">
      <alignment vertical="center"/>
      <protection hidden="1"/>
    </xf>
    <xf numFmtId="0" fontId="3" fillId="0" borderId="5" xfId="0" applyFont="1" applyFill="1" applyBorder="1" applyAlignment="1" applyProtection="1">
      <alignment vertical="center" wrapText="1"/>
      <protection hidden="1"/>
    </xf>
    <xf numFmtId="0" fontId="3" fillId="0" borderId="6" xfId="0" applyFont="1" applyFill="1" applyBorder="1" applyAlignment="1" applyProtection="1">
      <alignment vertical="center" wrapText="1"/>
      <protection hidden="1"/>
    </xf>
    <xf numFmtId="0" fontId="3" fillId="0" borderId="6" xfId="0" applyFont="1" applyFill="1" applyBorder="1" applyAlignment="1" applyProtection="1">
      <alignment horizontal="right" vertical="center"/>
      <protection hidden="1"/>
    </xf>
    <xf numFmtId="0" fontId="33" fillId="0" borderId="6" xfId="0" applyFont="1" applyFill="1" applyBorder="1" applyAlignment="1" applyProtection="1">
      <alignment vertical="center"/>
      <protection hidden="1"/>
    </xf>
    <xf numFmtId="0" fontId="3" fillId="0" borderId="6" xfId="0" applyFont="1" applyFill="1" applyBorder="1" applyAlignment="1" applyProtection="1">
      <alignment vertical="center"/>
      <protection hidden="1"/>
    </xf>
    <xf numFmtId="0" fontId="3" fillId="0" borderId="7" xfId="0" applyFont="1" applyFill="1" applyBorder="1" applyAlignment="1" applyProtection="1">
      <alignment vertical="center"/>
      <protection hidden="1"/>
    </xf>
    <xf numFmtId="0" fontId="35" fillId="0" borderId="5" xfId="0" applyFont="1" applyFill="1" applyBorder="1" applyAlignment="1" applyProtection="1">
      <alignment vertical="top"/>
      <protection hidden="1"/>
    </xf>
    <xf numFmtId="0" fontId="35" fillId="0" borderId="0" xfId="0" applyFont="1" applyAlignment="1" applyProtection="1">
      <alignment vertical="center"/>
      <protection hidden="1"/>
    </xf>
    <xf numFmtId="0" fontId="35" fillId="0" borderId="0" xfId="0" applyFont="1" applyFill="1" applyAlignment="1" applyProtection="1">
      <alignment vertical="center"/>
      <protection hidden="1"/>
    </xf>
    <xf numFmtId="0" fontId="33" fillId="0" borderId="10" xfId="0" applyFont="1" applyFill="1" applyBorder="1" applyAlignment="1" applyProtection="1">
      <alignment horizontal="right" vertical="top"/>
      <protection hidden="1"/>
    </xf>
    <xf numFmtId="0" fontId="31" fillId="0" borderId="11" xfId="0" applyFont="1" applyFill="1" applyBorder="1" applyAlignment="1" applyProtection="1">
      <alignment horizontal="right" vertical="top"/>
      <protection hidden="1"/>
    </xf>
    <xf numFmtId="186" fontId="3" fillId="0" borderId="16" xfId="0" applyNumberFormat="1" applyFont="1" applyFill="1" applyBorder="1" applyAlignment="1" applyProtection="1">
      <alignment vertical="center" wrapText="1"/>
      <protection hidden="1"/>
    </xf>
    <xf numFmtId="0" fontId="42" fillId="0" borderId="0" xfId="0" applyFont="1" applyFill="1" applyAlignment="1" applyProtection="1">
      <alignment vertical="center"/>
      <protection hidden="1"/>
    </xf>
    <xf numFmtId="0" fontId="35" fillId="0" borderId="11" xfId="0" applyFont="1" applyFill="1" applyBorder="1" applyAlignment="1" applyProtection="1">
      <alignment vertical="center"/>
      <protection hidden="1"/>
    </xf>
    <xf numFmtId="0" fontId="35" fillId="0" borderId="0" xfId="0" applyFont="1" applyFill="1" applyAlignment="1" applyProtection="1">
      <alignment vertical="center" wrapText="1"/>
      <protection hidden="1"/>
    </xf>
    <xf numFmtId="0" fontId="3" fillId="0" borderId="0" xfId="0" applyFont="1" applyFill="1" applyAlignment="1" applyProtection="1">
      <alignment vertical="center" wrapText="1"/>
      <protection hidden="1"/>
    </xf>
    <xf numFmtId="0" fontId="35" fillId="0" borderId="16" xfId="0" applyFont="1" applyFill="1" applyBorder="1" applyAlignment="1" applyProtection="1">
      <alignment vertical="center"/>
      <protection hidden="1"/>
    </xf>
    <xf numFmtId="38" fontId="3" fillId="0" borderId="7" xfId="1" applyFont="1" applyFill="1" applyBorder="1" applyAlignment="1" applyProtection="1">
      <alignment vertical="center" wrapText="1"/>
      <protection hidden="1"/>
    </xf>
    <xf numFmtId="0" fontId="3" fillId="0" borderId="5" xfId="0" applyFont="1" applyBorder="1" applyProtection="1">
      <protection hidden="1"/>
    </xf>
    <xf numFmtId="0" fontId="3" fillId="0" borderId="6" xfId="0" applyFont="1" applyBorder="1" applyProtection="1">
      <protection hidden="1"/>
    </xf>
    <xf numFmtId="0" fontId="3" fillId="0" borderId="7" xfId="0" applyFont="1" applyBorder="1" applyProtection="1">
      <protection hidden="1"/>
    </xf>
    <xf numFmtId="0" fontId="30" fillId="0" borderId="0" xfId="0" applyFont="1" applyBorder="1" applyProtection="1">
      <protection hidden="1"/>
    </xf>
    <xf numFmtId="0" fontId="35" fillId="0" borderId="12" xfId="0" applyFont="1" applyBorder="1" applyAlignment="1" applyProtection="1">
      <alignment vertical="center"/>
      <protection hidden="1"/>
    </xf>
    <xf numFmtId="179" fontId="3" fillId="0" borderId="0" xfId="0" applyNumberFormat="1" applyFont="1" applyFill="1" applyBorder="1" applyAlignment="1" applyProtection="1">
      <alignment vertical="top"/>
      <protection hidden="1"/>
    </xf>
    <xf numFmtId="0" fontId="3" fillId="0" borderId="12"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1" xfId="0" applyFont="1" applyBorder="1" applyAlignment="1" applyProtection="1">
      <alignment horizontal="center"/>
      <protection hidden="1"/>
    </xf>
    <xf numFmtId="0" fontId="3" fillId="0" borderId="1" xfId="0" applyFont="1" applyBorder="1" applyAlignment="1" applyProtection="1">
      <alignment horizontal="center" vertical="center"/>
      <protection hidden="1"/>
    </xf>
    <xf numFmtId="0" fontId="13" fillId="0" borderId="0" xfId="6" applyFont="1" applyAlignment="1" applyProtection="1">
      <protection hidden="1"/>
    </xf>
    <xf numFmtId="0" fontId="33" fillId="7" borderId="1" xfId="0" applyFont="1" applyFill="1" applyBorder="1" applyAlignment="1" applyProtection="1">
      <alignment horizontal="center" vertical="center" shrinkToFit="1"/>
      <protection hidden="1"/>
    </xf>
    <xf numFmtId="0" fontId="33" fillId="9" borderId="28" xfId="0" applyFont="1" applyFill="1" applyBorder="1" applyAlignment="1" applyProtection="1">
      <alignment horizontal="center" vertical="center" shrinkToFit="1"/>
      <protection hidden="1"/>
    </xf>
    <xf numFmtId="0" fontId="72" fillId="8" borderId="1" xfId="0" applyFont="1" applyFill="1" applyBorder="1" applyAlignment="1" applyProtection="1">
      <alignment horizontal="center" vertical="center" shrinkToFit="1"/>
      <protection hidden="1"/>
    </xf>
    <xf numFmtId="0" fontId="33" fillId="9" borderId="76" xfId="0" applyFont="1" applyFill="1" applyBorder="1" applyAlignment="1" applyProtection="1">
      <alignment horizontal="center" vertical="center" shrinkToFit="1"/>
      <protection hidden="1"/>
    </xf>
    <xf numFmtId="0" fontId="3" fillId="2" borderId="1" xfId="0" applyFont="1" applyFill="1" applyBorder="1" applyAlignment="1" applyProtection="1">
      <protection locked="0"/>
    </xf>
    <xf numFmtId="183" fontId="3" fillId="2" borderId="1" xfId="0" applyNumberFormat="1" applyFont="1" applyFill="1" applyBorder="1" applyAlignment="1" applyProtection="1">
      <protection locked="0"/>
    </xf>
    <xf numFmtId="184" fontId="3" fillId="2" borderId="1" xfId="0" applyNumberFormat="1" applyFont="1" applyFill="1" applyBorder="1" applyAlignment="1" applyProtection="1">
      <protection locked="0"/>
    </xf>
    <xf numFmtId="194" fontId="9" fillId="0" borderId="10" xfId="6" applyNumberFormat="1" applyFont="1" applyBorder="1" applyAlignment="1" applyProtection="1">
      <alignment horizontal="right" vertical="center" shrinkToFit="1"/>
      <protection hidden="1"/>
    </xf>
    <xf numFmtId="194" fontId="9" fillId="0" borderId="11" xfId="6" applyNumberFormat="1" applyFont="1" applyBorder="1" applyAlignment="1" applyProtection="1">
      <alignment horizontal="right" vertical="center" shrinkToFit="1"/>
      <protection hidden="1"/>
    </xf>
    <xf numFmtId="0" fontId="12" fillId="0" borderId="0" xfId="6" applyFont="1" applyFill="1" applyAlignment="1" applyProtection="1">
      <alignment vertical="center" shrinkToFit="1"/>
      <protection hidden="1"/>
    </xf>
    <xf numFmtId="194" fontId="9" fillId="0" borderId="10" xfId="6" applyNumberFormat="1" applyFont="1" applyFill="1" applyBorder="1" applyAlignment="1" applyProtection="1">
      <alignment horizontal="right" vertical="center" shrinkToFit="1"/>
      <protection hidden="1"/>
    </xf>
    <xf numFmtId="194" fontId="9" fillId="0" borderId="11" xfId="6" applyNumberFormat="1" applyFont="1" applyFill="1" applyBorder="1" applyAlignment="1" applyProtection="1">
      <alignment horizontal="right" vertical="center" shrinkToFit="1"/>
      <protection hidden="1"/>
    </xf>
    <xf numFmtId="197" fontId="9" fillId="0" borderId="10" xfId="6" applyNumberFormat="1" applyFont="1" applyFill="1" applyBorder="1" applyAlignment="1" applyProtection="1">
      <alignment horizontal="right" vertical="center" shrinkToFit="1"/>
      <protection hidden="1"/>
    </xf>
    <xf numFmtId="197" fontId="9" fillId="0" borderId="11" xfId="6" applyNumberFormat="1" applyFont="1" applyFill="1" applyBorder="1" applyAlignment="1" applyProtection="1">
      <alignment horizontal="right" vertical="center" shrinkToFit="1"/>
      <protection hidden="1"/>
    </xf>
    <xf numFmtId="197" fontId="9" fillId="0" borderId="9" xfId="6" applyNumberFormat="1" applyFont="1" applyFill="1" applyBorder="1" applyAlignment="1" applyProtection="1">
      <alignment horizontal="right" vertical="center" shrinkToFit="1"/>
      <protection locked="0"/>
    </xf>
    <xf numFmtId="197" fontId="9" fillId="0" borderId="10" xfId="6" applyNumberFormat="1" applyFont="1" applyFill="1" applyBorder="1" applyAlignment="1" applyProtection="1">
      <alignment horizontal="right" vertical="center" shrinkToFit="1"/>
      <protection locked="0"/>
    </xf>
    <xf numFmtId="197" fontId="9" fillId="0" borderId="11" xfId="6" applyNumberFormat="1" applyFont="1" applyFill="1" applyBorder="1" applyAlignment="1" applyProtection="1">
      <alignment horizontal="right" vertical="center" shrinkToFit="1"/>
      <protection locked="0"/>
    </xf>
    <xf numFmtId="197" fontId="9" fillId="0" borderId="9" xfId="6" applyNumberFormat="1" applyFont="1" applyFill="1" applyBorder="1" applyAlignment="1" applyProtection="1">
      <alignment horizontal="right" vertical="center" shrinkToFit="1"/>
      <protection hidden="1"/>
    </xf>
    <xf numFmtId="0" fontId="12" fillId="0" borderId="0" xfId="6" applyFont="1" applyAlignment="1" applyProtection="1">
      <alignment vertical="center" shrinkToFit="1"/>
      <protection hidden="1"/>
    </xf>
    <xf numFmtId="197" fontId="9" fillId="0" borderId="10" xfId="6" applyNumberFormat="1" applyFont="1" applyBorder="1" applyAlignment="1" applyProtection="1">
      <alignment horizontal="right" vertical="center" shrinkToFit="1"/>
      <protection hidden="1"/>
    </xf>
    <xf numFmtId="197" fontId="9" fillId="0" borderId="11" xfId="6" applyNumberFormat="1" applyFont="1" applyBorder="1" applyAlignment="1" applyProtection="1">
      <alignment horizontal="right" vertical="center" shrinkToFit="1"/>
      <protection hidden="1"/>
    </xf>
    <xf numFmtId="197" fontId="9" fillId="0" borderId="9" xfId="6" applyNumberFormat="1" applyFont="1" applyBorder="1" applyAlignment="1" applyProtection="1">
      <alignment horizontal="right" vertical="center" shrinkToFit="1"/>
      <protection hidden="1"/>
    </xf>
    <xf numFmtId="0" fontId="18" fillId="0" borderId="0" xfId="2" applyFont="1" applyFill="1" applyAlignment="1" applyProtection="1">
      <alignment horizontal="center" vertical="center" shrinkToFit="1"/>
      <protection hidden="1"/>
    </xf>
    <xf numFmtId="194" fontId="33" fillId="0" borderId="0" xfId="0" applyNumberFormat="1" applyFont="1" applyBorder="1" applyAlignment="1" applyProtection="1">
      <alignment horizontal="center" vertical="center" shrinkToFit="1"/>
      <protection hidden="1"/>
    </xf>
    <xf numFmtId="180" fontId="3" fillId="0" borderId="0" xfId="0" applyNumberFormat="1" applyFont="1" applyFill="1" applyBorder="1" applyAlignment="1" applyProtection="1">
      <alignment horizontal="right"/>
      <protection hidden="1"/>
    </xf>
    <xf numFmtId="194" fontId="3" fillId="2" borderId="1" xfId="0" applyNumberFormat="1" applyFont="1" applyFill="1" applyBorder="1" applyAlignment="1" applyProtection="1">
      <alignment horizontal="center" vertical="center"/>
      <protection locked="0"/>
    </xf>
    <xf numFmtId="194" fontId="3" fillId="2" borderId="1" xfId="0" applyNumberFormat="1" applyFont="1" applyFill="1" applyBorder="1" applyAlignment="1" applyProtection="1">
      <protection locked="0"/>
    </xf>
    <xf numFmtId="194" fontId="3" fillId="2" borderId="5" xfId="0" applyNumberFormat="1" applyFont="1" applyFill="1" applyBorder="1" applyAlignment="1" applyProtection="1">
      <protection locked="0"/>
    </xf>
    <xf numFmtId="194" fontId="30" fillId="2" borderId="1" xfId="0" applyNumberFormat="1" applyFont="1" applyFill="1" applyBorder="1" applyAlignment="1" applyProtection="1">
      <alignment horizontal="center" vertical="center"/>
      <protection locked="0"/>
    </xf>
    <xf numFmtId="194" fontId="3" fillId="2" borderId="2" xfId="0" applyNumberFormat="1" applyFont="1" applyFill="1" applyBorder="1" applyAlignment="1" applyProtection="1">
      <alignment vertical="center"/>
      <protection locked="0"/>
    </xf>
    <xf numFmtId="194" fontId="3" fillId="2" borderId="1" xfId="0" applyNumberFormat="1" applyFont="1" applyFill="1" applyBorder="1" applyAlignment="1" applyProtection="1">
      <alignment horizontal="center" vertical="center" shrinkToFit="1"/>
      <protection locked="0"/>
    </xf>
    <xf numFmtId="194" fontId="3" fillId="2" borderId="5" xfId="0" applyNumberFormat="1" applyFont="1" applyFill="1" applyBorder="1" applyAlignment="1" applyProtection="1">
      <alignment horizontal="center" vertical="center"/>
      <protection locked="0"/>
    </xf>
    <xf numFmtId="194" fontId="3" fillId="2" borderId="1" xfId="0" applyNumberFormat="1" applyFont="1" applyFill="1" applyBorder="1" applyAlignment="1" applyProtection="1">
      <alignment horizontal="center" vertical="center" wrapText="1"/>
      <protection locked="0" hidden="1"/>
    </xf>
    <xf numFmtId="194" fontId="3" fillId="2" borderId="1" xfId="0" applyNumberFormat="1" applyFont="1" applyFill="1" applyBorder="1" applyAlignment="1" applyProtection="1">
      <alignment horizontal="center" vertical="center"/>
      <protection locked="0" hidden="1"/>
    </xf>
    <xf numFmtId="194" fontId="3" fillId="2" borderId="1" xfId="0" applyNumberFormat="1" applyFont="1" applyFill="1" applyBorder="1" applyAlignment="1" applyProtection="1">
      <alignment horizontal="center" vertical="center" wrapText="1"/>
      <protection locked="0"/>
    </xf>
    <xf numFmtId="0" fontId="33" fillId="0" borderId="0" xfId="0" applyFont="1" applyFill="1" applyAlignment="1" applyProtection="1">
      <protection hidden="1"/>
    </xf>
    <xf numFmtId="0" fontId="50" fillId="0" borderId="0" xfId="2" applyFont="1" applyFill="1" applyAlignment="1" applyProtection="1">
      <alignment vertical="center"/>
      <protection hidden="1"/>
    </xf>
    <xf numFmtId="0" fontId="33" fillId="0" borderId="0" xfId="0" applyFont="1" applyFill="1" applyAlignment="1" applyProtection="1">
      <alignment vertical="center"/>
      <protection hidden="1"/>
    </xf>
    <xf numFmtId="0" fontId="13" fillId="0" borderId="0" xfId="2" applyFont="1" applyFill="1" applyBorder="1" applyAlignment="1" applyProtection="1">
      <alignment vertical="center"/>
      <protection hidden="1"/>
    </xf>
    <xf numFmtId="0" fontId="39" fillId="0" borderId="0" xfId="2" applyFont="1" applyFill="1" applyAlignment="1" applyProtection="1">
      <alignment vertical="center"/>
      <protection hidden="1"/>
    </xf>
    <xf numFmtId="0" fontId="9" fillId="0" borderId="0" xfId="2" applyFont="1" applyFill="1" applyAlignment="1" applyProtection="1">
      <alignment vertical="center"/>
      <protection hidden="1"/>
    </xf>
    <xf numFmtId="0" fontId="9" fillId="0" borderId="32" xfId="2" applyFont="1" applyFill="1" applyBorder="1" applyAlignment="1" applyProtection="1">
      <alignment vertical="center"/>
      <protection hidden="1"/>
    </xf>
    <xf numFmtId="0" fontId="9" fillId="0" borderId="35" xfId="2" applyFont="1" applyFill="1" applyBorder="1" applyAlignment="1" applyProtection="1">
      <alignment vertical="center"/>
      <protection hidden="1"/>
    </xf>
    <xf numFmtId="0" fontId="9" fillId="0" borderId="86" xfId="2" applyFont="1" applyFill="1" applyBorder="1" applyAlignment="1" applyProtection="1">
      <alignment vertical="center"/>
      <protection hidden="1"/>
    </xf>
    <xf numFmtId="0" fontId="15" fillId="0" borderId="9" xfId="2" applyFont="1" applyFill="1" applyBorder="1" applyAlignment="1" applyProtection="1">
      <alignment vertical="center"/>
      <protection hidden="1"/>
    </xf>
    <xf numFmtId="0" fontId="15" fillId="0" borderId="12" xfId="2" applyFont="1" applyFill="1" applyBorder="1" applyAlignment="1" applyProtection="1">
      <alignment vertical="center"/>
      <protection hidden="1"/>
    </xf>
    <xf numFmtId="0" fontId="15" fillId="0" borderId="14" xfId="2" applyFont="1" applyFill="1" applyBorder="1" applyAlignment="1" applyProtection="1">
      <alignment vertical="center"/>
      <protection hidden="1"/>
    </xf>
    <xf numFmtId="0" fontId="23" fillId="0" borderId="0" xfId="2" applyFont="1" applyFill="1" applyAlignment="1" applyProtection="1">
      <alignment horizontal="center" vertical="center"/>
      <protection hidden="1"/>
    </xf>
    <xf numFmtId="0" fontId="18" fillId="0" borderId="0" xfId="2" applyFont="1" applyFill="1" applyBorder="1" applyAlignment="1" applyProtection="1">
      <alignment vertical="center" shrinkToFit="1"/>
      <protection hidden="1"/>
    </xf>
    <xf numFmtId="0" fontId="54" fillId="0" borderId="0" xfId="2" applyFont="1" applyFill="1" applyBorder="1" applyAlignment="1" applyProtection="1">
      <alignment vertical="center" shrinkToFit="1"/>
      <protection hidden="1"/>
    </xf>
    <xf numFmtId="0" fontId="23" fillId="0" borderId="0" xfId="2" applyFont="1" applyFill="1" applyBorder="1" applyAlignment="1" applyProtection="1">
      <alignment horizontal="center" vertical="center"/>
      <protection hidden="1"/>
    </xf>
    <xf numFmtId="0" fontId="34" fillId="0" borderId="0" xfId="0" applyFont="1" applyFill="1" applyProtection="1">
      <protection hidden="1"/>
    </xf>
    <xf numFmtId="0" fontId="60" fillId="0" borderId="0" xfId="6" applyFont="1" applyAlignment="1" applyProtection="1">
      <alignment vertical="center"/>
      <protection hidden="1"/>
    </xf>
    <xf numFmtId="0" fontId="60" fillId="0" borderId="15" xfId="6" applyFont="1" applyBorder="1" applyAlignment="1" applyProtection="1">
      <alignment vertical="center"/>
      <protection hidden="1"/>
    </xf>
    <xf numFmtId="0" fontId="60" fillId="0" borderId="0" xfId="6" applyFont="1" applyAlignment="1" applyProtection="1">
      <alignment horizontal="left" vertical="center"/>
      <protection hidden="1"/>
    </xf>
    <xf numFmtId="0" fontId="12" fillId="0" borderId="0" xfId="6" applyFont="1" applyAlignment="1" applyProtection="1">
      <alignment vertical="center"/>
      <protection hidden="1"/>
    </xf>
    <xf numFmtId="0" fontId="13" fillId="0" borderId="0" xfId="6" applyFont="1" applyAlignment="1" applyProtection="1">
      <alignment vertical="center"/>
      <protection hidden="1"/>
    </xf>
    <xf numFmtId="0" fontId="13" fillId="0" borderId="0" xfId="6" applyFont="1" applyAlignment="1" applyProtection="1">
      <protection hidden="1"/>
    </xf>
    <xf numFmtId="0" fontId="13" fillId="0" borderId="0" xfId="6" applyFont="1" applyAlignment="1" applyProtection="1">
      <protection hidden="1"/>
    </xf>
    <xf numFmtId="0" fontId="18" fillId="0" borderId="11" xfId="6" applyFont="1" applyBorder="1" applyAlignment="1" applyProtection="1">
      <alignment horizontal="center" vertical="center"/>
      <protection hidden="1"/>
    </xf>
    <xf numFmtId="0" fontId="61" fillId="0" borderId="0" xfId="6" applyFont="1" applyAlignment="1" applyProtection="1">
      <alignment horizontal="right" vertical="center"/>
      <protection hidden="1"/>
    </xf>
    <xf numFmtId="0" fontId="61" fillId="0" borderId="0" xfId="6" applyFont="1" applyAlignment="1" applyProtection="1">
      <alignment horizontal="left" vertical="center"/>
      <protection hidden="1"/>
    </xf>
    <xf numFmtId="194" fontId="13" fillId="0" borderId="6" xfId="6" applyNumberFormat="1" applyFont="1" applyBorder="1" applyAlignment="1" applyProtection="1">
      <alignment horizontal="center" vertical="center"/>
      <protection hidden="1"/>
    </xf>
    <xf numFmtId="38" fontId="15" fillId="0" borderId="5" xfId="6" applyNumberFormat="1" applyFont="1" applyBorder="1" applyAlignment="1" applyProtection="1">
      <alignment horizontal="left" vertical="top"/>
      <protection hidden="1"/>
    </xf>
    <xf numFmtId="0" fontId="18" fillId="0" borderId="11" xfId="6" applyFont="1" applyBorder="1" applyAlignment="1" applyProtection="1">
      <alignment horizontal="center" vertical="center"/>
      <protection hidden="1"/>
    </xf>
    <xf numFmtId="0" fontId="13" fillId="0" borderId="0" xfId="6" applyFont="1" applyAlignment="1" applyProtection="1">
      <protection hidden="1"/>
    </xf>
    <xf numFmtId="0" fontId="18" fillId="0" borderId="11" xfId="6" applyFont="1" applyBorder="1" applyAlignment="1" applyProtection="1">
      <alignment horizontal="left" vertical="center"/>
      <protection hidden="1"/>
    </xf>
    <xf numFmtId="0" fontId="18" fillId="0" borderId="16" xfId="6" applyFont="1" applyBorder="1" applyAlignment="1" applyProtection="1">
      <alignment horizontal="left" vertical="center"/>
      <protection hidden="1"/>
    </xf>
    <xf numFmtId="205" fontId="3" fillId="2" borderId="1" xfId="0" applyNumberFormat="1" applyFont="1" applyFill="1" applyBorder="1" applyAlignment="1" applyProtection="1">
      <protection locked="0"/>
    </xf>
    <xf numFmtId="206" fontId="3" fillId="2" borderId="1" xfId="0" applyNumberFormat="1" applyFont="1" applyFill="1" applyBorder="1" applyAlignment="1" applyProtection="1">
      <protection locked="0"/>
    </xf>
    <xf numFmtId="206" fontId="3" fillId="0" borderId="1" xfId="0" applyNumberFormat="1" applyFont="1" applyFill="1" applyBorder="1" applyAlignment="1" applyProtection="1">
      <protection hidden="1"/>
    </xf>
    <xf numFmtId="207" fontId="3" fillId="0" borderId="1" xfId="0" applyNumberFormat="1" applyFont="1" applyFill="1" applyBorder="1" applyAlignment="1" applyProtection="1">
      <protection hidden="1"/>
    </xf>
    <xf numFmtId="0" fontId="18" fillId="0" borderId="13" xfId="6" applyFont="1" applyBorder="1" applyAlignment="1" applyProtection="1">
      <alignment horizontal="left" vertical="center"/>
      <protection hidden="1"/>
    </xf>
    <xf numFmtId="0" fontId="33" fillId="0" borderId="11" xfId="0" applyFont="1" applyFill="1" applyBorder="1" applyAlignment="1" applyProtection="1">
      <alignment horizontal="right" vertical="center"/>
      <protection hidden="1"/>
    </xf>
    <xf numFmtId="0" fontId="3" fillId="0" borderId="9" xfId="0" applyNumberFormat="1" applyFont="1" applyBorder="1" applyAlignment="1" applyProtection="1">
      <alignment vertical="center"/>
      <protection hidden="1"/>
    </xf>
    <xf numFmtId="0" fontId="3" fillId="0" borderId="10" xfId="0" applyNumberFormat="1" applyFont="1" applyBorder="1" applyAlignment="1" applyProtection="1">
      <alignment vertical="center"/>
      <protection hidden="1"/>
    </xf>
    <xf numFmtId="0" fontId="35" fillId="0" borderId="10" xfId="0" applyNumberFormat="1" applyFont="1" applyBorder="1" applyAlignment="1" applyProtection="1">
      <alignment horizontal="distributed" vertical="top"/>
      <protection hidden="1"/>
    </xf>
    <xf numFmtId="0" fontId="3" fillId="0" borderId="11" xfId="0" applyNumberFormat="1" applyFont="1" applyBorder="1" applyAlignment="1" applyProtection="1">
      <alignment vertical="center"/>
      <protection hidden="1"/>
    </xf>
    <xf numFmtId="0" fontId="3" fillId="0" borderId="0" xfId="0" applyNumberFormat="1" applyFont="1" applyAlignment="1" applyProtection="1">
      <alignment vertical="center"/>
      <protection hidden="1"/>
    </xf>
    <xf numFmtId="0" fontId="3" fillId="0" borderId="12" xfId="0" applyNumberFormat="1" applyFont="1" applyBorder="1" applyAlignment="1" applyProtection="1">
      <alignment vertical="center"/>
      <protection hidden="1"/>
    </xf>
    <xf numFmtId="0" fontId="3" fillId="0" borderId="0" xfId="0" applyNumberFormat="1" applyFont="1" applyBorder="1" applyAlignment="1" applyProtection="1">
      <alignment vertical="center"/>
      <protection hidden="1"/>
    </xf>
    <xf numFmtId="0" fontId="35" fillId="0" borderId="0" xfId="0" applyNumberFormat="1" applyFont="1" applyBorder="1" applyAlignment="1" applyProtection="1">
      <alignment horizontal="distributed" vertical="top"/>
      <protection hidden="1"/>
    </xf>
    <xf numFmtId="0" fontId="3" fillId="0" borderId="13" xfId="0" applyNumberFormat="1" applyFont="1" applyBorder="1" applyAlignment="1" applyProtection="1">
      <alignment vertical="center"/>
      <protection hidden="1"/>
    </xf>
    <xf numFmtId="0" fontId="41" fillId="0" borderId="0" xfId="0" applyNumberFormat="1" applyFont="1" applyFill="1" applyBorder="1" applyAlignment="1" applyProtection="1">
      <alignment horizontal="right" vertical="center"/>
      <protection hidden="1"/>
    </xf>
    <xf numFmtId="0" fontId="41" fillId="0" borderId="0" xfId="0" applyNumberFormat="1" applyFont="1" applyBorder="1" applyAlignment="1" applyProtection="1">
      <alignment vertical="center"/>
      <protection hidden="1"/>
    </xf>
    <xf numFmtId="0" fontId="4" fillId="0" borderId="0" xfId="0" applyNumberFormat="1" applyFont="1" applyBorder="1" applyAlignment="1" applyProtection="1">
      <alignment vertical="center"/>
      <protection hidden="1"/>
    </xf>
    <xf numFmtId="0" fontId="30" fillId="0" borderId="12" xfId="0" applyNumberFormat="1" applyFont="1" applyBorder="1" applyAlignment="1" applyProtection="1">
      <alignment vertical="center"/>
      <protection hidden="1"/>
    </xf>
    <xf numFmtId="0" fontId="30" fillId="0" borderId="15" xfId="0" applyNumberFormat="1" applyFont="1" applyBorder="1" applyProtection="1">
      <protection hidden="1"/>
    </xf>
    <xf numFmtId="0" fontId="3" fillId="2" borderId="1" xfId="0" applyNumberFormat="1" applyFont="1" applyFill="1" applyBorder="1" applyAlignment="1" applyProtection="1">
      <alignment vertical="center"/>
      <protection hidden="1"/>
    </xf>
    <xf numFmtId="0" fontId="27" fillId="0" borderId="0" xfId="0" applyNumberFormat="1" applyFont="1" applyBorder="1" applyAlignment="1" applyProtection="1">
      <alignment vertical="center"/>
      <protection hidden="1"/>
    </xf>
    <xf numFmtId="0" fontId="33" fillId="0" borderId="9" xfId="0" applyNumberFormat="1" applyFont="1" applyBorder="1" applyAlignment="1" applyProtection="1">
      <alignment vertical="center"/>
      <protection hidden="1"/>
    </xf>
    <xf numFmtId="0" fontId="35" fillId="0" borderId="12" xfId="0" applyNumberFormat="1" applyFont="1" applyBorder="1" applyAlignment="1" applyProtection="1">
      <alignment vertical="center"/>
      <protection hidden="1"/>
    </xf>
    <xf numFmtId="0" fontId="35" fillId="0" borderId="14" xfId="0" applyNumberFormat="1" applyFont="1" applyBorder="1" applyAlignment="1" applyProtection="1">
      <alignment vertical="center"/>
      <protection hidden="1"/>
    </xf>
    <xf numFmtId="0" fontId="3" fillId="0" borderId="13" xfId="0" applyNumberFormat="1" applyFont="1" applyBorder="1" applyAlignment="1" applyProtection="1">
      <alignment vertical="center" wrapText="1"/>
      <protection hidden="1"/>
    </xf>
    <xf numFmtId="0" fontId="35" fillId="0" borderId="9" xfId="0" applyNumberFormat="1" applyFont="1" applyBorder="1" applyAlignment="1" applyProtection="1">
      <alignment vertical="center"/>
      <protection hidden="1"/>
    </xf>
    <xf numFmtId="0" fontId="35" fillId="0" borderId="10" xfId="0" applyNumberFormat="1" applyFont="1" applyBorder="1" applyAlignment="1" applyProtection="1">
      <alignment vertical="center"/>
      <protection hidden="1"/>
    </xf>
    <xf numFmtId="0" fontId="33" fillId="0" borderId="11" xfId="0" applyNumberFormat="1" applyFont="1" applyBorder="1" applyAlignment="1" applyProtection="1">
      <alignment horizontal="right" vertical="top"/>
      <protection hidden="1"/>
    </xf>
    <xf numFmtId="0" fontId="30" fillId="0" borderId="13" xfId="0" applyNumberFormat="1" applyFont="1" applyBorder="1" applyAlignment="1" applyProtection="1">
      <alignment vertical="center"/>
      <protection hidden="1"/>
    </xf>
    <xf numFmtId="0" fontId="35" fillId="5" borderId="9" xfId="0" applyNumberFormat="1" applyFont="1" applyFill="1" applyBorder="1" applyAlignment="1" applyProtection="1">
      <alignment horizontal="right" vertical="center"/>
      <protection hidden="1"/>
    </xf>
    <xf numFmtId="0" fontId="37" fillId="0" borderId="10" xfId="0" applyNumberFormat="1" applyFont="1" applyBorder="1" applyAlignment="1" applyProtection="1">
      <alignment vertical="center"/>
      <protection hidden="1"/>
    </xf>
    <xf numFmtId="0" fontId="35" fillId="5" borderId="10" xfId="0" applyNumberFormat="1" applyFont="1" applyFill="1" applyBorder="1" applyAlignment="1" applyProtection="1">
      <alignment horizontal="right" vertical="center"/>
      <protection hidden="1"/>
    </xf>
    <xf numFmtId="0" fontId="43" fillId="0" borderId="11" xfId="0" applyNumberFormat="1" applyFont="1" applyBorder="1" applyAlignment="1" applyProtection="1">
      <alignment vertical="center"/>
      <protection hidden="1"/>
    </xf>
    <xf numFmtId="0" fontId="35" fillId="5" borderId="14" xfId="0" applyNumberFormat="1" applyFont="1" applyFill="1" applyBorder="1" applyAlignment="1" applyProtection="1">
      <alignment horizontal="right" vertical="center"/>
      <protection hidden="1"/>
    </xf>
    <xf numFmtId="0" fontId="37" fillId="0" borderId="15" xfId="0" applyNumberFormat="1" applyFont="1" applyBorder="1" applyAlignment="1" applyProtection="1">
      <alignment vertical="center"/>
      <protection hidden="1"/>
    </xf>
    <xf numFmtId="0" fontId="35" fillId="5" borderId="15" xfId="0" applyNumberFormat="1" applyFont="1" applyFill="1" applyBorder="1" applyAlignment="1" applyProtection="1">
      <alignment horizontal="right" vertical="center"/>
      <protection hidden="1"/>
    </xf>
    <xf numFmtId="0" fontId="43" fillId="0" borderId="16" xfId="0" applyNumberFormat="1" applyFont="1" applyBorder="1" applyAlignment="1" applyProtection="1">
      <alignment vertical="center"/>
      <protection hidden="1"/>
    </xf>
    <xf numFmtId="0" fontId="3" fillId="0" borderId="16" xfId="0" applyNumberFormat="1" applyFont="1" applyBorder="1" applyAlignment="1" applyProtection="1">
      <alignment vertical="center"/>
      <protection hidden="1"/>
    </xf>
    <xf numFmtId="0" fontId="3" fillId="0" borderId="5" xfId="0" applyNumberFormat="1" applyFont="1" applyBorder="1" applyAlignment="1" applyProtection="1">
      <alignment vertical="center" wrapText="1"/>
      <protection hidden="1"/>
    </xf>
    <xf numFmtId="0" fontId="3" fillId="0" borderId="6" xfId="0" applyNumberFormat="1" applyFont="1" applyBorder="1" applyAlignment="1" applyProtection="1">
      <alignment vertical="center" wrapText="1"/>
      <protection hidden="1"/>
    </xf>
    <xf numFmtId="0" fontId="3" fillId="0" borderId="6" xfId="0" applyNumberFormat="1" applyFont="1" applyBorder="1" applyAlignment="1" applyProtection="1">
      <alignment horizontal="right" vertical="center"/>
      <protection hidden="1"/>
    </xf>
    <xf numFmtId="0" fontId="33" fillId="0" borderId="6" xfId="0" applyNumberFormat="1" applyFont="1" applyBorder="1" applyAlignment="1" applyProtection="1">
      <alignment vertical="center"/>
      <protection hidden="1"/>
    </xf>
    <xf numFmtId="0" fontId="3" fillId="0" borderId="6" xfId="0" applyNumberFormat="1" applyFont="1" applyBorder="1" applyAlignment="1" applyProtection="1">
      <alignment vertical="center"/>
      <protection hidden="1"/>
    </xf>
    <xf numFmtId="0" fontId="3" fillId="0" borderId="7" xfId="0" applyNumberFormat="1" applyFont="1" applyBorder="1" applyAlignment="1" applyProtection="1">
      <alignment vertical="center"/>
      <protection hidden="1"/>
    </xf>
    <xf numFmtId="0" fontId="35" fillId="0" borderId="5" xfId="0" applyNumberFormat="1" applyFont="1" applyBorder="1" applyAlignment="1" applyProtection="1">
      <alignment vertical="top"/>
      <protection hidden="1"/>
    </xf>
    <xf numFmtId="0" fontId="35" fillId="0" borderId="13" xfId="0" applyNumberFormat="1" applyFont="1" applyBorder="1" applyAlignment="1" applyProtection="1">
      <alignment vertical="center"/>
      <protection hidden="1"/>
    </xf>
    <xf numFmtId="0" fontId="35" fillId="0" borderId="0" xfId="0" applyNumberFormat="1" applyFont="1" applyBorder="1" applyAlignment="1" applyProtection="1">
      <alignment vertical="center"/>
      <protection hidden="1"/>
    </xf>
    <xf numFmtId="0" fontId="33" fillId="0" borderId="10" xfId="0" applyNumberFormat="1" applyFont="1" applyBorder="1" applyAlignment="1" applyProtection="1">
      <alignment horizontal="right" vertical="top"/>
      <protection hidden="1"/>
    </xf>
    <xf numFmtId="0" fontId="27" fillId="0" borderId="0" xfId="0" applyNumberFormat="1" applyFont="1" applyBorder="1" applyProtection="1">
      <protection hidden="1"/>
    </xf>
    <xf numFmtId="0" fontId="31" fillId="0" borderId="11" xfId="0" applyNumberFormat="1" applyFont="1" applyBorder="1" applyAlignment="1" applyProtection="1">
      <alignment horizontal="right" vertical="top"/>
      <protection hidden="1"/>
    </xf>
    <xf numFmtId="0" fontId="3" fillId="0" borderId="16" xfId="0" applyNumberFormat="1" applyFont="1" applyBorder="1" applyAlignment="1" applyProtection="1">
      <alignment vertical="center" wrapText="1"/>
      <protection hidden="1"/>
    </xf>
    <xf numFmtId="0" fontId="42" fillId="0" borderId="0" xfId="0" applyNumberFormat="1" applyFont="1" applyBorder="1" applyAlignment="1" applyProtection="1">
      <alignment vertical="center"/>
      <protection hidden="1"/>
    </xf>
    <xf numFmtId="0" fontId="3" fillId="0" borderId="7" xfId="0" applyNumberFormat="1" applyFont="1" applyBorder="1" applyAlignment="1" applyProtection="1">
      <alignment vertical="center" wrapText="1"/>
      <protection hidden="1"/>
    </xf>
    <xf numFmtId="0" fontId="35" fillId="0" borderId="11" xfId="0" applyNumberFormat="1" applyFont="1" applyBorder="1" applyAlignment="1" applyProtection="1">
      <alignment vertical="center"/>
      <protection hidden="1"/>
    </xf>
    <xf numFmtId="0" fontId="35" fillId="0" borderId="0" xfId="0" applyNumberFormat="1" applyFont="1" applyBorder="1" applyAlignment="1" applyProtection="1">
      <alignment vertical="center" wrapText="1"/>
      <protection hidden="1"/>
    </xf>
    <xf numFmtId="0" fontId="3" fillId="0" borderId="0" xfId="0" applyNumberFormat="1" applyFont="1" applyBorder="1" applyAlignment="1" applyProtection="1">
      <alignment vertical="center" wrapText="1"/>
      <protection hidden="1"/>
    </xf>
    <xf numFmtId="0" fontId="35" fillId="0" borderId="16" xfId="0" applyNumberFormat="1" applyFont="1" applyBorder="1" applyAlignment="1" applyProtection="1">
      <alignment vertical="center"/>
      <protection hidden="1"/>
    </xf>
    <xf numFmtId="0" fontId="3" fillId="0" borderId="7" xfId="0" applyNumberFormat="1" applyFont="1" applyFill="1" applyBorder="1" applyAlignment="1" applyProtection="1">
      <alignment vertical="center" wrapText="1"/>
      <protection hidden="1"/>
    </xf>
    <xf numFmtId="0" fontId="3" fillId="0" borderId="7" xfId="1" applyNumberFormat="1" applyFont="1" applyBorder="1" applyAlignment="1" applyProtection="1">
      <alignment vertical="center" wrapText="1"/>
      <protection hidden="1"/>
    </xf>
    <xf numFmtId="0" fontId="3" fillId="0" borderId="14" xfId="0" applyNumberFormat="1" applyFont="1" applyBorder="1" applyAlignment="1" applyProtection="1">
      <alignment vertical="center"/>
      <protection hidden="1"/>
    </xf>
    <xf numFmtId="0" fontId="3" fillId="0" borderId="15" xfId="0" applyNumberFormat="1" applyFont="1" applyBorder="1" applyAlignment="1" applyProtection="1">
      <alignment vertical="center"/>
      <protection hidden="1"/>
    </xf>
    <xf numFmtId="0" fontId="35" fillId="0" borderId="15" xfId="0" applyNumberFormat="1" applyFont="1" applyBorder="1" applyAlignment="1" applyProtection="1">
      <alignment horizontal="distributed" vertical="top"/>
      <protection hidden="1"/>
    </xf>
    <xf numFmtId="0" fontId="41" fillId="0" borderId="0" xfId="0" applyNumberFormat="1" applyFont="1" applyBorder="1" applyAlignment="1" applyProtection="1">
      <alignment horizontal="right" vertical="center"/>
      <protection hidden="1"/>
    </xf>
    <xf numFmtId="0" fontId="35" fillId="2" borderId="9" xfId="0" applyNumberFormat="1" applyFont="1" applyFill="1" applyBorder="1" applyAlignment="1" applyProtection="1">
      <alignment horizontal="right" vertical="center"/>
      <protection hidden="1"/>
    </xf>
    <xf numFmtId="0" fontId="35" fillId="2" borderId="10" xfId="0" applyNumberFormat="1" applyFont="1" applyFill="1" applyBorder="1" applyAlignment="1" applyProtection="1">
      <alignment horizontal="right" vertical="center"/>
      <protection hidden="1"/>
    </xf>
    <xf numFmtId="0" fontId="35" fillId="2" borderId="14" xfId="0" applyNumberFormat="1" applyFont="1" applyFill="1" applyBorder="1" applyAlignment="1" applyProtection="1">
      <alignment horizontal="right" vertical="center"/>
      <protection hidden="1"/>
    </xf>
    <xf numFmtId="0" fontId="35" fillId="2" borderId="15" xfId="0" applyNumberFormat="1" applyFont="1" applyFill="1" applyBorder="1" applyAlignment="1" applyProtection="1">
      <alignment horizontal="right" vertical="center"/>
      <protection hidden="1"/>
    </xf>
    <xf numFmtId="0" fontId="3" fillId="0" borderId="14" xfId="0" applyNumberFormat="1" applyFont="1" applyBorder="1" applyProtection="1">
      <protection hidden="1"/>
    </xf>
    <xf numFmtId="0" fontId="3" fillId="0" borderId="15" xfId="0" applyNumberFormat="1" applyFont="1" applyBorder="1" applyProtection="1">
      <protection hidden="1"/>
    </xf>
    <xf numFmtId="0" fontId="3" fillId="0" borderId="16" xfId="0" applyNumberFormat="1" applyFont="1" applyBorder="1" applyProtection="1">
      <protection hidden="1"/>
    </xf>
    <xf numFmtId="0" fontId="3" fillId="0" borderId="0" xfId="0" applyNumberFormat="1" applyFont="1" applyProtection="1">
      <protection hidden="1"/>
    </xf>
    <xf numFmtId="49" fontId="3" fillId="0" borderId="1" xfId="0" applyNumberFormat="1" applyFont="1" applyFill="1" applyBorder="1" applyAlignment="1" applyProtection="1">
      <alignment horizontal="center" vertical="center"/>
      <protection hidden="1"/>
    </xf>
    <xf numFmtId="0" fontId="3" fillId="0" borderId="1" xfId="0" applyFont="1" applyFill="1" applyBorder="1" applyAlignment="1" applyProtection="1">
      <alignment horizontal="center"/>
      <protection hidden="1"/>
    </xf>
    <xf numFmtId="0" fontId="3" fillId="2" borderId="1" xfId="0" applyFont="1" applyFill="1" applyBorder="1" applyAlignment="1" applyProtection="1">
      <alignment horizontal="center"/>
      <protection locked="0"/>
    </xf>
    <xf numFmtId="49" fontId="3" fillId="2" borderId="1"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center" vertical="center" wrapText="1"/>
      <protection locked="0"/>
    </xf>
    <xf numFmtId="190" fontId="3" fillId="2" borderId="5" xfId="0" applyNumberFormat="1" applyFont="1" applyFill="1" applyBorder="1" applyAlignment="1" applyProtection="1">
      <alignment horizontal="center" vertical="center"/>
      <protection locked="0"/>
    </xf>
    <xf numFmtId="190" fontId="3" fillId="2" borderId="6" xfId="0" applyNumberFormat="1" applyFont="1" applyFill="1" applyBorder="1" applyAlignment="1" applyProtection="1">
      <alignment horizontal="center" vertical="center"/>
      <protection locked="0"/>
    </xf>
    <xf numFmtId="190" fontId="3" fillId="2" borderId="7"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179" fontId="3" fillId="0" borderId="5" xfId="0" applyNumberFormat="1" applyFont="1" applyFill="1" applyBorder="1" applyAlignment="1" applyProtection="1">
      <alignment horizontal="center" vertical="center"/>
      <protection hidden="1"/>
    </xf>
    <xf numFmtId="179" fontId="3" fillId="0" borderId="6" xfId="0" applyNumberFormat="1" applyFont="1" applyFill="1" applyBorder="1" applyAlignment="1" applyProtection="1">
      <alignment horizontal="center" vertical="center"/>
      <protection hidden="1"/>
    </xf>
    <xf numFmtId="179" fontId="3" fillId="0" borderId="7" xfId="0" applyNumberFormat="1" applyFont="1" applyFill="1" applyBorder="1" applyAlignment="1" applyProtection="1">
      <alignment horizontal="center" vertical="center"/>
      <protection hidden="1"/>
    </xf>
    <xf numFmtId="49" fontId="3" fillId="0" borderId="1" xfId="0" applyNumberFormat="1" applyFont="1" applyFill="1" applyBorder="1" applyAlignment="1" applyProtection="1">
      <alignment horizontal="center" vertical="center" wrapText="1"/>
      <protection hidden="1"/>
    </xf>
    <xf numFmtId="49" fontId="3" fillId="0" borderId="3" xfId="0" applyNumberFormat="1" applyFont="1" applyFill="1" applyBorder="1" applyAlignment="1" applyProtection="1">
      <alignment horizontal="center" vertical="center"/>
      <protection hidden="1"/>
    </xf>
    <xf numFmtId="49" fontId="3" fillId="0" borderId="4" xfId="0" applyNumberFormat="1" applyFont="1" applyFill="1" applyBorder="1" applyAlignment="1" applyProtection="1">
      <alignment horizontal="center" vertical="center"/>
      <protection hidden="1"/>
    </xf>
    <xf numFmtId="180" fontId="3" fillId="0" borderId="9" xfId="0" applyNumberFormat="1" applyFont="1" applyFill="1" applyBorder="1" applyAlignment="1" applyProtection="1">
      <alignment horizontal="right" vertical="center"/>
      <protection hidden="1"/>
    </xf>
    <xf numFmtId="180" fontId="3" fillId="0" borderId="10" xfId="0" applyNumberFormat="1" applyFont="1" applyFill="1" applyBorder="1" applyAlignment="1" applyProtection="1">
      <alignment horizontal="right" vertical="center"/>
      <protection hidden="1"/>
    </xf>
    <xf numFmtId="180" fontId="3" fillId="0" borderId="11" xfId="0" applyNumberFormat="1" applyFont="1" applyFill="1" applyBorder="1" applyAlignment="1" applyProtection="1">
      <alignment horizontal="right" vertical="center"/>
      <protection hidden="1"/>
    </xf>
    <xf numFmtId="180" fontId="3" fillId="0" borderId="12" xfId="0" applyNumberFormat="1" applyFont="1" applyFill="1" applyBorder="1" applyAlignment="1" applyProtection="1">
      <alignment horizontal="right" vertical="center"/>
      <protection hidden="1"/>
    </xf>
    <xf numFmtId="180" fontId="3" fillId="0" borderId="0" xfId="0" applyNumberFormat="1" applyFont="1" applyFill="1" applyBorder="1" applyAlignment="1" applyProtection="1">
      <alignment horizontal="right" vertical="center"/>
      <protection hidden="1"/>
    </xf>
    <xf numFmtId="180" fontId="3" fillId="0" borderId="13" xfId="0" applyNumberFormat="1" applyFont="1" applyFill="1" applyBorder="1" applyAlignment="1" applyProtection="1">
      <alignment horizontal="right" vertical="center"/>
      <protection hidden="1"/>
    </xf>
    <xf numFmtId="180" fontId="3" fillId="0" borderId="14" xfId="0" applyNumberFormat="1" applyFont="1" applyFill="1" applyBorder="1" applyAlignment="1" applyProtection="1">
      <alignment horizontal="right" vertical="center"/>
      <protection hidden="1"/>
    </xf>
    <xf numFmtId="180" fontId="3" fillId="0" borderId="15" xfId="0" applyNumberFormat="1" applyFont="1" applyFill="1" applyBorder="1" applyAlignment="1" applyProtection="1">
      <alignment horizontal="right" vertical="center"/>
      <protection hidden="1"/>
    </xf>
    <xf numFmtId="180" fontId="3" fillId="0" borderId="16" xfId="0" applyNumberFormat="1" applyFont="1" applyFill="1" applyBorder="1" applyAlignment="1" applyProtection="1">
      <alignment horizontal="right" vertical="center"/>
      <protection hidden="1"/>
    </xf>
    <xf numFmtId="0" fontId="3" fillId="0" borderId="9" xfId="0" applyFont="1" applyFill="1" applyBorder="1" applyAlignment="1" applyProtection="1">
      <alignment horizontal="center" vertical="center"/>
      <protection hidden="1"/>
    </xf>
    <xf numFmtId="0" fontId="3" fillId="0" borderId="10" xfId="0" applyFont="1" applyFill="1" applyBorder="1" applyAlignment="1" applyProtection="1">
      <alignment horizontal="center" vertical="center"/>
      <protection hidden="1"/>
    </xf>
    <xf numFmtId="0" fontId="3" fillId="0" borderId="11" xfId="0" applyFont="1" applyFill="1" applyBorder="1" applyAlignment="1" applyProtection="1">
      <alignment horizontal="center" vertical="center"/>
      <protection hidden="1"/>
    </xf>
    <xf numFmtId="0" fontId="3" fillId="0" borderId="12" xfId="0" applyFont="1" applyFill="1" applyBorder="1" applyAlignment="1" applyProtection="1">
      <alignment horizontal="center" vertical="center"/>
      <protection hidden="1"/>
    </xf>
    <xf numFmtId="0" fontId="3" fillId="0" borderId="0" xfId="0" applyFont="1" applyFill="1" applyBorder="1" applyAlignment="1" applyProtection="1">
      <alignment horizontal="center" vertical="center"/>
      <protection hidden="1"/>
    </xf>
    <xf numFmtId="0" fontId="3" fillId="0" borderId="13" xfId="0" applyFont="1" applyFill="1" applyBorder="1" applyAlignment="1" applyProtection="1">
      <alignment horizontal="center" vertical="center"/>
      <protection hidden="1"/>
    </xf>
    <xf numFmtId="0" fontId="3" fillId="0" borderId="14" xfId="0" applyFont="1" applyFill="1" applyBorder="1" applyAlignment="1" applyProtection="1">
      <alignment horizontal="center" vertical="center"/>
      <protection hidden="1"/>
    </xf>
    <xf numFmtId="0" fontId="3" fillId="0" borderId="15" xfId="0" applyFont="1" applyFill="1" applyBorder="1" applyAlignment="1" applyProtection="1">
      <alignment horizontal="center" vertical="center"/>
      <protection hidden="1"/>
    </xf>
    <xf numFmtId="0" fontId="3" fillId="0" borderId="16" xfId="0" applyFont="1" applyFill="1" applyBorder="1" applyAlignment="1" applyProtection="1">
      <alignment horizontal="center" vertical="center"/>
      <protection hidden="1"/>
    </xf>
    <xf numFmtId="0" fontId="3" fillId="0" borderId="1" xfId="0" applyFont="1" applyFill="1" applyBorder="1" applyAlignment="1" applyProtection="1">
      <alignment horizontal="center" vertical="center"/>
      <protection hidden="1"/>
    </xf>
    <xf numFmtId="180" fontId="3" fillId="0" borderId="1" xfId="0" applyNumberFormat="1" applyFont="1" applyFill="1" applyBorder="1" applyAlignment="1" applyProtection="1">
      <alignment horizontal="right" vertical="center"/>
      <protection hidden="1"/>
    </xf>
    <xf numFmtId="0" fontId="3" fillId="0" borderId="8" xfId="0" applyFont="1" applyFill="1" applyBorder="1" applyAlignment="1" applyProtection="1">
      <alignment horizontal="center" vertical="center"/>
      <protection hidden="1"/>
    </xf>
    <xf numFmtId="0" fontId="3" fillId="0" borderId="56" xfId="0" applyFont="1" applyFill="1" applyBorder="1" applyAlignment="1" applyProtection="1">
      <alignment horizontal="center" vertical="center"/>
      <protection hidden="1"/>
    </xf>
    <xf numFmtId="0" fontId="3" fillId="0" borderId="54" xfId="0" applyFont="1" applyFill="1" applyBorder="1" applyAlignment="1" applyProtection="1">
      <alignment horizontal="center" vertical="center"/>
      <protection hidden="1"/>
    </xf>
    <xf numFmtId="180" fontId="3" fillId="0" borderId="70" xfId="0" applyNumberFormat="1" applyFont="1" applyFill="1" applyBorder="1" applyAlignment="1" applyProtection="1">
      <alignment horizontal="right" vertical="center"/>
      <protection hidden="1"/>
    </xf>
    <xf numFmtId="0" fontId="30" fillId="0" borderId="1" xfId="0" applyFont="1" applyFill="1" applyBorder="1" applyAlignment="1" applyProtection="1">
      <alignment horizontal="center" vertical="center"/>
      <protection hidden="1"/>
    </xf>
    <xf numFmtId="0" fontId="3" fillId="0" borderId="9" xfId="0" applyFont="1" applyFill="1" applyBorder="1" applyAlignment="1" applyProtection="1">
      <alignment horizontal="center" vertical="center" wrapText="1"/>
      <protection hidden="1"/>
    </xf>
    <xf numFmtId="0" fontId="63" fillId="0" borderId="10" xfId="0" applyFont="1" applyFill="1" applyBorder="1" applyAlignment="1" applyProtection="1">
      <alignment horizontal="center" vertical="center"/>
      <protection hidden="1"/>
    </xf>
    <xf numFmtId="0" fontId="63" fillId="0" borderId="9" xfId="0" applyFont="1" applyFill="1" applyBorder="1" applyAlignment="1" applyProtection="1">
      <alignment horizontal="center" vertical="center"/>
      <protection hidden="1"/>
    </xf>
    <xf numFmtId="0" fontId="63" fillId="0" borderId="11" xfId="0" applyFont="1" applyFill="1" applyBorder="1" applyAlignment="1" applyProtection="1">
      <alignment horizontal="center" vertical="center"/>
      <protection hidden="1"/>
    </xf>
    <xf numFmtId="0" fontId="63" fillId="2" borderId="5" xfId="0" applyFont="1" applyFill="1" applyBorder="1" applyAlignment="1" applyProtection="1">
      <alignment horizontal="center"/>
      <protection locked="0"/>
    </xf>
    <xf numFmtId="0" fontId="63" fillId="2" borderId="6" xfId="0" applyFont="1" applyFill="1" applyBorder="1" applyAlignment="1" applyProtection="1">
      <alignment horizontal="center"/>
      <protection locked="0"/>
    </xf>
    <xf numFmtId="0" fontId="63" fillId="2" borderId="7" xfId="0" applyFont="1" applyFill="1" applyBorder="1" applyAlignment="1" applyProtection="1">
      <alignment horizontal="center"/>
      <protection locked="0"/>
    </xf>
    <xf numFmtId="0" fontId="63" fillId="0" borderId="12" xfId="0" applyFont="1" applyFill="1" applyBorder="1" applyAlignment="1" applyProtection="1">
      <alignment horizontal="center" vertical="center"/>
      <protection hidden="1"/>
    </xf>
    <xf numFmtId="0" fontId="63" fillId="0" borderId="0" xfId="0" applyFont="1" applyFill="1" applyBorder="1" applyAlignment="1" applyProtection="1">
      <alignment horizontal="center" vertical="center"/>
      <protection hidden="1"/>
    </xf>
    <xf numFmtId="0" fontId="63" fillId="0" borderId="13" xfId="0" applyFont="1" applyFill="1" applyBorder="1" applyAlignment="1" applyProtection="1">
      <alignment horizontal="center" vertical="center"/>
      <protection hidden="1"/>
    </xf>
    <xf numFmtId="0" fontId="63" fillId="0" borderId="14" xfId="0" applyFont="1" applyFill="1" applyBorder="1" applyAlignment="1" applyProtection="1">
      <alignment horizontal="center" vertical="center"/>
      <protection hidden="1"/>
    </xf>
    <xf numFmtId="0" fontId="63" fillId="0" borderId="15" xfId="0" applyFont="1" applyFill="1" applyBorder="1" applyAlignment="1" applyProtection="1">
      <alignment horizontal="center" vertical="center"/>
      <protection hidden="1"/>
    </xf>
    <xf numFmtId="0" fontId="63" fillId="0" borderId="16" xfId="0" applyFont="1" applyFill="1" applyBorder="1" applyAlignment="1" applyProtection="1">
      <alignment horizontal="center" vertical="center"/>
      <protection hidden="1"/>
    </xf>
    <xf numFmtId="0" fontId="33" fillId="7" borderId="5" xfId="0" applyFont="1" applyFill="1" applyBorder="1" applyAlignment="1" applyProtection="1">
      <alignment horizontal="center" vertical="center" shrinkToFit="1"/>
      <protection hidden="1"/>
    </xf>
    <xf numFmtId="0" fontId="33" fillId="7" borderId="6" xfId="0" applyFont="1" applyFill="1" applyBorder="1" applyAlignment="1" applyProtection="1">
      <alignment horizontal="center" vertical="center" shrinkToFit="1"/>
      <protection hidden="1"/>
    </xf>
    <xf numFmtId="0" fontId="33" fillId="7" borderId="7" xfId="0" applyFont="1" applyFill="1" applyBorder="1" applyAlignment="1" applyProtection="1">
      <alignment horizontal="center" vertical="center" shrinkToFit="1"/>
      <protection hidden="1"/>
    </xf>
    <xf numFmtId="0" fontId="33" fillId="9" borderId="5" xfId="0" applyFont="1" applyFill="1" applyBorder="1" applyAlignment="1" applyProtection="1">
      <alignment horizontal="center" vertical="center" shrinkToFit="1"/>
      <protection hidden="1"/>
    </xf>
    <xf numFmtId="0" fontId="33" fillId="9" borderId="6" xfId="0" applyFont="1" applyFill="1" applyBorder="1" applyAlignment="1" applyProtection="1">
      <alignment horizontal="center" vertical="center" shrinkToFit="1"/>
      <protection hidden="1"/>
    </xf>
    <xf numFmtId="0" fontId="33" fillId="9" borderId="7" xfId="0" applyFont="1" applyFill="1" applyBorder="1" applyAlignment="1" applyProtection="1">
      <alignment horizontal="center" vertical="center" shrinkToFit="1"/>
      <protection hidden="1"/>
    </xf>
    <xf numFmtId="0" fontId="33" fillId="9" borderId="78" xfId="0" applyFont="1" applyFill="1" applyBorder="1" applyAlignment="1" applyProtection="1">
      <alignment horizontal="center" vertical="center" shrinkToFit="1"/>
      <protection hidden="1"/>
    </xf>
    <xf numFmtId="0" fontId="33" fillId="9" borderId="79" xfId="0" applyFont="1" applyFill="1" applyBorder="1" applyAlignment="1" applyProtection="1">
      <alignment horizontal="center" vertical="center" shrinkToFit="1"/>
      <protection hidden="1"/>
    </xf>
    <xf numFmtId="0" fontId="33" fillId="7" borderId="78" xfId="0" applyFont="1" applyFill="1" applyBorder="1" applyAlignment="1" applyProtection="1">
      <alignment horizontal="center" vertical="center" shrinkToFit="1"/>
      <protection hidden="1"/>
    </xf>
    <xf numFmtId="0" fontId="33" fillId="7" borderId="79" xfId="0" applyFont="1" applyFill="1" applyBorder="1" applyAlignment="1" applyProtection="1">
      <alignment horizontal="center" vertical="center" shrinkToFit="1"/>
      <protection hidden="1"/>
    </xf>
    <xf numFmtId="0" fontId="33" fillId="7" borderId="8" xfId="0" applyFont="1" applyFill="1" applyBorder="1" applyAlignment="1" applyProtection="1">
      <alignment horizontal="center" vertical="center" shrinkToFit="1"/>
      <protection hidden="1"/>
    </xf>
    <xf numFmtId="0" fontId="72" fillId="8" borderId="5" xfId="0" applyFont="1" applyFill="1" applyBorder="1" applyAlignment="1" applyProtection="1">
      <alignment horizontal="center" vertical="center" shrinkToFit="1"/>
      <protection hidden="1"/>
    </xf>
    <xf numFmtId="0" fontId="72" fillId="8" borderId="7" xfId="0" applyFont="1" applyFill="1" applyBorder="1" applyAlignment="1" applyProtection="1">
      <alignment horizontal="center" vertical="center" shrinkToFit="1"/>
      <protection hidden="1"/>
    </xf>
    <xf numFmtId="0" fontId="33" fillId="0" borderId="1" xfId="0" applyNumberFormat="1" applyFont="1" applyBorder="1" applyAlignment="1" applyProtection="1">
      <alignment horizontal="center" vertical="center" shrinkToFit="1"/>
      <protection hidden="1"/>
    </xf>
    <xf numFmtId="0" fontId="33" fillId="0" borderId="8" xfId="0" applyFont="1" applyBorder="1" applyAlignment="1" applyProtection="1">
      <alignment horizontal="center" vertical="center" shrinkToFit="1"/>
      <protection hidden="1"/>
    </xf>
    <xf numFmtId="0" fontId="33" fillId="0" borderId="56" xfId="0" applyFont="1" applyBorder="1" applyAlignment="1" applyProtection="1">
      <alignment horizontal="center" vertical="center" shrinkToFit="1"/>
      <protection hidden="1"/>
    </xf>
    <xf numFmtId="0" fontId="33" fillId="0" borderId="54" xfId="0" applyFont="1" applyBorder="1" applyAlignment="1" applyProtection="1">
      <alignment horizontal="center" vertical="center" shrinkToFit="1"/>
      <protection hidden="1"/>
    </xf>
    <xf numFmtId="0" fontId="33" fillId="7" borderId="5" xfId="0" applyNumberFormat="1" applyFont="1" applyFill="1" applyBorder="1" applyAlignment="1" applyProtection="1">
      <alignment horizontal="center" vertical="center" shrinkToFit="1"/>
      <protection hidden="1"/>
    </xf>
    <xf numFmtId="0" fontId="33" fillId="7" borderId="6" xfId="0" applyNumberFormat="1" applyFont="1" applyFill="1" applyBorder="1" applyAlignment="1" applyProtection="1">
      <alignment horizontal="center" vertical="center" shrinkToFit="1"/>
      <protection hidden="1"/>
    </xf>
    <xf numFmtId="0" fontId="33" fillId="7" borderId="7" xfId="0" applyNumberFormat="1" applyFont="1" applyFill="1" applyBorder="1" applyAlignment="1" applyProtection="1">
      <alignment horizontal="center" vertical="center" shrinkToFit="1"/>
      <protection hidden="1"/>
    </xf>
    <xf numFmtId="0" fontId="33" fillId="9" borderId="1" xfId="0" applyFont="1" applyFill="1" applyBorder="1" applyAlignment="1" applyProtection="1">
      <alignment horizontal="center" vertical="center" shrinkToFit="1"/>
      <protection hidden="1"/>
    </xf>
    <xf numFmtId="0" fontId="23" fillId="0" borderId="0" xfId="2" applyFont="1" applyFill="1" applyAlignment="1" applyProtection="1">
      <alignment horizontal="center" vertical="center"/>
      <protection hidden="1"/>
    </xf>
    <xf numFmtId="0" fontId="18" fillId="0" borderId="1" xfId="2" applyFont="1" applyFill="1" applyBorder="1" applyAlignment="1" applyProtection="1">
      <alignment horizontal="center" vertical="center" shrinkToFit="1"/>
      <protection hidden="1"/>
    </xf>
    <xf numFmtId="191" fontId="18" fillId="0" borderId="1" xfId="2" applyNumberFormat="1" applyFont="1" applyFill="1" applyBorder="1" applyAlignment="1" applyProtection="1">
      <alignment horizontal="center" vertical="center" shrinkToFit="1"/>
      <protection hidden="1"/>
    </xf>
    <xf numFmtId="191" fontId="18" fillId="0" borderId="88" xfId="2" applyNumberFormat="1" applyFont="1" applyFill="1" applyBorder="1" applyAlignment="1" applyProtection="1">
      <alignment horizontal="center" vertical="center" shrinkToFit="1"/>
      <protection hidden="1"/>
    </xf>
    <xf numFmtId="191" fontId="18" fillId="0" borderId="8" xfId="2" applyNumberFormat="1" applyFont="1" applyFill="1" applyBorder="1" applyAlignment="1" applyProtection="1">
      <alignment horizontal="center" vertical="center" shrinkToFit="1"/>
      <protection hidden="1"/>
    </xf>
    <xf numFmtId="191" fontId="18" fillId="0" borderId="231" xfId="2" applyNumberFormat="1" applyFont="1" applyFill="1" applyBorder="1" applyAlignment="1" applyProtection="1">
      <alignment horizontal="center" vertical="center" shrinkToFit="1"/>
      <protection hidden="1"/>
    </xf>
    <xf numFmtId="191" fontId="18" fillId="0" borderId="54" xfId="2" applyNumberFormat="1" applyFont="1" applyFill="1" applyBorder="1" applyAlignment="1" applyProtection="1">
      <alignment horizontal="center" vertical="center" shrinkToFit="1"/>
      <protection hidden="1"/>
    </xf>
    <xf numFmtId="191" fontId="18" fillId="0" borderId="84" xfId="2" applyNumberFormat="1" applyFont="1" applyFill="1" applyBorder="1" applyAlignment="1" applyProtection="1">
      <alignment horizontal="center" vertical="center" shrinkToFit="1"/>
      <protection hidden="1"/>
    </xf>
    <xf numFmtId="0" fontId="18" fillId="0" borderId="1" xfId="2" applyFont="1" applyFill="1" applyBorder="1" applyAlignment="1" applyProtection="1">
      <alignment horizontal="center" vertical="center"/>
      <protection hidden="1"/>
    </xf>
    <xf numFmtId="0" fontId="18" fillId="0" borderId="7" xfId="2" applyFont="1" applyFill="1" applyBorder="1" applyAlignment="1" applyProtection="1">
      <alignment horizontal="center" vertical="center"/>
      <protection hidden="1"/>
    </xf>
    <xf numFmtId="190" fontId="15" fillId="0" borderId="1" xfId="2" applyNumberFormat="1" applyFont="1" applyFill="1" applyBorder="1" applyAlignment="1" applyProtection="1">
      <alignment horizontal="center" vertical="center"/>
      <protection hidden="1"/>
    </xf>
    <xf numFmtId="190" fontId="15" fillId="0" borderId="88" xfId="2" applyNumberFormat="1" applyFont="1" applyFill="1" applyBorder="1" applyAlignment="1" applyProtection="1">
      <alignment horizontal="center" vertical="center"/>
      <protection hidden="1"/>
    </xf>
    <xf numFmtId="0" fontId="26" fillId="0" borderId="0" xfId="2" applyFont="1" applyFill="1" applyAlignment="1" applyProtection="1">
      <alignment horizontal="center" vertical="top" textRotation="255" wrapText="1"/>
      <protection hidden="1"/>
    </xf>
    <xf numFmtId="0" fontId="16" fillId="0" borderId="82" xfId="2" applyFont="1" applyFill="1" applyBorder="1" applyAlignment="1" applyProtection="1">
      <alignment horizontal="center" vertical="center" shrinkToFit="1"/>
      <protection hidden="1"/>
    </xf>
    <xf numFmtId="0" fontId="16" fillId="0" borderId="83" xfId="2" applyFont="1" applyFill="1" applyBorder="1" applyAlignment="1" applyProtection="1">
      <alignment horizontal="center" vertical="center" shrinkToFit="1"/>
      <protection hidden="1"/>
    </xf>
    <xf numFmtId="0" fontId="16" fillId="0" borderId="87" xfId="2" applyFont="1" applyFill="1" applyBorder="1" applyAlignment="1" applyProtection="1">
      <alignment horizontal="center" vertical="center" shrinkToFit="1"/>
      <protection hidden="1"/>
    </xf>
    <xf numFmtId="0" fontId="16" fillId="0" borderId="1" xfId="2" applyFont="1" applyFill="1" applyBorder="1" applyAlignment="1" applyProtection="1">
      <alignment horizontal="center" vertical="center" shrinkToFit="1"/>
      <protection hidden="1"/>
    </xf>
    <xf numFmtId="0" fontId="18" fillId="0" borderId="83" xfId="2" applyFont="1" applyFill="1" applyBorder="1" applyAlignment="1" applyProtection="1">
      <alignment horizontal="center" vertical="center" shrinkToFit="1"/>
      <protection hidden="1"/>
    </xf>
    <xf numFmtId="191" fontId="15" fillId="0" borderId="83" xfId="2" applyNumberFormat="1" applyFont="1" applyFill="1" applyBorder="1" applyAlignment="1" applyProtection="1">
      <alignment horizontal="center" vertical="center" shrinkToFit="1"/>
      <protection hidden="1"/>
    </xf>
    <xf numFmtId="191" fontId="15" fillId="0" borderId="1" xfId="2" applyNumberFormat="1" applyFont="1" applyFill="1" applyBorder="1" applyAlignment="1" applyProtection="1">
      <alignment horizontal="center" vertical="center" shrinkToFit="1"/>
      <protection hidden="1"/>
    </xf>
    <xf numFmtId="191" fontId="18" fillId="0" borderId="83" xfId="2" applyNumberFormat="1" applyFont="1" applyFill="1" applyBorder="1" applyAlignment="1" applyProtection="1">
      <alignment horizontal="center" vertical="center" shrinkToFit="1"/>
      <protection hidden="1"/>
    </xf>
    <xf numFmtId="191" fontId="18" fillId="0" borderId="93" xfId="2" applyNumberFormat="1" applyFont="1" applyFill="1" applyBorder="1" applyAlignment="1" applyProtection="1">
      <alignment horizontal="center" vertical="center" shrinkToFit="1"/>
      <protection hidden="1"/>
    </xf>
    <xf numFmtId="0" fontId="18" fillId="0" borderId="87" xfId="2" applyFont="1" applyFill="1" applyBorder="1" applyAlignment="1" applyProtection="1">
      <alignment horizontal="center" vertical="center" shrinkToFit="1"/>
      <protection hidden="1"/>
    </xf>
    <xf numFmtId="0" fontId="18" fillId="0" borderId="5" xfId="2" applyFont="1" applyFill="1" applyBorder="1" applyAlignment="1" applyProtection="1">
      <alignment horizontal="center" vertical="center" shrinkToFit="1"/>
      <protection hidden="1"/>
    </xf>
    <xf numFmtId="191" fontId="13" fillId="0" borderId="1" xfId="2" applyNumberFormat="1" applyFont="1" applyFill="1" applyBorder="1" applyAlignment="1" applyProtection="1">
      <alignment horizontal="center" vertical="center" shrinkToFit="1"/>
      <protection hidden="1"/>
    </xf>
    <xf numFmtId="191" fontId="18" fillId="0" borderId="87" xfId="2" applyNumberFormat="1" applyFont="1" applyFill="1" applyBorder="1" applyAlignment="1" applyProtection="1">
      <alignment horizontal="center" vertical="center" shrinkToFit="1"/>
      <protection hidden="1"/>
    </xf>
    <xf numFmtId="191" fontId="18" fillId="0" borderId="104" xfId="2" applyNumberFormat="1" applyFont="1" applyFill="1" applyBorder="1" applyAlignment="1" applyProtection="1">
      <alignment horizontal="center" vertical="center" shrinkToFit="1"/>
      <protection hidden="1"/>
    </xf>
    <xf numFmtId="191" fontId="18" fillId="0" borderId="105" xfId="2" applyNumberFormat="1" applyFont="1" applyFill="1" applyBorder="1" applyAlignment="1" applyProtection="1">
      <alignment horizontal="center" vertical="center" shrinkToFit="1"/>
      <protection hidden="1"/>
    </xf>
    <xf numFmtId="191" fontId="18" fillId="0" borderId="1" xfId="2" applyNumberFormat="1" applyFont="1" applyFill="1" applyBorder="1" applyAlignment="1" applyProtection="1">
      <alignment horizontal="center" vertical="center"/>
      <protection hidden="1"/>
    </xf>
    <xf numFmtId="191" fontId="18" fillId="0" borderId="105" xfId="2" applyNumberFormat="1" applyFont="1" applyFill="1" applyBorder="1" applyAlignment="1" applyProtection="1">
      <alignment horizontal="center" vertical="center"/>
      <protection hidden="1"/>
    </xf>
    <xf numFmtId="0" fontId="18" fillId="0" borderId="54" xfId="2" applyFont="1" applyFill="1" applyBorder="1" applyAlignment="1" applyProtection="1">
      <alignment horizontal="center" vertical="center" shrinkToFit="1"/>
      <protection hidden="1"/>
    </xf>
    <xf numFmtId="0" fontId="18" fillId="0" borderId="105" xfId="2" applyFont="1" applyFill="1" applyBorder="1" applyAlignment="1" applyProtection="1">
      <alignment horizontal="center" vertical="center" shrinkToFit="1"/>
      <protection hidden="1"/>
    </xf>
    <xf numFmtId="0" fontId="20" fillId="0" borderId="1" xfId="2" applyFont="1" applyFill="1" applyBorder="1" applyAlignment="1" applyProtection="1">
      <alignment horizontal="center" vertical="center" wrapText="1"/>
      <protection hidden="1"/>
    </xf>
    <xf numFmtId="0" fontId="18" fillId="0" borderId="34" xfId="2" applyFont="1" applyFill="1" applyBorder="1" applyAlignment="1" applyProtection="1">
      <alignment horizontal="center" wrapText="1"/>
      <protection hidden="1"/>
    </xf>
    <xf numFmtId="0" fontId="18" fillId="0" borderId="32" xfId="2" applyFont="1" applyFill="1" applyBorder="1" applyAlignment="1" applyProtection="1">
      <alignment horizontal="center" wrapText="1"/>
      <protection hidden="1"/>
    </xf>
    <xf numFmtId="0" fontId="18" fillId="0" borderId="33" xfId="2" applyFont="1" applyFill="1" applyBorder="1" applyAlignment="1" applyProtection="1">
      <alignment horizontal="center" wrapText="1"/>
      <protection hidden="1"/>
    </xf>
    <xf numFmtId="0" fontId="18" fillId="0" borderId="85" xfId="2" applyFont="1" applyFill="1" applyBorder="1" applyAlignment="1" applyProtection="1">
      <alignment horizontal="center" wrapText="1"/>
      <protection hidden="1"/>
    </xf>
    <xf numFmtId="0" fontId="18" fillId="0" borderId="0" xfId="2" applyFont="1" applyFill="1" applyAlignment="1" applyProtection="1">
      <alignment horizontal="center" wrapText="1"/>
      <protection hidden="1"/>
    </xf>
    <xf numFmtId="0" fontId="18" fillId="0" borderId="13" xfId="2" applyFont="1" applyFill="1" applyBorder="1" applyAlignment="1" applyProtection="1">
      <alignment horizontal="center" wrapText="1"/>
      <protection hidden="1"/>
    </xf>
    <xf numFmtId="0" fontId="18" fillId="0" borderId="31" xfId="2" applyFont="1" applyFill="1" applyBorder="1" applyAlignment="1" applyProtection="1">
      <alignment horizontal="center" vertical="center"/>
      <protection hidden="1"/>
    </xf>
    <xf numFmtId="0" fontId="18" fillId="0" borderId="32" xfId="2" applyFont="1" applyFill="1" applyBorder="1" applyAlignment="1" applyProtection="1">
      <alignment horizontal="center" vertical="center"/>
      <protection hidden="1"/>
    </xf>
    <xf numFmtId="0" fontId="18" fillId="0" borderId="33" xfId="2" applyFont="1" applyFill="1" applyBorder="1" applyAlignment="1" applyProtection="1">
      <alignment horizontal="center" vertical="center"/>
      <protection hidden="1"/>
    </xf>
    <xf numFmtId="0" fontId="18" fillId="0" borderId="12" xfId="2" applyFont="1" applyFill="1" applyBorder="1" applyAlignment="1" applyProtection="1">
      <alignment horizontal="center" vertical="center"/>
      <protection hidden="1"/>
    </xf>
    <xf numFmtId="0" fontId="18" fillId="0" borderId="0" xfId="2" applyFont="1" applyFill="1" applyAlignment="1" applyProtection="1">
      <alignment horizontal="center" vertical="center"/>
      <protection hidden="1"/>
    </xf>
    <xf numFmtId="0" fontId="18" fillId="0" borderId="13" xfId="2" applyFont="1" applyFill="1" applyBorder="1" applyAlignment="1" applyProtection="1">
      <alignment horizontal="center" vertical="center"/>
      <protection hidden="1"/>
    </xf>
    <xf numFmtId="0" fontId="18" fillId="0" borderId="83" xfId="2" applyFont="1" applyFill="1" applyBorder="1" applyAlignment="1" applyProtection="1">
      <alignment horizontal="center" vertical="center"/>
      <protection hidden="1"/>
    </xf>
    <xf numFmtId="0" fontId="18" fillId="0" borderId="93" xfId="2" applyFont="1" applyFill="1" applyBorder="1" applyAlignment="1" applyProtection="1">
      <alignment horizontal="center" vertical="center"/>
      <protection hidden="1"/>
    </xf>
    <xf numFmtId="0" fontId="18" fillId="0" borderId="88" xfId="2" applyFont="1" applyFill="1" applyBorder="1" applyAlignment="1" applyProtection="1">
      <alignment horizontal="center" vertical="center"/>
      <protection hidden="1"/>
    </xf>
    <xf numFmtId="0" fontId="53" fillId="0" borderId="0" xfId="2" applyFont="1" applyFill="1" applyAlignment="1" applyProtection="1">
      <alignment horizontal="center" vertical="top" textRotation="255"/>
      <protection hidden="1"/>
    </xf>
    <xf numFmtId="0" fontId="39" fillId="0" borderId="82" xfId="2" applyFont="1" applyFill="1" applyBorder="1" applyAlignment="1" applyProtection="1">
      <alignment horizontal="center" vertical="center" textRotation="255"/>
      <protection hidden="1"/>
    </xf>
    <xf numFmtId="0" fontId="39" fillId="0" borderId="83" xfId="2" applyFont="1" applyFill="1" applyBorder="1" applyAlignment="1" applyProtection="1">
      <alignment horizontal="center" vertical="center" textRotation="255"/>
      <protection hidden="1"/>
    </xf>
    <xf numFmtId="0" fontId="39" fillId="0" borderId="87" xfId="2" applyFont="1" applyFill="1" applyBorder="1" applyAlignment="1" applyProtection="1">
      <alignment horizontal="center" vertical="center" textRotation="255"/>
      <protection hidden="1"/>
    </xf>
    <xf numFmtId="0" fontId="39" fillId="0" borderId="1" xfId="2" applyFont="1" applyFill="1" applyBorder="1" applyAlignment="1" applyProtection="1">
      <alignment horizontal="center" vertical="center" textRotation="255"/>
      <protection hidden="1"/>
    </xf>
    <xf numFmtId="0" fontId="39" fillId="0" borderId="104" xfId="2" applyFont="1" applyFill="1" applyBorder="1" applyAlignment="1" applyProtection="1">
      <alignment horizontal="center" vertical="center" textRotation="255"/>
      <protection hidden="1"/>
    </xf>
    <xf numFmtId="0" fontId="39" fillId="0" borderId="105" xfId="2" applyFont="1" applyFill="1" applyBorder="1" applyAlignment="1" applyProtection="1">
      <alignment horizontal="center" vertical="center" textRotation="255"/>
      <protection hidden="1"/>
    </xf>
    <xf numFmtId="0" fontId="22" fillId="0" borderId="94" xfId="2" applyFont="1" applyFill="1" applyBorder="1" applyAlignment="1" applyProtection="1">
      <alignment horizontal="center" vertical="center" textRotation="255"/>
      <protection hidden="1"/>
    </xf>
    <xf numFmtId="0" fontId="22" fillId="0" borderId="56" xfId="2" applyFont="1" applyFill="1" applyBorder="1" applyAlignment="1" applyProtection="1">
      <alignment horizontal="center" vertical="center" textRotation="255"/>
      <protection hidden="1"/>
    </xf>
    <xf numFmtId="0" fontId="22" fillId="0" borderId="12" xfId="2" applyFont="1" applyFill="1" applyBorder="1" applyAlignment="1" applyProtection="1">
      <alignment horizontal="center" vertical="center" shrinkToFit="1"/>
      <protection hidden="1"/>
    </xf>
    <xf numFmtId="0" fontId="22" fillId="0" borderId="0" xfId="2" applyFont="1" applyFill="1" applyAlignment="1" applyProtection="1">
      <alignment horizontal="center" vertical="center" shrinkToFit="1"/>
      <protection hidden="1"/>
    </xf>
    <xf numFmtId="0" fontId="22" fillId="0" borderId="13" xfId="2" applyFont="1" applyFill="1" applyBorder="1" applyAlignment="1" applyProtection="1">
      <alignment horizontal="center" vertical="center" shrinkToFit="1"/>
      <protection hidden="1"/>
    </xf>
    <xf numFmtId="38" fontId="9" fillId="0" borderId="89" xfId="3" applyFont="1" applyFill="1" applyBorder="1" applyAlignment="1" applyProtection="1">
      <alignment horizontal="center" vertical="top" shrinkToFit="1"/>
      <protection hidden="1"/>
    </xf>
    <xf numFmtId="38" fontId="9" fillId="0" borderId="86" xfId="3" applyFont="1" applyFill="1" applyBorder="1" applyAlignment="1" applyProtection="1">
      <alignment horizontal="center" vertical="top" shrinkToFit="1"/>
      <protection hidden="1"/>
    </xf>
    <xf numFmtId="38" fontId="9" fillId="0" borderId="91" xfId="3" applyFont="1" applyFill="1" applyBorder="1" applyAlignment="1" applyProtection="1">
      <alignment horizontal="center" vertical="top" shrinkToFit="1"/>
      <protection hidden="1"/>
    </xf>
    <xf numFmtId="0" fontId="22" fillId="0" borderId="9" xfId="2" applyFont="1" applyFill="1" applyBorder="1" applyAlignment="1" applyProtection="1">
      <alignment horizontal="center" vertical="center"/>
      <protection hidden="1"/>
    </xf>
    <xf numFmtId="0" fontId="22" fillId="0" borderId="10" xfId="2" applyFont="1" applyFill="1" applyBorder="1" applyAlignment="1" applyProtection="1">
      <alignment horizontal="center" vertical="center"/>
      <protection hidden="1"/>
    </xf>
    <xf numFmtId="0" fontId="22" fillId="0" borderId="11" xfId="2" applyFont="1" applyFill="1" applyBorder="1" applyAlignment="1" applyProtection="1">
      <alignment horizontal="center" vertical="center"/>
      <protection hidden="1"/>
    </xf>
    <xf numFmtId="0" fontId="22" fillId="0" borderId="12" xfId="2" applyFont="1" applyFill="1" applyBorder="1" applyAlignment="1" applyProtection="1">
      <alignment horizontal="center" vertical="center"/>
      <protection hidden="1"/>
    </xf>
    <xf numFmtId="0" fontId="22" fillId="0" borderId="0" xfId="2" applyFont="1" applyFill="1" applyAlignment="1" applyProtection="1">
      <alignment horizontal="center" vertical="center"/>
      <protection hidden="1"/>
    </xf>
    <xf numFmtId="0" fontId="22" fillId="0" borderId="13" xfId="2" applyFont="1" applyFill="1" applyBorder="1" applyAlignment="1" applyProtection="1">
      <alignment horizontal="center" vertical="center"/>
      <protection hidden="1"/>
    </xf>
    <xf numFmtId="0" fontId="22" fillId="0" borderId="14" xfId="2" applyFont="1" applyFill="1" applyBorder="1" applyAlignment="1" applyProtection="1">
      <alignment horizontal="center" vertical="center"/>
      <protection hidden="1"/>
    </xf>
    <xf numFmtId="0" fontId="22" fillId="0" borderId="15" xfId="2" applyFont="1" applyFill="1" applyBorder="1" applyAlignment="1" applyProtection="1">
      <alignment horizontal="center" vertical="center"/>
      <protection hidden="1"/>
    </xf>
    <xf numFmtId="0" fontId="22" fillId="0" borderId="16" xfId="2" applyFont="1" applyFill="1" applyBorder="1" applyAlignment="1" applyProtection="1">
      <alignment horizontal="center" vertical="center"/>
      <protection hidden="1"/>
    </xf>
    <xf numFmtId="193" fontId="15" fillId="0" borderId="9" xfId="3" applyNumberFormat="1" applyFont="1" applyFill="1" applyBorder="1" applyAlignment="1" applyProtection="1">
      <alignment vertical="center" shrinkToFit="1"/>
      <protection hidden="1"/>
    </xf>
    <xf numFmtId="193" fontId="15" fillId="0" borderId="10" xfId="3" applyNumberFormat="1" applyFont="1" applyFill="1" applyBorder="1" applyAlignment="1" applyProtection="1">
      <alignment vertical="center" shrinkToFit="1"/>
      <protection hidden="1"/>
    </xf>
    <xf numFmtId="193" fontId="15" fillId="0" borderId="12" xfId="3" applyNumberFormat="1" applyFont="1" applyFill="1" applyBorder="1" applyAlignment="1" applyProtection="1">
      <alignment vertical="center" shrinkToFit="1"/>
      <protection hidden="1"/>
    </xf>
    <xf numFmtId="193" fontId="15" fillId="0" borderId="0" xfId="3" applyNumberFormat="1" applyFont="1" applyFill="1" applyBorder="1" applyAlignment="1" applyProtection="1">
      <alignment vertical="center" shrinkToFit="1"/>
      <protection hidden="1"/>
    </xf>
    <xf numFmtId="193" fontId="15" fillId="0" borderId="14" xfId="3" applyNumberFormat="1" applyFont="1" applyFill="1" applyBorder="1" applyAlignment="1" applyProtection="1">
      <alignment vertical="center" shrinkToFit="1"/>
      <protection hidden="1"/>
    </xf>
    <xf numFmtId="193" fontId="15" fillId="0" borderId="15" xfId="3" applyNumberFormat="1" applyFont="1" applyFill="1" applyBorder="1" applyAlignment="1" applyProtection="1">
      <alignment vertical="center" shrinkToFit="1"/>
      <protection hidden="1"/>
    </xf>
    <xf numFmtId="0" fontId="18" fillId="0" borderId="85" xfId="2" applyFont="1" applyFill="1" applyBorder="1" applyAlignment="1" applyProtection="1">
      <alignment horizontal="center" vertical="center" shrinkToFit="1"/>
      <protection hidden="1"/>
    </xf>
    <xf numFmtId="0" fontId="18" fillId="0" borderId="0" xfId="2" applyFont="1" applyFill="1" applyAlignment="1" applyProtection="1">
      <alignment horizontal="center" vertical="center" shrinkToFit="1"/>
      <protection hidden="1"/>
    </xf>
    <xf numFmtId="0" fontId="18" fillId="0" borderId="13" xfId="2" applyFont="1" applyFill="1" applyBorder="1" applyAlignment="1" applyProtection="1">
      <alignment horizontal="center" vertical="center" shrinkToFit="1"/>
      <protection hidden="1"/>
    </xf>
    <xf numFmtId="0" fontId="22" fillId="0" borderId="85" xfId="2" applyFont="1" applyFill="1" applyBorder="1" applyAlignment="1" applyProtection="1">
      <alignment horizontal="center" vertical="center" shrinkToFit="1"/>
      <protection hidden="1"/>
    </xf>
    <xf numFmtId="194" fontId="13" fillId="0" borderId="10" xfId="3" applyNumberFormat="1" applyFont="1" applyFill="1" applyBorder="1" applyAlignment="1" applyProtection="1">
      <alignment horizontal="right" vertical="center"/>
      <protection hidden="1"/>
    </xf>
    <xf numFmtId="194" fontId="13" fillId="0" borderId="0" xfId="3" applyNumberFormat="1" applyFont="1" applyFill="1" applyBorder="1" applyAlignment="1" applyProtection="1">
      <alignment horizontal="right" vertical="center"/>
      <protection hidden="1"/>
    </xf>
    <xf numFmtId="194" fontId="13" fillId="0" borderId="15" xfId="3" applyNumberFormat="1" applyFont="1" applyFill="1" applyBorder="1" applyAlignment="1" applyProtection="1">
      <alignment horizontal="right" vertical="center"/>
      <protection hidden="1"/>
    </xf>
    <xf numFmtId="38" fontId="9" fillId="0" borderId="10" xfId="3" applyFont="1" applyFill="1" applyBorder="1" applyAlignment="1" applyProtection="1">
      <alignment horizontal="center" vertical="top" shrinkToFit="1"/>
      <protection hidden="1"/>
    </xf>
    <xf numFmtId="38" fontId="9" fillId="0" borderId="0" xfId="3" applyFont="1" applyFill="1" applyBorder="1" applyAlignment="1" applyProtection="1">
      <alignment horizontal="center" vertical="top" shrinkToFit="1"/>
      <protection hidden="1"/>
    </xf>
    <xf numFmtId="38" fontId="9" fillId="0" borderId="15" xfId="3" applyFont="1" applyFill="1" applyBorder="1" applyAlignment="1" applyProtection="1">
      <alignment horizontal="center" vertical="top" shrinkToFit="1"/>
      <protection hidden="1"/>
    </xf>
    <xf numFmtId="0" fontId="15" fillId="0" borderId="5" xfId="2" applyFont="1" applyFill="1" applyBorder="1" applyAlignment="1" applyProtection="1">
      <alignment horizontal="center" vertical="center"/>
      <protection hidden="1"/>
    </xf>
    <xf numFmtId="0" fontId="15" fillId="0" borderId="7" xfId="2" applyFont="1" applyFill="1" applyBorder="1" applyAlignment="1" applyProtection="1">
      <alignment horizontal="center" vertical="center"/>
      <protection hidden="1"/>
    </xf>
    <xf numFmtId="193" fontId="15" fillId="0" borderId="31" xfId="3" applyNumberFormat="1" applyFont="1" applyFill="1" applyBorder="1" applyAlignment="1" applyProtection="1">
      <alignment vertical="center" shrinkToFit="1"/>
      <protection hidden="1"/>
    </xf>
    <xf numFmtId="193" fontId="15" fillId="0" borderId="32" xfId="3" applyNumberFormat="1" applyFont="1" applyFill="1" applyBorder="1" applyAlignment="1" applyProtection="1">
      <alignment vertical="center" shrinkToFit="1"/>
      <protection hidden="1"/>
    </xf>
    <xf numFmtId="0" fontId="18" fillId="0" borderId="9" xfId="2" applyFont="1" applyFill="1" applyBorder="1" applyAlignment="1" applyProtection="1">
      <alignment horizontal="center" vertical="center"/>
      <protection hidden="1"/>
    </xf>
    <xf numFmtId="0" fontId="18" fillId="0" borderId="11" xfId="2" applyFont="1" applyFill="1" applyBorder="1" applyAlignment="1" applyProtection="1">
      <alignment horizontal="center" vertical="center"/>
      <protection hidden="1"/>
    </xf>
    <xf numFmtId="0" fontId="18" fillId="0" borderId="14" xfId="2" applyFont="1" applyFill="1" applyBorder="1" applyAlignment="1" applyProtection="1">
      <alignment horizontal="center" vertical="center"/>
      <protection hidden="1"/>
    </xf>
    <xf numFmtId="0" fontId="18" fillId="0" borderId="16" xfId="2" applyFont="1" applyFill="1" applyBorder="1" applyAlignment="1" applyProtection="1">
      <alignment horizontal="center" vertical="center"/>
      <protection hidden="1"/>
    </xf>
    <xf numFmtId="0" fontId="22" fillId="0" borderId="9" xfId="2" applyFont="1" applyFill="1" applyBorder="1" applyAlignment="1" applyProtection="1">
      <alignment horizontal="center" vertical="center" shrinkToFit="1"/>
      <protection hidden="1"/>
    </xf>
    <xf numFmtId="0" fontId="22" fillId="0" borderId="10" xfId="2" applyFont="1" applyFill="1" applyBorder="1" applyAlignment="1" applyProtection="1">
      <alignment horizontal="center" vertical="center" shrinkToFit="1"/>
      <protection hidden="1"/>
    </xf>
    <xf numFmtId="0" fontId="22" fillId="0" borderId="11" xfId="2" applyFont="1" applyFill="1" applyBorder="1" applyAlignment="1" applyProtection="1">
      <alignment horizontal="center" vertical="center" shrinkToFit="1"/>
      <protection hidden="1"/>
    </xf>
    <xf numFmtId="0" fontId="22" fillId="0" borderId="14" xfId="2" applyFont="1" applyFill="1" applyBorder="1" applyAlignment="1" applyProtection="1">
      <alignment horizontal="center" vertical="center" shrinkToFit="1"/>
      <protection hidden="1"/>
    </xf>
    <xf numFmtId="0" fontId="22" fillId="0" borderId="15" xfId="2" applyFont="1" applyFill="1" applyBorder="1" applyAlignment="1" applyProtection="1">
      <alignment horizontal="center" vertical="center" shrinkToFit="1"/>
      <protection hidden="1"/>
    </xf>
    <xf numFmtId="0" fontId="22" fillId="0" borderId="16" xfId="2" applyFont="1" applyFill="1" applyBorder="1" applyAlignment="1" applyProtection="1">
      <alignment horizontal="center" vertical="center" shrinkToFit="1"/>
      <protection hidden="1"/>
    </xf>
    <xf numFmtId="185" fontId="13" fillId="0" borderId="9" xfId="1" applyNumberFormat="1" applyFont="1" applyFill="1" applyBorder="1" applyAlignment="1" applyProtection="1">
      <alignment horizontal="right" vertical="center"/>
      <protection hidden="1"/>
    </xf>
    <xf numFmtId="185" fontId="13" fillId="0" borderId="10" xfId="1" applyNumberFormat="1" applyFont="1" applyFill="1" applyBorder="1" applyAlignment="1" applyProtection="1">
      <alignment horizontal="right" vertical="center"/>
      <protection hidden="1"/>
    </xf>
    <xf numFmtId="185" fontId="13" fillId="0" borderId="12" xfId="1" applyNumberFormat="1" applyFont="1" applyFill="1" applyBorder="1" applyAlignment="1" applyProtection="1">
      <alignment horizontal="right" vertical="center"/>
      <protection hidden="1"/>
    </xf>
    <xf numFmtId="185" fontId="13" fillId="0" borderId="0" xfId="1" applyNumberFormat="1" applyFont="1" applyFill="1" applyBorder="1" applyAlignment="1" applyProtection="1">
      <alignment horizontal="right" vertical="center"/>
      <protection hidden="1"/>
    </xf>
    <xf numFmtId="185" fontId="13" fillId="0" borderId="14" xfId="1" applyNumberFormat="1" applyFont="1" applyFill="1" applyBorder="1" applyAlignment="1" applyProtection="1">
      <alignment horizontal="right" vertical="center"/>
      <protection hidden="1"/>
    </xf>
    <xf numFmtId="185" fontId="13" fillId="0" borderId="15" xfId="1" applyNumberFormat="1" applyFont="1" applyFill="1" applyBorder="1" applyAlignment="1" applyProtection="1">
      <alignment horizontal="right" vertical="center"/>
      <protection hidden="1"/>
    </xf>
    <xf numFmtId="0" fontId="22" fillId="0" borderId="83" xfId="2" applyFont="1" applyFill="1" applyBorder="1" applyAlignment="1" applyProtection="1">
      <alignment horizontal="center" vertical="center" shrinkToFit="1"/>
      <protection hidden="1"/>
    </xf>
    <xf numFmtId="0" fontId="22" fillId="0" borderId="1" xfId="2" applyFont="1" applyFill="1" applyBorder="1" applyAlignment="1" applyProtection="1">
      <alignment horizontal="center" vertical="center" shrinkToFit="1"/>
      <protection hidden="1"/>
    </xf>
    <xf numFmtId="49" fontId="18" fillId="0" borderId="35" xfId="2" applyNumberFormat="1" applyFont="1" applyFill="1" applyBorder="1" applyAlignment="1" applyProtection="1">
      <alignment horizontal="center" vertical="top"/>
      <protection hidden="1"/>
    </xf>
    <xf numFmtId="49" fontId="18" fillId="0" borderId="86" xfId="2" applyNumberFormat="1" applyFont="1" applyFill="1" applyBorder="1" applyAlignment="1" applyProtection="1">
      <alignment horizontal="center" vertical="top"/>
      <protection hidden="1"/>
    </xf>
    <xf numFmtId="191" fontId="18" fillId="0" borderId="153" xfId="2" applyNumberFormat="1" applyFont="1" applyFill="1" applyBorder="1" applyAlignment="1" applyProtection="1">
      <alignment horizontal="center" vertical="center" shrinkToFit="1"/>
      <protection hidden="1"/>
    </xf>
    <xf numFmtId="49" fontId="55" fillId="0" borderId="89" xfId="2" applyNumberFormat="1" applyFont="1" applyFill="1" applyBorder="1" applyAlignment="1" applyProtection="1">
      <alignment horizontal="center" vertical="center"/>
      <protection hidden="1"/>
    </xf>
    <xf numFmtId="49" fontId="55" fillId="0" borderId="86" xfId="2" applyNumberFormat="1" applyFont="1" applyFill="1" applyBorder="1" applyAlignment="1" applyProtection="1">
      <alignment horizontal="center" vertical="center"/>
      <protection hidden="1"/>
    </xf>
    <xf numFmtId="49" fontId="55" fillId="0" borderId="91" xfId="2" applyNumberFormat="1" applyFont="1" applyFill="1" applyBorder="1" applyAlignment="1" applyProtection="1">
      <alignment horizontal="center" vertical="center"/>
      <protection hidden="1"/>
    </xf>
    <xf numFmtId="0" fontId="22" fillId="0" borderId="1" xfId="2" applyFont="1" applyFill="1" applyBorder="1" applyAlignment="1" applyProtection="1">
      <alignment horizontal="center" vertical="center"/>
      <protection hidden="1"/>
    </xf>
    <xf numFmtId="193" fontId="15" fillId="0" borderId="9" xfId="4" applyNumberFormat="1" applyFont="1" applyFill="1" applyBorder="1" applyAlignment="1" applyProtection="1">
      <alignment vertical="center" shrinkToFit="1"/>
      <protection hidden="1"/>
    </xf>
    <xf numFmtId="193" fontId="15" fillId="0" borderId="10" xfId="4" applyNumberFormat="1" applyFont="1" applyFill="1" applyBorder="1" applyAlignment="1" applyProtection="1">
      <alignment vertical="center" shrinkToFit="1"/>
      <protection hidden="1"/>
    </xf>
    <xf numFmtId="193" fontId="15" fillId="0" borderId="12" xfId="4" applyNumberFormat="1" applyFont="1" applyFill="1" applyBorder="1" applyAlignment="1" applyProtection="1">
      <alignment vertical="center" shrinkToFit="1"/>
      <protection hidden="1"/>
    </xf>
    <xf numFmtId="193" fontId="15" fillId="0" borderId="0" xfId="4" applyNumberFormat="1" applyFont="1" applyFill="1" applyBorder="1" applyAlignment="1" applyProtection="1">
      <alignment vertical="center" shrinkToFit="1"/>
      <protection hidden="1"/>
    </xf>
    <xf numFmtId="193" fontId="15" fillId="0" borderId="14" xfId="4" applyNumberFormat="1" applyFont="1" applyFill="1" applyBorder="1" applyAlignment="1" applyProtection="1">
      <alignment vertical="center" shrinkToFit="1"/>
      <protection hidden="1"/>
    </xf>
    <xf numFmtId="193" fontId="15" fillId="0" borderId="15" xfId="4" applyNumberFormat="1" applyFont="1" applyFill="1" applyBorder="1" applyAlignment="1" applyProtection="1">
      <alignment vertical="center" shrinkToFit="1"/>
      <protection hidden="1"/>
    </xf>
    <xf numFmtId="0" fontId="22" fillId="0" borderId="9" xfId="2" applyNumberFormat="1" applyFont="1" applyFill="1" applyBorder="1" applyAlignment="1" applyProtection="1">
      <alignment horizontal="center" vertical="center"/>
      <protection hidden="1"/>
    </xf>
    <xf numFmtId="0" fontId="22" fillId="0" borderId="10" xfId="2" applyNumberFormat="1" applyFont="1" applyFill="1" applyBorder="1" applyAlignment="1" applyProtection="1">
      <alignment horizontal="center" vertical="center"/>
      <protection hidden="1"/>
    </xf>
    <xf numFmtId="0" fontId="22" fillId="0" borderId="11" xfId="2" applyNumberFormat="1" applyFont="1" applyFill="1" applyBorder="1" applyAlignment="1" applyProtection="1">
      <alignment horizontal="center" vertical="center"/>
      <protection hidden="1"/>
    </xf>
    <xf numFmtId="0" fontId="22" fillId="0" borderId="12" xfId="2" applyNumberFormat="1" applyFont="1" applyFill="1" applyBorder="1" applyAlignment="1" applyProtection="1">
      <alignment horizontal="center" vertical="center"/>
      <protection hidden="1"/>
    </xf>
    <xf numFmtId="0" fontId="22" fillId="0" borderId="0" xfId="2" applyNumberFormat="1" applyFont="1" applyFill="1" applyAlignment="1" applyProtection="1">
      <alignment horizontal="center" vertical="center"/>
      <protection hidden="1"/>
    </xf>
    <xf numFmtId="0" fontId="22" fillId="0" borderId="13" xfId="2" applyNumberFormat="1" applyFont="1" applyFill="1" applyBorder="1" applyAlignment="1" applyProtection="1">
      <alignment horizontal="center" vertical="center"/>
      <protection hidden="1"/>
    </xf>
    <xf numFmtId="0" fontId="22" fillId="0" borderId="14" xfId="2" applyNumberFormat="1" applyFont="1" applyFill="1" applyBorder="1" applyAlignment="1" applyProtection="1">
      <alignment horizontal="center" vertical="center"/>
      <protection hidden="1"/>
    </xf>
    <xf numFmtId="0" fontId="22" fillId="0" borderId="15" xfId="2" applyNumberFormat="1" applyFont="1" applyFill="1" applyBorder="1" applyAlignment="1" applyProtection="1">
      <alignment horizontal="center" vertical="center"/>
      <protection hidden="1"/>
    </xf>
    <xf numFmtId="0" fontId="22" fillId="0" borderId="16" xfId="2" applyNumberFormat="1" applyFont="1" applyFill="1" applyBorder="1" applyAlignment="1" applyProtection="1">
      <alignment horizontal="center" vertical="center"/>
      <protection hidden="1"/>
    </xf>
    <xf numFmtId="0" fontId="18" fillId="0" borderId="92" xfId="2" applyFont="1" applyFill="1" applyBorder="1" applyAlignment="1" applyProtection="1">
      <alignment horizontal="center" wrapText="1"/>
      <protection hidden="1"/>
    </xf>
    <xf numFmtId="0" fontId="18" fillId="0" borderId="10" xfId="2" applyFont="1" applyFill="1" applyBorder="1" applyAlignment="1" applyProtection="1">
      <alignment horizontal="center" wrapText="1"/>
      <protection hidden="1"/>
    </xf>
    <xf numFmtId="0" fontId="18" fillId="0" borderId="11" xfId="2" applyFont="1" applyFill="1" applyBorder="1" applyAlignment="1" applyProtection="1">
      <alignment horizontal="center" wrapText="1"/>
      <protection hidden="1"/>
    </xf>
    <xf numFmtId="0" fontId="22" fillId="0" borderId="89" xfId="2" applyFont="1" applyFill="1" applyBorder="1" applyAlignment="1" applyProtection="1">
      <alignment horizontal="center" vertical="center"/>
      <protection hidden="1"/>
    </xf>
    <xf numFmtId="0" fontId="22" fillId="0" borderId="86" xfId="2" applyFont="1" applyFill="1" applyBorder="1" applyAlignment="1" applyProtection="1">
      <alignment horizontal="center" vertical="center"/>
      <protection hidden="1"/>
    </xf>
    <xf numFmtId="0" fontId="22" fillId="0" borderId="91" xfId="2" applyFont="1" applyFill="1" applyBorder="1" applyAlignment="1" applyProtection="1">
      <alignment horizontal="center" vertical="center"/>
      <protection hidden="1"/>
    </xf>
    <xf numFmtId="185" fontId="9" fillId="0" borderId="9" xfId="1" applyNumberFormat="1" applyFont="1" applyFill="1" applyBorder="1" applyAlignment="1" applyProtection="1">
      <alignment horizontal="right" vertical="center"/>
      <protection hidden="1"/>
    </xf>
    <xf numFmtId="185" fontId="9" fillId="0" borderId="10" xfId="1" applyNumberFormat="1" applyFont="1" applyFill="1" applyBorder="1" applyAlignment="1" applyProtection="1">
      <alignment horizontal="right" vertical="center"/>
      <protection hidden="1"/>
    </xf>
    <xf numFmtId="185" fontId="9" fillId="0" borderId="12" xfId="1" applyNumberFormat="1" applyFont="1" applyFill="1" applyBorder="1" applyAlignment="1" applyProtection="1">
      <alignment horizontal="right" vertical="center"/>
      <protection hidden="1"/>
    </xf>
    <xf numFmtId="185" fontId="9" fillId="0" borderId="0" xfId="1" applyNumberFormat="1" applyFont="1" applyFill="1" applyBorder="1" applyAlignment="1" applyProtection="1">
      <alignment horizontal="right" vertical="center"/>
      <protection hidden="1"/>
    </xf>
    <xf numFmtId="185" fontId="9" fillId="0" borderId="14" xfId="1" applyNumberFormat="1" applyFont="1" applyFill="1" applyBorder="1" applyAlignment="1" applyProtection="1">
      <alignment horizontal="right" vertical="center"/>
      <protection hidden="1"/>
    </xf>
    <xf numFmtId="185" fontId="9" fillId="0" borderId="15" xfId="1" applyNumberFormat="1" applyFont="1" applyFill="1" applyBorder="1" applyAlignment="1" applyProtection="1">
      <alignment horizontal="right" vertical="center"/>
      <protection hidden="1"/>
    </xf>
    <xf numFmtId="0" fontId="18" fillId="0" borderId="10" xfId="2" applyFont="1" applyFill="1" applyBorder="1" applyAlignment="1" applyProtection="1">
      <alignment horizontal="right" vertical="center"/>
      <protection hidden="1"/>
    </xf>
    <xf numFmtId="0" fontId="18" fillId="0" borderId="89" xfId="2" applyFont="1" applyFill="1" applyBorder="1" applyAlignment="1" applyProtection="1">
      <alignment horizontal="right" vertical="center"/>
      <protection hidden="1"/>
    </xf>
    <xf numFmtId="0" fontId="18" fillId="0" borderId="0" xfId="2" applyFont="1" applyFill="1" applyAlignment="1" applyProtection="1">
      <alignment horizontal="right" vertical="center"/>
      <protection hidden="1"/>
    </xf>
    <xf numFmtId="0" fontId="18" fillId="0" borderId="86" xfId="2" applyFont="1" applyFill="1" applyBorder="1" applyAlignment="1" applyProtection="1">
      <alignment horizontal="right" vertical="center"/>
      <protection hidden="1"/>
    </xf>
    <xf numFmtId="0" fontId="18" fillId="0" borderId="15" xfId="2" applyFont="1" applyFill="1" applyBorder="1" applyAlignment="1" applyProtection="1">
      <alignment horizontal="right" vertical="center"/>
      <protection hidden="1"/>
    </xf>
    <xf numFmtId="0" fontId="18" fillId="0" borderId="91" xfId="2" applyFont="1" applyFill="1" applyBorder="1" applyAlignment="1" applyProtection="1">
      <alignment horizontal="right" vertical="center"/>
      <protection hidden="1"/>
    </xf>
    <xf numFmtId="0" fontId="22" fillId="0" borderId="7" xfId="2" applyFont="1" applyFill="1" applyBorder="1" applyAlignment="1" applyProtection="1">
      <alignment horizontal="center" vertical="center"/>
      <protection hidden="1"/>
    </xf>
    <xf numFmtId="0" fontId="22" fillId="0" borderId="5" xfId="2" applyFont="1" applyFill="1" applyBorder="1" applyAlignment="1" applyProtection="1">
      <alignment horizontal="center" vertical="center"/>
      <protection hidden="1"/>
    </xf>
    <xf numFmtId="0" fontId="22" fillId="0" borderId="88" xfId="2" applyFont="1" applyFill="1" applyBorder="1" applyAlignment="1" applyProtection="1">
      <alignment horizontal="center" vertical="center"/>
      <protection hidden="1"/>
    </xf>
    <xf numFmtId="0" fontId="22" fillId="0" borderId="8" xfId="2" applyFont="1" applyFill="1" applyBorder="1" applyAlignment="1" applyProtection="1">
      <alignment horizontal="center" vertical="center" textRotation="255" shrinkToFit="1"/>
      <protection hidden="1"/>
    </xf>
    <xf numFmtId="0" fontId="22" fillId="0" borderId="56" xfId="2" applyFont="1" applyFill="1" applyBorder="1" applyAlignment="1" applyProtection="1">
      <alignment horizontal="center" vertical="center" textRotation="255" shrinkToFit="1"/>
      <protection hidden="1"/>
    </xf>
    <xf numFmtId="0" fontId="22" fillId="0" borderId="54" xfId="2" applyFont="1" applyFill="1" applyBorder="1" applyAlignment="1" applyProtection="1">
      <alignment horizontal="center" vertical="center" textRotation="255" shrinkToFit="1"/>
      <protection hidden="1"/>
    </xf>
    <xf numFmtId="0" fontId="22" fillId="0" borderId="8" xfId="2" applyFont="1" applyFill="1" applyBorder="1" applyAlignment="1" applyProtection="1">
      <alignment horizontal="center" vertical="center"/>
      <protection hidden="1"/>
    </xf>
    <xf numFmtId="0" fontId="18" fillId="0" borderId="95" xfId="2" applyFont="1" applyFill="1" applyBorder="1" applyAlignment="1" applyProtection="1">
      <alignment horizontal="center" vertical="center"/>
      <protection hidden="1"/>
    </xf>
    <xf numFmtId="0" fontId="18" fillId="0" borderId="96" xfId="2" applyFont="1" applyFill="1" applyBorder="1" applyAlignment="1" applyProtection="1">
      <alignment horizontal="center" vertical="center"/>
      <protection hidden="1"/>
    </xf>
    <xf numFmtId="0" fontId="18" fillId="0" borderId="97" xfId="2" applyFont="1" applyFill="1" applyBorder="1" applyAlignment="1" applyProtection="1">
      <alignment horizontal="center" vertical="center"/>
      <protection hidden="1"/>
    </xf>
    <xf numFmtId="0" fontId="18" fillId="0" borderId="98" xfId="2" applyFont="1" applyFill="1" applyBorder="1" applyAlignment="1" applyProtection="1">
      <alignment horizontal="center" vertical="center"/>
      <protection hidden="1"/>
    </xf>
    <xf numFmtId="0" fontId="18" fillId="0" borderId="99" xfId="2" applyFont="1" applyFill="1" applyBorder="1" applyAlignment="1" applyProtection="1">
      <alignment horizontal="center" vertical="center"/>
      <protection hidden="1"/>
    </xf>
    <xf numFmtId="0" fontId="18" fillId="0" borderId="100" xfId="2" applyFont="1" applyFill="1" applyBorder="1" applyAlignment="1" applyProtection="1">
      <alignment horizontal="center" vertical="center"/>
      <protection hidden="1"/>
    </xf>
    <xf numFmtId="0" fontId="18" fillId="0" borderId="101" xfId="2" applyFont="1" applyFill="1" applyBorder="1" applyAlignment="1" applyProtection="1">
      <alignment horizontal="center" vertical="center"/>
      <protection hidden="1"/>
    </xf>
    <xf numFmtId="0" fontId="18" fillId="0" borderId="102" xfId="2" applyFont="1" applyFill="1" applyBorder="1" applyAlignment="1" applyProtection="1">
      <alignment horizontal="center" vertical="center"/>
      <protection hidden="1"/>
    </xf>
    <xf numFmtId="0" fontId="18" fillId="0" borderId="103" xfId="2" applyFont="1" applyFill="1" applyBorder="1" applyAlignment="1" applyProtection="1">
      <alignment horizontal="center" vertical="center"/>
      <protection hidden="1"/>
    </xf>
    <xf numFmtId="193" fontId="15" fillId="0" borderId="80" xfId="3" applyNumberFormat="1" applyFont="1" applyFill="1" applyBorder="1" applyAlignment="1" applyProtection="1">
      <alignment vertical="center" shrinkToFit="1"/>
      <protection hidden="1"/>
    </xf>
    <xf numFmtId="193" fontId="15" fillId="0" borderId="41" xfId="3" applyNumberFormat="1" applyFont="1" applyFill="1" applyBorder="1" applyAlignment="1" applyProtection="1">
      <alignment vertical="center" shrinkToFit="1"/>
      <protection hidden="1"/>
    </xf>
    <xf numFmtId="49" fontId="55" fillId="0" borderId="42" xfId="2" applyNumberFormat="1" applyFont="1" applyFill="1" applyBorder="1" applyAlignment="1" applyProtection="1">
      <alignment horizontal="center" vertical="center"/>
      <protection hidden="1"/>
    </xf>
    <xf numFmtId="0" fontId="22" fillId="0" borderId="80" xfId="2" applyFont="1" applyFill="1" applyBorder="1" applyAlignment="1" applyProtection="1">
      <alignment horizontal="center" vertical="center"/>
      <protection hidden="1"/>
    </xf>
    <xf numFmtId="0" fontId="22" fillId="0" borderId="41" xfId="2" applyFont="1" applyFill="1" applyBorder="1" applyAlignment="1" applyProtection="1">
      <alignment horizontal="center" vertical="center"/>
      <protection hidden="1"/>
    </xf>
    <xf numFmtId="0" fontId="22" fillId="0" borderId="81" xfId="2" applyFont="1" applyFill="1" applyBorder="1" applyAlignment="1" applyProtection="1">
      <alignment horizontal="center" vertical="center"/>
      <protection hidden="1"/>
    </xf>
    <xf numFmtId="0" fontId="18" fillId="0" borderId="105" xfId="2" applyFont="1" applyFill="1" applyBorder="1" applyAlignment="1" applyProtection="1">
      <alignment horizontal="center" vertical="center"/>
      <protection hidden="1"/>
    </xf>
    <xf numFmtId="0" fontId="18" fillId="0" borderId="8" xfId="2" applyFont="1" applyFill="1" applyBorder="1" applyAlignment="1" applyProtection="1">
      <alignment horizontal="center" vertical="center"/>
      <protection hidden="1"/>
    </xf>
    <xf numFmtId="194" fontId="13" fillId="0" borderId="9" xfId="4" applyNumberFormat="1" applyFont="1" applyFill="1" applyBorder="1" applyAlignment="1" applyProtection="1">
      <alignment horizontal="right" vertical="center"/>
      <protection hidden="1"/>
    </xf>
    <xf numFmtId="194" fontId="13" fillId="0" borderId="10" xfId="4" applyNumberFormat="1" applyFont="1" applyFill="1" applyBorder="1" applyAlignment="1" applyProtection="1">
      <alignment horizontal="right" vertical="center"/>
      <protection hidden="1"/>
    </xf>
    <xf numFmtId="194" fontId="13" fillId="0" borderId="12" xfId="4" applyNumberFormat="1" applyFont="1" applyFill="1" applyBorder="1" applyAlignment="1" applyProtection="1">
      <alignment horizontal="right" vertical="center"/>
      <protection hidden="1"/>
    </xf>
    <xf numFmtId="194" fontId="13" fillId="0" borderId="0" xfId="4" applyNumberFormat="1" applyFont="1" applyFill="1" applyBorder="1" applyAlignment="1" applyProtection="1">
      <alignment horizontal="right" vertical="center"/>
      <protection hidden="1"/>
    </xf>
    <xf numFmtId="194" fontId="13" fillId="0" borderId="14" xfId="4" applyNumberFormat="1" applyFont="1" applyFill="1" applyBorder="1" applyAlignment="1" applyProtection="1">
      <alignment horizontal="right" vertical="center"/>
      <protection hidden="1"/>
    </xf>
    <xf numFmtId="194" fontId="13" fillId="0" borderId="15" xfId="4" applyNumberFormat="1" applyFont="1" applyFill="1" applyBorder="1" applyAlignment="1" applyProtection="1">
      <alignment horizontal="right" vertical="center"/>
      <protection hidden="1"/>
    </xf>
    <xf numFmtId="194" fontId="13" fillId="0" borderId="9" xfId="2" applyNumberFormat="1" applyFont="1" applyFill="1" applyBorder="1" applyAlignment="1" applyProtection="1">
      <alignment horizontal="right" vertical="center"/>
      <protection hidden="1"/>
    </xf>
    <xf numFmtId="194" fontId="13" fillId="0" borderId="10" xfId="2" applyNumberFormat="1" applyFont="1" applyFill="1" applyBorder="1" applyAlignment="1" applyProtection="1">
      <alignment horizontal="right" vertical="center"/>
      <protection hidden="1"/>
    </xf>
    <xf numFmtId="194" fontId="13" fillId="0" borderId="12" xfId="2" applyNumberFormat="1" applyFont="1" applyFill="1" applyBorder="1" applyAlignment="1" applyProtection="1">
      <alignment horizontal="right" vertical="center"/>
      <protection hidden="1"/>
    </xf>
    <xf numFmtId="194" fontId="13" fillId="0" borderId="0" xfId="2" applyNumberFormat="1" applyFont="1" applyFill="1" applyAlignment="1" applyProtection="1">
      <alignment horizontal="right" vertical="center"/>
      <protection hidden="1"/>
    </xf>
    <xf numFmtId="0" fontId="20" fillId="0" borderId="85" xfId="2" applyFont="1" applyFill="1" applyBorder="1" applyAlignment="1" applyProtection="1">
      <alignment horizontal="center" vertical="center" shrinkToFit="1"/>
      <protection hidden="1"/>
    </xf>
    <xf numFmtId="0" fontId="20" fillId="0" borderId="0" xfId="2" applyFont="1" applyFill="1" applyAlignment="1" applyProtection="1">
      <alignment horizontal="center" vertical="center" shrinkToFit="1"/>
      <protection hidden="1"/>
    </xf>
    <xf numFmtId="194" fontId="13" fillId="0" borderId="9" xfId="2" applyNumberFormat="1" applyFont="1" applyFill="1" applyBorder="1" applyAlignment="1" applyProtection="1">
      <alignment vertical="center" wrapText="1"/>
      <protection hidden="1"/>
    </xf>
    <xf numFmtId="194" fontId="13" fillId="0" borderId="10" xfId="2" applyNumberFormat="1" applyFont="1" applyFill="1" applyBorder="1" applyAlignment="1" applyProtection="1">
      <alignment vertical="center" wrapText="1"/>
      <protection hidden="1"/>
    </xf>
    <xf numFmtId="194" fontId="13" fillId="0" borderId="12" xfId="2" applyNumberFormat="1" applyFont="1" applyFill="1" applyBorder="1" applyAlignment="1" applyProtection="1">
      <alignment vertical="center" wrapText="1"/>
      <protection hidden="1"/>
    </xf>
    <xf numFmtId="194" fontId="13" fillId="0" borderId="0" xfId="2" applyNumberFormat="1" applyFont="1" applyFill="1" applyAlignment="1" applyProtection="1">
      <alignment vertical="center" wrapText="1"/>
      <protection hidden="1"/>
    </xf>
    <xf numFmtId="194" fontId="13" fillId="0" borderId="14" xfId="2" applyNumberFormat="1" applyFont="1" applyFill="1" applyBorder="1" applyAlignment="1" applyProtection="1">
      <alignment vertical="center" wrapText="1"/>
      <protection hidden="1"/>
    </xf>
    <xf numFmtId="194" fontId="13" fillId="0" borderId="15" xfId="2" applyNumberFormat="1" applyFont="1" applyFill="1" applyBorder="1" applyAlignment="1" applyProtection="1">
      <alignment vertical="center" wrapText="1"/>
      <protection hidden="1"/>
    </xf>
    <xf numFmtId="194" fontId="13" fillId="0" borderId="9" xfId="2" applyNumberFormat="1" applyFont="1" applyFill="1" applyBorder="1" applyAlignment="1" applyProtection="1">
      <alignment horizontal="right" vertical="center" wrapText="1"/>
      <protection hidden="1"/>
    </xf>
    <xf numFmtId="194" fontId="13" fillId="0" borderId="10" xfId="2" applyNumberFormat="1" applyFont="1" applyFill="1" applyBorder="1" applyAlignment="1" applyProtection="1">
      <alignment horizontal="right" vertical="center" wrapText="1"/>
      <protection hidden="1"/>
    </xf>
    <xf numFmtId="194" fontId="13" fillId="0" borderId="12" xfId="2" applyNumberFormat="1" applyFont="1" applyFill="1" applyBorder="1" applyAlignment="1" applyProtection="1">
      <alignment horizontal="right" vertical="center" wrapText="1"/>
      <protection hidden="1"/>
    </xf>
    <xf numFmtId="194" fontId="13" fillId="0" borderId="0" xfId="2" applyNumberFormat="1" applyFont="1" applyFill="1" applyAlignment="1" applyProtection="1">
      <alignment horizontal="right" vertical="center" wrapText="1"/>
      <protection hidden="1"/>
    </xf>
    <xf numFmtId="194" fontId="13" fillId="0" borderId="14" xfId="2" applyNumberFormat="1" applyFont="1" applyFill="1" applyBorder="1" applyAlignment="1" applyProtection="1">
      <alignment horizontal="right" vertical="center" wrapText="1"/>
      <protection hidden="1"/>
    </xf>
    <xf numFmtId="194" fontId="13" fillId="0" borderId="15" xfId="2" applyNumberFormat="1" applyFont="1" applyFill="1" applyBorder="1" applyAlignment="1" applyProtection="1">
      <alignment horizontal="right" vertical="center" wrapText="1"/>
      <protection hidden="1"/>
    </xf>
    <xf numFmtId="0" fontId="18" fillId="0" borderId="92" xfId="2" applyFont="1" applyFill="1" applyBorder="1" applyAlignment="1" applyProtection="1">
      <alignment horizontal="center" vertical="center" wrapText="1"/>
      <protection hidden="1"/>
    </xf>
    <xf numFmtId="0" fontId="18" fillId="0" borderId="10" xfId="2" applyFont="1" applyFill="1" applyBorder="1" applyAlignment="1" applyProtection="1">
      <alignment horizontal="center" vertical="center" wrapText="1"/>
      <protection hidden="1"/>
    </xf>
    <xf numFmtId="0" fontId="18" fillId="0" borderId="11" xfId="2" applyFont="1" applyFill="1" applyBorder="1" applyAlignment="1" applyProtection="1">
      <alignment horizontal="center" vertical="center" wrapText="1"/>
      <protection hidden="1"/>
    </xf>
    <xf numFmtId="0" fontId="18" fillId="0" borderId="85" xfId="2" applyFont="1" applyFill="1" applyBorder="1" applyAlignment="1" applyProtection="1">
      <alignment horizontal="center" vertical="center" wrapText="1"/>
      <protection hidden="1"/>
    </xf>
    <xf numFmtId="0" fontId="18" fillId="0" borderId="0" xfId="2" applyFont="1" applyFill="1" applyAlignment="1" applyProtection="1">
      <alignment horizontal="center" vertical="center" wrapText="1"/>
      <protection hidden="1"/>
    </xf>
    <xf numFmtId="0" fontId="18" fillId="0" borderId="13" xfId="2" applyFont="1" applyFill="1" applyBorder="1" applyAlignment="1" applyProtection="1">
      <alignment horizontal="center" vertical="center" wrapText="1"/>
      <protection hidden="1"/>
    </xf>
    <xf numFmtId="0" fontId="22" fillId="0" borderId="54" xfId="2" applyFont="1" applyFill="1" applyBorder="1" applyAlignment="1" applyProtection="1">
      <alignment horizontal="center" vertical="center"/>
      <protection hidden="1"/>
    </xf>
    <xf numFmtId="0" fontId="22" fillId="0" borderId="84" xfId="2" applyFont="1" applyFill="1" applyBorder="1" applyAlignment="1" applyProtection="1">
      <alignment horizontal="center" vertical="center"/>
      <protection hidden="1"/>
    </xf>
    <xf numFmtId="0" fontId="39" fillId="0" borderId="34" xfId="2" applyFont="1" applyFill="1" applyBorder="1" applyAlignment="1" applyProtection="1">
      <alignment horizontal="center" vertical="center" textRotation="255"/>
      <protection hidden="1"/>
    </xf>
    <xf numFmtId="0" fontId="39" fillId="0" borderId="33" xfId="2" applyFont="1" applyFill="1" applyBorder="1" applyAlignment="1" applyProtection="1">
      <alignment horizontal="center" vertical="center" textRotation="255"/>
      <protection hidden="1"/>
    </xf>
    <xf numFmtId="0" fontId="39" fillId="0" borderId="85" xfId="2" applyFont="1" applyFill="1" applyBorder="1" applyAlignment="1" applyProtection="1">
      <alignment horizontal="center" vertical="center" textRotation="255"/>
      <protection hidden="1"/>
    </xf>
    <xf numFmtId="0" fontId="39" fillId="0" borderId="13" xfId="2" applyFont="1" applyFill="1" applyBorder="1" applyAlignment="1" applyProtection="1">
      <alignment horizontal="center" vertical="center" textRotation="255"/>
      <protection hidden="1"/>
    </xf>
    <xf numFmtId="0" fontId="39" fillId="0" borderId="0" xfId="2" applyFont="1" applyFill="1" applyAlignment="1" applyProtection="1">
      <alignment horizontal="center" vertical="center" textRotation="255"/>
      <protection hidden="1"/>
    </xf>
    <xf numFmtId="0" fontId="15" fillId="0" borderId="0" xfId="2" applyFont="1" applyFill="1" applyAlignment="1" applyProtection="1">
      <alignment horizontal="center" vertical="center"/>
      <protection hidden="1"/>
    </xf>
    <xf numFmtId="0" fontId="22" fillId="0" borderId="89" xfId="2" applyFont="1" applyFill="1" applyBorder="1" applyAlignment="1" applyProtection="1">
      <alignment horizontal="center" vertical="center" shrinkToFit="1"/>
      <protection hidden="1"/>
    </xf>
    <xf numFmtId="0" fontId="22" fillId="0" borderId="86" xfId="2" applyFont="1" applyFill="1" applyBorder="1" applyAlignment="1" applyProtection="1">
      <alignment horizontal="center" vertical="center" shrinkToFit="1"/>
      <protection hidden="1"/>
    </xf>
    <xf numFmtId="0" fontId="16" fillId="0" borderId="12" xfId="2" applyFont="1" applyFill="1" applyBorder="1" applyAlignment="1" applyProtection="1">
      <alignment horizontal="center" vertical="center"/>
      <protection hidden="1"/>
    </xf>
    <xf numFmtId="0" fontId="15" fillId="0" borderId="12" xfId="2" applyFont="1" applyFill="1" applyBorder="1" applyAlignment="1" applyProtection="1">
      <alignment horizontal="center" vertical="center"/>
      <protection hidden="1"/>
    </xf>
    <xf numFmtId="0" fontId="15" fillId="0" borderId="9" xfId="2" applyFont="1" applyFill="1" applyBorder="1" applyAlignment="1" applyProtection="1">
      <alignment horizontal="center" vertical="center"/>
      <protection hidden="1"/>
    </xf>
    <xf numFmtId="0" fontId="15" fillId="0" borderId="11" xfId="2" applyFont="1" applyFill="1" applyBorder="1" applyAlignment="1" applyProtection="1">
      <alignment horizontal="center" vertical="center"/>
      <protection hidden="1"/>
    </xf>
    <xf numFmtId="0" fontId="15" fillId="0" borderId="13" xfId="2" applyFont="1" applyFill="1" applyBorder="1" applyAlignment="1" applyProtection="1">
      <alignment horizontal="center" vertical="center"/>
      <protection hidden="1"/>
    </xf>
    <xf numFmtId="0" fontId="15" fillId="0" borderId="14" xfId="2" applyFont="1" applyFill="1" applyBorder="1" applyAlignment="1" applyProtection="1">
      <alignment horizontal="center" vertical="center"/>
      <protection hidden="1"/>
    </xf>
    <xf numFmtId="0" fontId="15" fillId="0" borderId="16" xfId="2" applyFont="1" applyFill="1" applyBorder="1" applyAlignment="1" applyProtection="1">
      <alignment horizontal="center" vertical="center"/>
      <protection hidden="1"/>
    </xf>
    <xf numFmtId="0" fontId="20" fillId="0" borderId="13" xfId="2" applyFont="1" applyFill="1" applyBorder="1" applyAlignment="1" applyProtection="1">
      <alignment horizontal="center" vertical="center" shrinkToFit="1"/>
      <protection hidden="1"/>
    </xf>
    <xf numFmtId="0" fontId="20" fillId="0" borderId="90" xfId="2" applyFont="1" applyFill="1" applyBorder="1" applyAlignment="1" applyProtection="1">
      <alignment horizontal="center" vertical="center" shrinkToFit="1"/>
      <protection hidden="1"/>
    </xf>
    <xf numFmtId="0" fontId="20" fillId="0" borderId="15" xfId="2" applyFont="1" applyFill="1" applyBorder="1" applyAlignment="1" applyProtection="1">
      <alignment horizontal="center" vertical="center" shrinkToFit="1"/>
      <protection hidden="1"/>
    </xf>
    <xf numFmtId="0" fontId="20" fillId="0" borderId="16" xfId="2" applyFont="1" applyFill="1" applyBorder="1" applyAlignment="1" applyProtection="1">
      <alignment horizontal="center" vertical="center" shrinkToFit="1"/>
      <protection hidden="1"/>
    </xf>
    <xf numFmtId="0" fontId="20" fillId="0" borderId="85" xfId="2" applyFont="1" applyFill="1" applyBorder="1" applyAlignment="1" applyProtection="1">
      <alignment horizontal="center" vertical="top" shrinkToFit="1"/>
      <protection hidden="1"/>
    </xf>
    <xf numFmtId="0" fontId="20" fillId="0" borderId="0" xfId="2" applyFont="1" applyFill="1" applyAlignment="1" applyProtection="1">
      <alignment horizontal="center" vertical="top" shrinkToFit="1"/>
      <protection hidden="1"/>
    </xf>
    <xf numFmtId="0" fontId="20" fillId="0" borderId="13" xfId="2" applyFont="1" applyFill="1" applyBorder="1" applyAlignment="1" applyProtection="1">
      <alignment horizontal="center" vertical="top" shrinkToFit="1"/>
      <protection hidden="1"/>
    </xf>
    <xf numFmtId="191" fontId="18" fillId="0" borderId="12" xfId="2" applyNumberFormat="1" applyFont="1" applyFill="1" applyBorder="1" applyAlignment="1" applyProtection="1">
      <alignment horizontal="center" vertical="center" shrinkToFit="1"/>
      <protection hidden="1"/>
    </xf>
    <xf numFmtId="191" fontId="18" fillId="0" borderId="0" xfId="2" applyNumberFormat="1" applyFont="1" applyFill="1" applyAlignment="1" applyProtection="1">
      <alignment horizontal="center" vertical="center" shrinkToFit="1"/>
      <protection hidden="1"/>
    </xf>
    <xf numFmtId="191" fontId="18" fillId="0" borderId="86" xfId="2" applyNumberFormat="1" applyFont="1" applyFill="1" applyBorder="1" applyAlignment="1" applyProtection="1">
      <alignment horizontal="center" vertical="center" shrinkToFit="1"/>
      <protection hidden="1"/>
    </xf>
    <xf numFmtId="191" fontId="18" fillId="0" borderId="14" xfId="2" applyNumberFormat="1" applyFont="1" applyFill="1" applyBorder="1" applyAlignment="1" applyProtection="1">
      <alignment horizontal="center" vertical="center" shrinkToFit="1"/>
      <protection hidden="1"/>
    </xf>
    <xf numFmtId="191" fontId="18" fillId="0" borderId="15" xfId="2" applyNumberFormat="1" applyFont="1" applyFill="1" applyBorder="1" applyAlignment="1" applyProtection="1">
      <alignment horizontal="center" vertical="center" shrinkToFit="1"/>
      <protection hidden="1"/>
    </xf>
    <xf numFmtId="191" fontId="18" fillId="0" borderId="91" xfId="2" applyNumberFormat="1" applyFont="1" applyFill="1" applyBorder="1" applyAlignment="1" applyProtection="1">
      <alignment horizontal="center" vertical="center" shrinkToFit="1"/>
      <protection hidden="1"/>
    </xf>
    <xf numFmtId="0" fontId="18" fillId="0" borderId="10" xfId="2" applyFont="1" applyFill="1" applyBorder="1" applyAlignment="1" applyProtection="1">
      <alignment horizontal="center" vertical="center"/>
      <protection hidden="1"/>
    </xf>
    <xf numFmtId="0" fontId="12" fillId="0" borderId="0" xfId="2" applyFont="1" applyFill="1" applyAlignment="1" applyProtection="1">
      <alignment horizontal="center" vertical="center" shrinkToFit="1"/>
      <protection hidden="1"/>
    </xf>
    <xf numFmtId="0" fontId="22" fillId="0" borderId="106" xfId="2" applyFont="1" applyFill="1" applyBorder="1" applyAlignment="1" applyProtection="1">
      <alignment horizontal="center" vertical="center" wrapText="1"/>
      <protection hidden="1"/>
    </xf>
    <xf numFmtId="0" fontId="22" fillId="0" borderId="108" xfId="2" applyFont="1" applyFill="1" applyBorder="1" applyAlignment="1" applyProtection="1">
      <alignment horizontal="center" vertical="center" wrapText="1"/>
      <protection hidden="1"/>
    </xf>
    <xf numFmtId="0" fontId="22" fillId="0" borderId="122" xfId="2" applyFont="1" applyFill="1" applyBorder="1" applyAlignment="1" applyProtection="1">
      <alignment horizontal="center" vertical="center" wrapText="1"/>
      <protection hidden="1"/>
    </xf>
    <xf numFmtId="0" fontId="20" fillId="0" borderId="107" xfId="2" applyFont="1" applyFill="1" applyBorder="1" applyAlignment="1" applyProtection="1">
      <alignment horizontal="center" vertical="center"/>
      <protection hidden="1"/>
    </xf>
    <xf numFmtId="0" fontId="20" fillId="0" borderId="109" xfId="2" applyFont="1" applyFill="1" applyBorder="1" applyAlignment="1" applyProtection="1">
      <alignment horizontal="center" vertical="center"/>
      <protection hidden="1"/>
    </xf>
    <xf numFmtId="191" fontId="31" fillId="0" borderId="37" xfId="2" applyNumberFormat="1" applyFont="1" applyFill="1" applyBorder="1" applyAlignment="1" applyProtection="1">
      <alignment horizontal="center" vertical="center" shrinkToFit="1"/>
      <protection hidden="1"/>
    </xf>
    <xf numFmtId="191" fontId="31" fillId="0" borderId="10" xfId="2" applyNumberFormat="1" applyFont="1" applyFill="1" applyBorder="1" applyAlignment="1" applyProtection="1">
      <alignment horizontal="center" vertical="center" shrinkToFit="1"/>
      <protection hidden="1"/>
    </xf>
    <xf numFmtId="191" fontId="31" fillId="0" borderId="36" xfId="2" applyNumberFormat="1" applyFont="1" applyFill="1" applyBorder="1" applyAlignment="1" applyProtection="1">
      <alignment horizontal="center" vertical="center" shrinkToFit="1"/>
      <protection hidden="1"/>
    </xf>
    <xf numFmtId="191" fontId="31" fillId="0" borderId="110" xfId="2" applyNumberFormat="1" applyFont="1" applyFill="1" applyBorder="1" applyAlignment="1" applyProtection="1">
      <alignment horizontal="center" vertical="center" shrinkToFit="1"/>
      <protection hidden="1"/>
    </xf>
    <xf numFmtId="191" fontId="31" fillId="0" borderId="0" xfId="2" applyNumberFormat="1" applyFont="1" applyFill="1" applyAlignment="1" applyProtection="1">
      <alignment horizontal="center" vertical="center" shrinkToFit="1"/>
      <protection hidden="1"/>
    </xf>
    <xf numFmtId="191" fontId="31" fillId="0" borderId="111" xfId="2" applyNumberFormat="1" applyFont="1" applyFill="1" applyBorder="1" applyAlignment="1" applyProtection="1">
      <alignment horizontal="center" vertical="center" shrinkToFit="1"/>
      <protection hidden="1"/>
    </xf>
    <xf numFmtId="191" fontId="31" fillId="0" borderId="113" xfId="2" applyNumberFormat="1" applyFont="1" applyFill="1" applyBorder="1" applyAlignment="1" applyProtection="1">
      <alignment horizontal="center" vertical="center" shrinkToFit="1"/>
      <protection hidden="1"/>
    </xf>
    <xf numFmtId="191" fontId="31" fillId="0" borderId="114" xfId="2" applyNumberFormat="1" applyFont="1" applyFill="1" applyBorder="1" applyAlignment="1" applyProtection="1">
      <alignment horizontal="center" vertical="center" shrinkToFit="1"/>
      <protection hidden="1"/>
    </xf>
    <xf numFmtId="191" fontId="31" fillId="0" borderId="115" xfId="2" applyNumberFormat="1" applyFont="1" applyFill="1" applyBorder="1" applyAlignment="1" applyProtection="1">
      <alignment horizontal="center" vertical="center" shrinkToFit="1"/>
      <protection hidden="1"/>
    </xf>
    <xf numFmtId="0" fontId="18" fillId="0" borderId="37" xfId="2" applyFont="1" applyFill="1" applyBorder="1" applyAlignment="1" applyProtection="1">
      <alignment horizontal="center" vertical="center"/>
      <protection hidden="1"/>
    </xf>
    <xf numFmtId="0" fontId="18" fillId="0" borderId="36" xfId="2" applyFont="1" applyFill="1" applyBorder="1" applyAlignment="1" applyProtection="1">
      <alignment horizontal="center" vertical="center"/>
      <protection hidden="1"/>
    </xf>
    <xf numFmtId="0" fontId="18" fillId="0" borderId="110" xfId="2" applyFont="1" applyFill="1" applyBorder="1" applyAlignment="1" applyProtection="1">
      <alignment horizontal="center" vertical="center"/>
      <protection hidden="1"/>
    </xf>
    <xf numFmtId="0" fontId="18" fillId="0" borderId="111" xfId="2" applyFont="1" applyFill="1" applyBorder="1" applyAlignment="1" applyProtection="1">
      <alignment horizontal="center" vertical="center"/>
      <protection hidden="1"/>
    </xf>
    <xf numFmtId="191" fontId="18" fillId="0" borderId="37" xfId="2" applyNumberFormat="1" applyFont="1" applyFill="1" applyBorder="1" applyAlignment="1" applyProtection="1">
      <alignment horizontal="center" vertical="center" shrinkToFit="1"/>
      <protection hidden="1"/>
    </xf>
    <xf numFmtId="191" fontId="18" fillId="0" borderId="10" xfId="2" applyNumberFormat="1" applyFont="1" applyFill="1" applyBorder="1" applyAlignment="1" applyProtection="1">
      <alignment horizontal="center" vertical="center" shrinkToFit="1"/>
      <protection hidden="1"/>
    </xf>
    <xf numFmtId="191" fontId="18" fillId="0" borderId="36" xfId="2" applyNumberFormat="1" applyFont="1" applyFill="1" applyBorder="1" applyAlignment="1" applyProtection="1">
      <alignment horizontal="center" vertical="center" shrinkToFit="1"/>
      <protection hidden="1"/>
    </xf>
    <xf numFmtId="191" fontId="18" fillId="0" borderId="110" xfId="2" applyNumberFormat="1" applyFont="1" applyFill="1" applyBorder="1" applyAlignment="1" applyProtection="1">
      <alignment horizontal="center" vertical="center" shrinkToFit="1"/>
      <protection hidden="1"/>
    </xf>
    <xf numFmtId="191" fontId="18" fillId="0" borderId="111" xfId="2" applyNumberFormat="1" applyFont="1" applyFill="1" applyBorder="1" applyAlignment="1" applyProtection="1">
      <alignment horizontal="center" vertical="center" shrinkToFit="1"/>
      <protection hidden="1"/>
    </xf>
    <xf numFmtId="191" fontId="18" fillId="0" borderId="113" xfId="2" applyNumberFormat="1" applyFont="1" applyFill="1" applyBorder="1" applyAlignment="1" applyProtection="1">
      <alignment horizontal="center" vertical="center" shrinkToFit="1"/>
      <protection hidden="1"/>
    </xf>
    <xf numFmtId="191" fontId="18" fillId="0" borderId="114" xfId="2" applyNumberFormat="1" applyFont="1" applyFill="1" applyBorder="1" applyAlignment="1" applyProtection="1">
      <alignment horizontal="center" vertical="center" shrinkToFit="1"/>
      <protection hidden="1"/>
    </xf>
    <xf numFmtId="191" fontId="18" fillId="0" borderId="115" xfId="2" applyNumberFormat="1" applyFont="1" applyFill="1" applyBorder="1" applyAlignment="1" applyProtection="1">
      <alignment horizontal="center" vertical="center" shrinkToFit="1"/>
      <protection hidden="1"/>
    </xf>
    <xf numFmtId="191" fontId="18" fillId="0" borderId="89" xfId="2" applyNumberFormat="1" applyFont="1" applyFill="1" applyBorder="1" applyAlignment="1" applyProtection="1">
      <alignment horizontal="center" vertical="center" shrinkToFit="1"/>
      <protection hidden="1"/>
    </xf>
    <xf numFmtId="191" fontId="18" fillId="0" borderId="116" xfId="2" applyNumberFormat="1" applyFont="1" applyFill="1" applyBorder="1" applyAlignment="1" applyProtection="1">
      <alignment horizontal="center" vertical="center" shrinkToFit="1"/>
      <protection hidden="1"/>
    </xf>
    <xf numFmtId="0" fontId="20" fillId="0" borderId="112" xfId="2" applyFont="1" applyFill="1" applyBorder="1" applyAlignment="1" applyProtection="1">
      <alignment horizontal="center" vertical="center"/>
      <protection hidden="1"/>
    </xf>
    <xf numFmtId="193" fontId="15" fillId="0" borderId="9" xfId="3" applyNumberFormat="1" applyFont="1" applyFill="1" applyBorder="1" applyAlignment="1" applyProtection="1">
      <alignment horizontal="right" vertical="center" shrinkToFit="1"/>
      <protection hidden="1"/>
    </xf>
    <xf numFmtId="193" fontId="15" fillId="0" borderId="10" xfId="3" applyNumberFormat="1" applyFont="1" applyFill="1" applyBorder="1" applyAlignment="1" applyProtection="1">
      <alignment horizontal="right" vertical="center" shrinkToFit="1"/>
      <protection hidden="1"/>
    </xf>
    <xf numFmtId="193" fontId="15" fillId="0" borderId="12" xfId="3" applyNumberFormat="1" applyFont="1" applyFill="1" applyBorder="1" applyAlignment="1" applyProtection="1">
      <alignment horizontal="right" vertical="center" shrinkToFit="1"/>
      <protection hidden="1"/>
    </xf>
    <xf numFmtId="193" fontId="15" fillId="0" borderId="0" xfId="3" applyNumberFormat="1" applyFont="1" applyFill="1" applyBorder="1" applyAlignment="1" applyProtection="1">
      <alignment horizontal="right" vertical="center" shrinkToFit="1"/>
      <protection hidden="1"/>
    </xf>
    <xf numFmtId="193" fontId="15" fillId="0" borderId="14" xfId="3" applyNumberFormat="1" applyFont="1" applyFill="1" applyBorder="1" applyAlignment="1" applyProtection="1">
      <alignment horizontal="right" vertical="center" shrinkToFit="1"/>
      <protection hidden="1"/>
    </xf>
    <xf numFmtId="193" fontId="15" fillId="0" borderId="15" xfId="3" applyNumberFormat="1" applyFont="1" applyFill="1" applyBorder="1" applyAlignment="1" applyProtection="1">
      <alignment horizontal="right" vertical="center" shrinkToFit="1"/>
      <protection hidden="1"/>
    </xf>
    <xf numFmtId="0" fontId="18" fillId="0" borderId="109" xfId="2" applyFont="1" applyFill="1" applyBorder="1" applyAlignment="1" applyProtection="1">
      <alignment horizontal="center" vertical="center" wrapText="1"/>
      <protection hidden="1"/>
    </xf>
    <xf numFmtId="0" fontId="18" fillId="0" borderId="112" xfId="2" applyFont="1" applyFill="1" applyBorder="1" applyAlignment="1" applyProtection="1">
      <alignment horizontal="center" vertical="center" wrapText="1"/>
      <protection hidden="1"/>
    </xf>
    <xf numFmtId="191" fontId="15" fillId="0" borderId="110" xfId="2" applyNumberFormat="1" applyFont="1" applyFill="1" applyBorder="1" applyAlignment="1" applyProtection="1">
      <alignment horizontal="center" vertical="center" shrinkToFit="1"/>
      <protection hidden="1"/>
    </xf>
    <xf numFmtId="191" fontId="15" fillId="0" borderId="0" xfId="2" applyNumberFormat="1" applyFont="1" applyFill="1" applyAlignment="1" applyProtection="1">
      <alignment horizontal="center" vertical="center" shrinkToFit="1"/>
      <protection hidden="1"/>
    </xf>
    <xf numFmtId="191" fontId="15" fillId="0" borderId="111" xfId="2" applyNumberFormat="1" applyFont="1" applyFill="1" applyBorder="1" applyAlignment="1" applyProtection="1">
      <alignment horizontal="center" vertical="center" shrinkToFit="1"/>
      <protection hidden="1"/>
    </xf>
    <xf numFmtId="191" fontId="15" fillId="0" borderId="113" xfId="2" applyNumberFormat="1" applyFont="1" applyFill="1" applyBorder="1" applyAlignment="1" applyProtection="1">
      <alignment horizontal="center" vertical="center" shrinkToFit="1"/>
      <protection hidden="1"/>
    </xf>
    <xf numFmtId="191" fontId="15" fillId="0" borderId="114" xfId="2" applyNumberFormat="1" applyFont="1" applyFill="1" applyBorder="1" applyAlignment="1" applyProtection="1">
      <alignment horizontal="center" vertical="center" shrinkToFit="1"/>
      <protection hidden="1"/>
    </xf>
    <xf numFmtId="191" fontId="15" fillId="0" borderId="115" xfId="2" applyNumberFormat="1" applyFont="1" applyFill="1" applyBorder="1" applyAlignment="1" applyProtection="1">
      <alignment horizontal="center" vertical="center" shrinkToFit="1"/>
      <protection hidden="1"/>
    </xf>
    <xf numFmtId="0" fontId="18" fillId="0" borderId="85" xfId="2" applyFont="1" applyFill="1" applyBorder="1" applyAlignment="1" applyProtection="1">
      <alignment horizontal="center" vertical="center"/>
      <protection hidden="1"/>
    </xf>
    <xf numFmtId="0" fontId="18" fillId="0" borderId="12" xfId="2" applyFont="1" applyFill="1" applyBorder="1" applyAlignment="1" applyProtection="1">
      <alignment horizontal="center" vertical="center" wrapText="1"/>
      <protection hidden="1"/>
    </xf>
    <xf numFmtId="0" fontId="18" fillId="0" borderId="117" xfId="2" applyFont="1" applyFill="1" applyBorder="1" applyAlignment="1" applyProtection="1">
      <alignment horizontal="center" vertical="center" wrapText="1"/>
      <protection hidden="1"/>
    </xf>
    <xf numFmtId="0" fontId="18" fillId="0" borderId="118" xfId="2" applyFont="1" applyFill="1" applyBorder="1" applyAlignment="1" applyProtection="1">
      <alignment horizontal="center" vertical="center"/>
      <protection hidden="1"/>
    </xf>
    <xf numFmtId="0" fontId="12" fillId="0" borderId="118" xfId="2" applyFont="1" applyFill="1" applyBorder="1" applyAlignment="1" applyProtection="1">
      <alignment horizontal="center" vertical="center"/>
      <protection hidden="1"/>
    </xf>
    <xf numFmtId="0" fontId="18" fillId="0" borderId="117" xfId="2" applyFont="1" applyFill="1" applyBorder="1" applyAlignment="1" applyProtection="1">
      <alignment horizontal="center" vertical="center"/>
      <protection hidden="1"/>
    </xf>
    <xf numFmtId="0" fontId="18" fillId="0" borderId="123" xfId="2" applyFont="1" applyFill="1" applyBorder="1" applyAlignment="1" applyProtection="1">
      <alignment horizontal="center" vertical="center"/>
      <protection hidden="1"/>
    </xf>
    <xf numFmtId="0" fontId="18" fillId="0" borderId="124" xfId="2" applyFont="1" applyFill="1" applyBorder="1" applyAlignment="1" applyProtection="1">
      <alignment horizontal="center" vertical="center"/>
      <protection hidden="1"/>
    </xf>
    <xf numFmtId="0" fontId="12" fillId="0" borderId="124" xfId="2" applyFont="1" applyFill="1" applyBorder="1" applyAlignment="1" applyProtection="1">
      <alignment horizontal="center" vertical="center"/>
      <protection hidden="1"/>
    </xf>
    <xf numFmtId="190" fontId="18" fillId="0" borderId="119" xfId="2" applyNumberFormat="1" applyFont="1" applyFill="1" applyBorder="1" applyAlignment="1" applyProtection="1">
      <alignment horizontal="center" vertical="center"/>
      <protection hidden="1"/>
    </xf>
    <xf numFmtId="190" fontId="18" fillId="0" borderId="58" xfId="2" applyNumberFormat="1" applyFont="1" applyFill="1" applyBorder="1" applyAlignment="1" applyProtection="1">
      <alignment horizontal="center" vertical="center"/>
      <protection hidden="1"/>
    </xf>
    <xf numFmtId="190" fontId="18" fillId="0" borderId="120" xfId="2" applyNumberFormat="1" applyFont="1" applyFill="1" applyBorder="1" applyAlignment="1" applyProtection="1">
      <alignment horizontal="center" vertical="center"/>
      <protection hidden="1"/>
    </xf>
    <xf numFmtId="190" fontId="18" fillId="0" borderId="110" xfId="2" applyNumberFormat="1" applyFont="1" applyFill="1" applyBorder="1" applyAlignment="1" applyProtection="1">
      <alignment horizontal="center" vertical="center"/>
      <protection hidden="1"/>
    </xf>
    <xf numFmtId="190" fontId="18" fillId="0" borderId="0" xfId="2" applyNumberFormat="1" applyFont="1" applyFill="1" applyAlignment="1" applyProtection="1">
      <alignment horizontal="center" vertical="center"/>
      <protection hidden="1"/>
    </xf>
    <xf numFmtId="190" fontId="18" fillId="0" borderId="111" xfId="2" applyNumberFormat="1" applyFont="1" applyFill="1" applyBorder="1" applyAlignment="1" applyProtection="1">
      <alignment horizontal="center" vertical="center"/>
      <protection hidden="1"/>
    </xf>
    <xf numFmtId="190" fontId="18" fillId="0" borderId="44" xfId="2" applyNumberFormat="1" applyFont="1" applyFill="1" applyBorder="1" applyAlignment="1" applyProtection="1">
      <alignment horizontal="center" vertical="center"/>
      <protection hidden="1"/>
    </xf>
    <xf numFmtId="190" fontId="18" fillId="0" borderId="15" xfId="2" applyNumberFormat="1" applyFont="1" applyFill="1" applyBorder="1" applyAlignment="1" applyProtection="1">
      <alignment horizontal="center" vertical="center"/>
      <protection hidden="1"/>
    </xf>
    <xf numFmtId="190" fontId="18" fillId="0" borderId="43" xfId="2" applyNumberFormat="1" applyFont="1" applyFill="1" applyBorder="1" applyAlignment="1" applyProtection="1">
      <alignment horizontal="center" vertical="center"/>
      <protection hidden="1"/>
    </xf>
    <xf numFmtId="0" fontId="18" fillId="0" borderId="113" xfId="2" applyFont="1" applyFill="1" applyBorder="1" applyAlignment="1" applyProtection="1">
      <alignment horizontal="center" vertical="center"/>
      <protection hidden="1"/>
    </xf>
    <xf numFmtId="0" fontId="18" fillId="0" borderId="114" xfId="2" applyFont="1" applyFill="1" applyBorder="1" applyAlignment="1" applyProtection="1">
      <alignment horizontal="center" vertical="center"/>
      <protection hidden="1"/>
    </xf>
    <xf numFmtId="0" fontId="18" fillId="0" borderId="115" xfId="2" applyFont="1" applyFill="1" applyBorder="1" applyAlignment="1" applyProtection="1">
      <alignment horizontal="center" vertical="center"/>
      <protection hidden="1"/>
    </xf>
    <xf numFmtId="0" fontId="15" fillId="0" borderId="10" xfId="2" applyFont="1" applyFill="1" applyBorder="1" applyAlignment="1" applyProtection="1">
      <alignment horizontal="center" vertical="center"/>
      <protection hidden="1"/>
    </xf>
    <xf numFmtId="0" fontId="22" fillId="0" borderId="10" xfId="2" applyFont="1" applyFill="1" applyBorder="1" applyAlignment="1" applyProtection="1">
      <alignment horizontal="left" vertical="center"/>
      <protection hidden="1"/>
    </xf>
    <xf numFmtId="0" fontId="22" fillId="0" borderId="0" xfId="2" applyFont="1" applyFill="1" applyAlignment="1" applyProtection="1">
      <alignment horizontal="left" vertical="center"/>
      <protection hidden="1"/>
    </xf>
    <xf numFmtId="0" fontId="18" fillId="0" borderId="15" xfId="2" applyFont="1" applyFill="1" applyBorder="1" applyAlignment="1" applyProtection="1">
      <alignment horizontal="center" vertical="center"/>
      <protection hidden="1"/>
    </xf>
    <xf numFmtId="0" fontId="22" fillId="0" borderId="56" xfId="2" applyFont="1" applyFill="1" applyBorder="1" applyAlignment="1" applyProtection="1">
      <alignment horizontal="center" vertical="center"/>
      <protection hidden="1"/>
    </xf>
    <xf numFmtId="0" fontId="18" fillId="0" borderId="119" xfId="2" applyFont="1" applyFill="1" applyBorder="1" applyAlignment="1" applyProtection="1">
      <alignment horizontal="center" vertical="center" shrinkToFit="1"/>
      <protection hidden="1"/>
    </xf>
    <xf numFmtId="0" fontId="18" fillId="0" borderId="58" xfId="2" applyFont="1" applyFill="1" applyBorder="1" applyAlignment="1" applyProtection="1">
      <alignment horizontal="center" vertical="center" shrinkToFit="1"/>
      <protection hidden="1"/>
    </xf>
    <xf numFmtId="0" fontId="18" fillId="0" borderId="120" xfId="2" applyFont="1" applyFill="1" applyBorder="1" applyAlignment="1" applyProtection="1">
      <alignment horizontal="center" vertical="center" shrinkToFit="1"/>
      <protection hidden="1"/>
    </xf>
    <xf numFmtId="0" fontId="18" fillId="0" borderId="110" xfId="2" applyFont="1" applyFill="1" applyBorder="1" applyAlignment="1" applyProtection="1">
      <alignment horizontal="center" vertical="center" shrinkToFit="1"/>
      <protection hidden="1"/>
    </xf>
    <xf numFmtId="0" fontId="18" fillId="0" borderId="111" xfId="2" applyFont="1" applyFill="1" applyBorder="1" applyAlignment="1" applyProtection="1">
      <alignment horizontal="center" vertical="center" shrinkToFit="1"/>
      <protection hidden="1"/>
    </xf>
    <xf numFmtId="0" fontId="18" fillId="0" borderId="118" xfId="2" applyFont="1" applyFill="1" applyBorder="1" applyAlignment="1" applyProtection="1">
      <alignment horizontal="center" vertical="center" shrinkToFit="1"/>
      <protection hidden="1"/>
    </xf>
    <xf numFmtId="195" fontId="18" fillId="0" borderId="118" xfId="3" applyNumberFormat="1" applyFont="1" applyFill="1" applyBorder="1" applyAlignment="1" applyProtection="1">
      <alignment horizontal="right" vertical="center" shrinkToFit="1"/>
      <protection hidden="1"/>
    </xf>
    <xf numFmtId="195" fontId="18" fillId="0" borderId="128" xfId="3" applyNumberFormat="1" applyFont="1" applyFill="1" applyBorder="1" applyAlignment="1" applyProtection="1">
      <alignment horizontal="right" vertical="center" shrinkToFit="1"/>
      <protection hidden="1"/>
    </xf>
    <xf numFmtId="0" fontId="18" fillId="0" borderId="129" xfId="2" applyFont="1" applyFill="1" applyBorder="1" applyAlignment="1" applyProtection="1">
      <alignment horizontal="center" vertical="center" shrinkToFit="1"/>
      <protection hidden="1"/>
    </xf>
    <xf numFmtId="0" fontId="18" fillId="0" borderId="92" xfId="2" applyFont="1" applyFill="1" applyBorder="1" applyAlignment="1" applyProtection="1">
      <alignment horizontal="center" vertical="center" shrinkToFit="1"/>
      <protection hidden="1"/>
    </xf>
    <xf numFmtId="0" fontId="18" fillId="0" borderId="10" xfId="2" applyFont="1" applyFill="1" applyBorder="1" applyAlignment="1" applyProtection="1">
      <alignment horizontal="center" vertical="center" shrinkToFit="1"/>
      <protection hidden="1"/>
    </xf>
    <xf numFmtId="0" fontId="18" fillId="0" borderId="11" xfId="2" applyFont="1" applyFill="1" applyBorder="1" applyAlignment="1" applyProtection="1">
      <alignment horizontal="center" vertical="center" shrinkToFit="1"/>
      <protection hidden="1"/>
    </xf>
    <xf numFmtId="0" fontId="18" fillId="0" borderId="125" xfId="2" applyFont="1" applyFill="1" applyBorder="1" applyAlignment="1" applyProtection="1">
      <alignment horizontal="center" vertical="center" textRotation="255" shrinkToFit="1"/>
      <protection hidden="1"/>
    </xf>
    <xf numFmtId="0" fontId="18" fillId="0" borderId="127" xfId="2" applyFont="1" applyFill="1" applyBorder="1" applyAlignment="1" applyProtection="1">
      <alignment horizontal="center" vertical="center" textRotation="255" shrinkToFit="1"/>
      <protection hidden="1"/>
    </xf>
    <xf numFmtId="0" fontId="18" fillId="0" borderId="126" xfId="2" applyFont="1" applyFill="1" applyBorder="1" applyAlignment="1" applyProtection="1">
      <alignment horizontal="center" vertical="center"/>
      <protection hidden="1"/>
    </xf>
    <xf numFmtId="191" fontId="18" fillId="0" borderId="126" xfId="2" applyNumberFormat="1" applyFont="1" applyFill="1" applyBorder="1" applyAlignment="1" applyProtection="1">
      <alignment horizontal="center" vertical="center" shrinkToFit="1"/>
      <protection hidden="1"/>
    </xf>
    <xf numFmtId="191" fontId="18" fillId="0" borderId="118" xfId="2" applyNumberFormat="1" applyFont="1" applyFill="1" applyBorder="1" applyAlignment="1" applyProtection="1">
      <alignment horizontal="center" vertical="center" shrinkToFit="1"/>
      <protection hidden="1"/>
    </xf>
    <xf numFmtId="0" fontId="22" fillId="0" borderId="37" xfId="2" applyFont="1" applyFill="1" applyBorder="1" applyAlignment="1" applyProtection="1">
      <alignment horizontal="center" vertical="center"/>
      <protection hidden="1"/>
    </xf>
    <xf numFmtId="0" fontId="12" fillId="0" borderId="10" xfId="2" applyFont="1" applyFill="1" applyBorder="1" applyAlignment="1" applyProtection="1">
      <alignment horizontal="center" vertical="center"/>
      <protection hidden="1"/>
    </xf>
    <xf numFmtId="0" fontId="12" fillId="0" borderId="36" xfId="2" applyFont="1" applyFill="1" applyBorder="1" applyAlignment="1" applyProtection="1">
      <alignment horizontal="center" vertical="center"/>
      <protection hidden="1"/>
    </xf>
    <xf numFmtId="0" fontId="12" fillId="0" borderId="110" xfId="2" applyFont="1" applyFill="1" applyBorder="1" applyAlignment="1" applyProtection="1">
      <alignment horizontal="center" vertical="center"/>
      <protection hidden="1"/>
    </xf>
    <xf numFmtId="0" fontId="12" fillId="0" borderId="0" xfId="2" applyFont="1" applyFill="1" applyAlignment="1" applyProtection="1">
      <alignment horizontal="center" vertical="center"/>
      <protection hidden="1"/>
    </xf>
    <xf numFmtId="0" fontId="12" fillId="0" borderId="111" xfId="2" applyFont="1" applyFill="1" applyBorder="1" applyAlignment="1" applyProtection="1">
      <alignment horizontal="center" vertical="center"/>
      <protection hidden="1"/>
    </xf>
    <xf numFmtId="0" fontId="12" fillId="0" borderId="113" xfId="2" applyFont="1" applyFill="1" applyBorder="1" applyAlignment="1" applyProtection="1">
      <alignment horizontal="center" vertical="center"/>
      <protection hidden="1"/>
    </xf>
    <xf numFmtId="0" fontId="12" fillId="0" borderId="114" xfId="2" applyFont="1" applyFill="1" applyBorder="1" applyAlignment="1" applyProtection="1">
      <alignment horizontal="center" vertical="center"/>
      <protection hidden="1"/>
    </xf>
    <xf numFmtId="0" fontId="12" fillId="0" borderId="115" xfId="2" applyFont="1" applyFill="1" applyBorder="1" applyAlignment="1" applyProtection="1">
      <alignment horizontal="center" vertical="center"/>
      <protection hidden="1"/>
    </xf>
    <xf numFmtId="192" fontId="18" fillId="0" borderId="37" xfId="2" applyNumberFormat="1" applyFont="1" applyFill="1" applyBorder="1" applyAlignment="1" applyProtection="1">
      <alignment horizontal="center" vertical="center" shrinkToFit="1"/>
      <protection hidden="1"/>
    </xf>
    <xf numFmtId="192" fontId="18" fillId="0" borderId="10" xfId="2" applyNumberFormat="1" applyFont="1" applyFill="1" applyBorder="1" applyAlignment="1" applyProtection="1">
      <alignment horizontal="center" vertical="center" shrinkToFit="1"/>
      <protection hidden="1"/>
    </xf>
    <xf numFmtId="192" fontId="18" fillId="0" borderId="89" xfId="2" applyNumberFormat="1" applyFont="1" applyFill="1" applyBorder="1" applyAlignment="1" applyProtection="1">
      <alignment horizontal="center" vertical="center" shrinkToFit="1"/>
      <protection hidden="1"/>
    </xf>
    <xf numFmtId="192" fontId="18" fillId="0" borderId="110" xfId="2" applyNumberFormat="1" applyFont="1" applyFill="1" applyBorder="1" applyAlignment="1" applyProtection="1">
      <alignment horizontal="center" vertical="center" shrinkToFit="1"/>
      <protection hidden="1"/>
    </xf>
    <xf numFmtId="192" fontId="18" fillId="0" borderId="0" xfId="2" applyNumberFormat="1" applyFont="1" applyFill="1" applyAlignment="1" applyProtection="1">
      <alignment horizontal="center" vertical="center" shrinkToFit="1"/>
      <protection hidden="1"/>
    </xf>
    <xf numFmtId="192" fontId="18" fillId="0" borderId="86" xfId="2" applyNumberFormat="1" applyFont="1" applyFill="1" applyBorder="1" applyAlignment="1" applyProtection="1">
      <alignment horizontal="center" vertical="center" shrinkToFit="1"/>
      <protection hidden="1"/>
    </xf>
    <xf numFmtId="192" fontId="18" fillId="0" borderId="113" xfId="2" applyNumberFormat="1" applyFont="1" applyFill="1" applyBorder="1" applyAlignment="1" applyProtection="1">
      <alignment horizontal="center" vertical="center" shrinkToFit="1"/>
      <protection hidden="1"/>
    </xf>
    <xf numFmtId="192" fontId="18" fillId="0" borderId="114" xfId="2" applyNumberFormat="1" applyFont="1" applyFill="1" applyBorder="1" applyAlignment="1" applyProtection="1">
      <alignment horizontal="center" vertical="center" shrinkToFit="1"/>
      <protection hidden="1"/>
    </xf>
    <xf numFmtId="192" fontId="18" fillId="0" borderId="116" xfId="2" applyNumberFormat="1" applyFont="1" applyFill="1" applyBorder="1" applyAlignment="1" applyProtection="1">
      <alignment horizontal="center" vertical="center" shrinkToFit="1"/>
      <protection hidden="1"/>
    </xf>
    <xf numFmtId="0" fontId="18" fillId="0" borderId="85" xfId="2" applyFont="1" applyFill="1" applyBorder="1" applyAlignment="1" applyProtection="1">
      <alignment vertical="center" shrinkToFit="1"/>
      <protection hidden="1"/>
    </xf>
    <xf numFmtId="0" fontId="18" fillId="0" borderId="0" xfId="2" applyFont="1" applyFill="1" applyAlignment="1" applyProtection="1">
      <alignment vertical="center" shrinkToFit="1"/>
      <protection hidden="1"/>
    </xf>
    <xf numFmtId="0" fontId="18" fillId="0" borderId="13" xfId="2" applyFont="1" applyFill="1" applyBorder="1" applyAlignment="1" applyProtection="1">
      <alignment vertical="center" shrinkToFit="1"/>
      <protection hidden="1"/>
    </xf>
    <xf numFmtId="0" fontId="18" fillId="0" borderId="118" xfId="2" applyFont="1" applyFill="1" applyBorder="1" applyAlignment="1" applyProtection="1">
      <alignment horizontal="center" vertical="center" wrapText="1"/>
      <protection hidden="1"/>
    </xf>
    <xf numFmtId="0" fontId="57" fillId="0" borderId="0" xfId="2" applyFont="1" applyFill="1" applyAlignment="1" applyProtection="1">
      <alignment horizontal="left" vertical="center" shrinkToFit="1"/>
      <protection hidden="1"/>
    </xf>
    <xf numFmtId="0" fontId="57" fillId="0" borderId="86" xfId="2" applyFont="1" applyFill="1" applyBorder="1" applyAlignment="1" applyProtection="1">
      <alignment horizontal="left" vertical="center" shrinkToFit="1"/>
      <protection hidden="1"/>
    </xf>
    <xf numFmtId="0" fontId="18" fillId="0" borderId="90" xfId="2" applyFont="1" applyFill="1" applyBorder="1" applyAlignment="1" applyProtection="1">
      <alignment vertical="center" shrinkToFit="1"/>
      <protection hidden="1"/>
    </xf>
    <xf numFmtId="0" fontId="18" fillId="0" borderId="15" xfId="2" applyFont="1" applyFill="1" applyBorder="1" applyAlignment="1" applyProtection="1">
      <alignment vertical="center" shrinkToFit="1"/>
      <protection hidden="1"/>
    </xf>
    <xf numFmtId="0" fontId="18" fillId="0" borderId="16" xfId="2" applyFont="1" applyFill="1" applyBorder="1" applyAlignment="1" applyProtection="1">
      <alignment vertical="center" shrinkToFit="1"/>
      <protection hidden="1"/>
    </xf>
    <xf numFmtId="0" fontId="57" fillId="0" borderId="15" xfId="2" applyFont="1" applyFill="1" applyBorder="1" applyAlignment="1" applyProtection="1">
      <alignment horizontal="left" vertical="center" shrinkToFit="1"/>
      <protection hidden="1"/>
    </xf>
    <xf numFmtId="0" fontId="57" fillId="0" borderId="91" xfId="2" applyFont="1" applyFill="1" applyBorder="1" applyAlignment="1" applyProtection="1">
      <alignment horizontal="left" vertical="center" shrinkToFit="1"/>
      <protection hidden="1"/>
    </xf>
    <xf numFmtId="0" fontId="20" fillId="0" borderId="9" xfId="2" applyFont="1" applyFill="1" applyBorder="1" applyAlignment="1" applyProtection="1">
      <alignment horizontal="distributed" vertical="center" justifyLastLine="1" shrinkToFit="1"/>
      <protection hidden="1"/>
    </xf>
    <xf numFmtId="0" fontId="20" fillId="0" borderId="10" xfId="2" applyFont="1" applyFill="1" applyBorder="1" applyAlignment="1" applyProtection="1">
      <alignment horizontal="distributed" vertical="center" justifyLastLine="1" shrinkToFit="1"/>
      <protection hidden="1"/>
    </xf>
    <xf numFmtId="0" fontId="20" fillId="0" borderId="11" xfId="2" applyFont="1" applyFill="1" applyBorder="1" applyAlignment="1" applyProtection="1">
      <alignment horizontal="distributed" vertical="center" justifyLastLine="1" shrinkToFit="1"/>
      <protection hidden="1"/>
    </xf>
    <xf numFmtId="0" fontId="20" fillId="0" borderId="12" xfId="2" applyFont="1" applyFill="1" applyBorder="1" applyAlignment="1" applyProtection="1">
      <alignment horizontal="distributed" vertical="center" justifyLastLine="1" shrinkToFit="1"/>
      <protection hidden="1"/>
    </xf>
    <xf numFmtId="0" fontId="20" fillId="0" borderId="0" xfId="2" applyFont="1" applyFill="1" applyAlignment="1" applyProtection="1">
      <alignment horizontal="distributed" vertical="center" justifyLastLine="1" shrinkToFit="1"/>
      <protection hidden="1"/>
    </xf>
    <xf numFmtId="0" fontId="20" fillId="0" borderId="13" xfId="2" applyFont="1" applyFill="1" applyBorder="1" applyAlignment="1" applyProtection="1">
      <alignment horizontal="distributed" vertical="center" justifyLastLine="1" shrinkToFit="1"/>
      <protection hidden="1"/>
    </xf>
    <xf numFmtId="191" fontId="18" fillId="0" borderId="37" xfId="2" applyNumberFormat="1" applyFont="1" applyFill="1" applyBorder="1" applyAlignment="1" applyProtection="1">
      <alignment horizontal="center" vertical="center" wrapText="1"/>
      <protection hidden="1"/>
    </xf>
    <xf numFmtId="191" fontId="18" fillId="0" borderId="89" xfId="2" applyNumberFormat="1" applyFont="1" applyFill="1" applyBorder="1" applyAlignment="1" applyProtection="1">
      <alignment horizontal="center" vertical="center" wrapText="1"/>
      <protection hidden="1"/>
    </xf>
    <xf numFmtId="191" fontId="18" fillId="0" borderId="110" xfId="2" applyNumberFormat="1" applyFont="1" applyFill="1" applyBorder="1" applyAlignment="1" applyProtection="1">
      <alignment horizontal="center" vertical="center" wrapText="1"/>
      <protection hidden="1"/>
    </xf>
    <xf numFmtId="191" fontId="18" fillId="0" borderId="86" xfId="2" applyNumberFormat="1" applyFont="1" applyFill="1" applyBorder="1" applyAlignment="1" applyProtection="1">
      <alignment horizontal="center" vertical="center" wrapText="1"/>
      <protection hidden="1"/>
    </xf>
    <xf numFmtId="191" fontId="18" fillId="0" borderId="113" xfId="2" applyNumberFormat="1" applyFont="1" applyFill="1" applyBorder="1" applyAlignment="1" applyProtection="1">
      <alignment horizontal="center" vertical="center" wrapText="1"/>
      <protection hidden="1"/>
    </xf>
    <xf numFmtId="191" fontId="18" fillId="0" borderId="116" xfId="2" applyNumberFormat="1" applyFont="1" applyFill="1" applyBorder="1" applyAlignment="1" applyProtection="1">
      <alignment horizontal="center" vertical="center" wrapText="1"/>
      <protection hidden="1"/>
    </xf>
    <xf numFmtId="0" fontId="20" fillId="0" borderId="14" xfId="2" applyFont="1" applyFill="1" applyBorder="1" applyAlignment="1" applyProtection="1">
      <alignment horizontal="distributed" vertical="center" justifyLastLine="1" shrinkToFit="1"/>
      <protection hidden="1"/>
    </xf>
    <xf numFmtId="0" fontId="20" fillId="0" borderId="15" xfId="2" applyFont="1" applyFill="1" applyBorder="1" applyAlignment="1" applyProtection="1">
      <alignment horizontal="distributed" vertical="center" justifyLastLine="1" shrinkToFit="1"/>
      <protection hidden="1"/>
    </xf>
    <xf numFmtId="0" fontId="20" fillId="0" borderId="16" xfId="2" applyFont="1" applyFill="1" applyBorder="1" applyAlignment="1" applyProtection="1">
      <alignment horizontal="distributed" vertical="center" justifyLastLine="1" shrinkToFit="1"/>
      <protection hidden="1"/>
    </xf>
    <xf numFmtId="0" fontId="18" fillId="0" borderId="57" xfId="2" applyFont="1" applyFill="1" applyBorder="1" applyAlignment="1" applyProtection="1">
      <alignment horizontal="center" vertical="center" wrapText="1"/>
      <protection hidden="1"/>
    </xf>
    <xf numFmtId="0" fontId="18" fillId="0" borderId="58" xfId="2" applyFont="1" applyFill="1" applyBorder="1" applyAlignment="1" applyProtection="1">
      <alignment horizontal="center" vertical="center"/>
      <protection hidden="1"/>
    </xf>
    <xf numFmtId="0" fontId="18" fillId="0" borderId="120" xfId="2" applyFont="1" applyFill="1" applyBorder="1" applyAlignment="1" applyProtection="1">
      <alignment horizontal="center" vertical="center"/>
      <protection hidden="1"/>
    </xf>
    <xf numFmtId="0" fontId="18" fillId="0" borderId="43" xfId="2" applyFont="1" applyFill="1" applyBorder="1" applyAlignment="1" applyProtection="1">
      <alignment horizontal="center" vertical="center"/>
      <protection hidden="1"/>
    </xf>
    <xf numFmtId="190" fontId="15" fillId="0" borderId="119" xfId="2" applyNumberFormat="1" applyFont="1" applyFill="1" applyBorder="1" applyAlignment="1" applyProtection="1">
      <alignment horizontal="center" vertical="center"/>
      <protection hidden="1"/>
    </xf>
    <xf numFmtId="190" fontId="15" fillId="0" borderId="58" xfId="2" applyNumberFormat="1" applyFont="1" applyFill="1" applyBorder="1" applyAlignment="1" applyProtection="1">
      <alignment horizontal="center" vertical="center"/>
      <protection hidden="1"/>
    </xf>
    <xf numFmtId="190" fontId="15" fillId="0" borderId="120" xfId="2" applyNumberFormat="1" applyFont="1" applyFill="1" applyBorder="1" applyAlignment="1" applyProtection="1">
      <alignment horizontal="center" vertical="center"/>
      <protection hidden="1"/>
    </xf>
    <xf numFmtId="190" fontId="15" fillId="0" borderId="110" xfId="2" applyNumberFormat="1" applyFont="1" applyFill="1" applyBorder="1" applyAlignment="1" applyProtection="1">
      <alignment horizontal="center" vertical="center"/>
      <protection hidden="1"/>
    </xf>
    <xf numFmtId="190" fontId="15" fillId="0" borderId="0" xfId="2" applyNumberFormat="1" applyFont="1" applyFill="1" applyAlignment="1" applyProtection="1">
      <alignment horizontal="center" vertical="center"/>
      <protection hidden="1"/>
    </xf>
    <xf numFmtId="190" fontId="15" fillId="0" borderId="111" xfId="2" applyNumberFormat="1" applyFont="1" applyFill="1" applyBorder="1" applyAlignment="1" applyProtection="1">
      <alignment horizontal="center" vertical="center"/>
      <protection hidden="1"/>
    </xf>
    <xf numFmtId="190" fontId="15" fillId="0" borderId="44" xfId="2" applyNumberFormat="1" applyFont="1" applyFill="1" applyBorder="1" applyAlignment="1" applyProtection="1">
      <alignment horizontal="center" vertical="center"/>
      <protection hidden="1"/>
    </xf>
    <xf numFmtId="190" fontId="15" fillId="0" borderId="15" xfId="2" applyNumberFormat="1" applyFont="1" applyFill="1" applyBorder="1" applyAlignment="1" applyProtection="1">
      <alignment horizontal="center" vertical="center"/>
      <protection hidden="1"/>
    </xf>
    <xf numFmtId="190" fontId="15" fillId="0" borderId="43" xfId="2" applyNumberFormat="1" applyFont="1" applyFill="1" applyBorder="1" applyAlignment="1" applyProtection="1">
      <alignment horizontal="center" vertical="center"/>
      <protection hidden="1"/>
    </xf>
    <xf numFmtId="0" fontId="18" fillId="0" borderId="119" xfId="2" applyFont="1" applyFill="1" applyBorder="1" applyAlignment="1" applyProtection="1">
      <alignment horizontal="center" vertical="center"/>
      <protection hidden="1"/>
    </xf>
    <xf numFmtId="0" fontId="18" fillId="0" borderId="44" xfId="2" applyFont="1" applyFill="1" applyBorder="1" applyAlignment="1" applyProtection="1">
      <alignment horizontal="center" vertical="center"/>
      <protection hidden="1"/>
    </xf>
    <xf numFmtId="0" fontId="18" fillId="0" borderId="119" xfId="2" applyFont="1" applyFill="1" applyBorder="1" applyAlignment="1" applyProtection="1">
      <alignment horizontal="left" vertical="center" wrapText="1" shrinkToFit="1"/>
      <protection hidden="1"/>
    </xf>
    <xf numFmtId="0" fontId="18" fillId="0" borderId="110" xfId="2" applyFont="1" applyFill="1" applyBorder="1" applyAlignment="1" applyProtection="1">
      <alignment horizontal="left" vertical="center" wrapText="1" shrinkToFit="1"/>
      <protection hidden="1"/>
    </xf>
    <xf numFmtId="0" fontId="18" fillId="0" borderId="44" xfId="2" applyFont="1" applyFill="1" applyBorder="1" applyAlignment="1" applyProtection="1">
      <alignment horizontal="left" vertical="center" wrapText="1" shrinkToFit="1"/>
      <protection hidden="1"/>
    </xf>
    <xf numFmtId="191" fontId="15" fillId="0" borderId="118" xfId="2" applyNumberFormat="1" applyFont="1" applyFill="1" applyBorder="1" applyAlignment="1" applyProtection="1">
      <alignment horizontal="center" vertical="center" shrinkToFit="1"/>
      <protection hidden="1"/>
    </xf>
    <xf numFmtId="0" fontId="15" fillId="0" borderId="80" xfId="2" applyFont="1" applyFill="1" applyBorder="1" applyAlignment="1" applyProtection="1">
      <alignment horizontal="center" vertical="center"/>
      <protection hidden="1"/>
    </xf>
    <xf numFmtId="0" fontId="15" fillId="0" borderId="81" xfId="2" applyFont="1" applyFill="1" applyBorder="1" applyAlignment="1" applyProtection="1">
      <alignment horizontal="center" vertical="center"/>
      <protection hidden="1"/>
    </xf>
    <xf numFmtId="193" fontId="15" fillId="0" borderId="12" xfId="1" applyNumberFormat="1" applyFont="1" applyFill="1" applyBorder="1" applyAlignment="1" applyProtection="1">
      <alignment vertical="center" shrinkToFit="1"/>
      <protection hidden="1"/>
    </xf>
    <xf numFmtId="193" fontId="15" fillId="0" borderId="0" xfId="1" applyNumberFormat="1" applyFont="1" applyFill="1" applyBorder="1" applyAlignment="1" applyProtection="1">
      <alignment vertical="center" shrinkToFit="1"/>
      <protection hidden="1"/>
    </xf>
    <xf numFmtId="193" fontId="15" fillId="0" borderId="80" xfId="1" applyNumberFormat="1" applyFont="1" applyFill="1" applyBorder="1" applyAlignment="1" applyProtection="1">
      <alignment vertical="center" shrinkToFit="1"/>
      <protection hidden="1"/>
    </xf>
    <xf numFmtId="193" fontId="15" fillId="0" borderId="41" xfId="1" applyNumberFormat="1" applyFont="1" applyFill="1" applyBorder="1" applyAlignment="1" applyProtection="1">
      <alignment vertical="center" shrinkToFit="1"/>
      <protection hidden="1"/>
    </xf>
    <xf numFmtId="0" fontId="18" fillId="0" borderId="113" xfId="2" applyFont="1" applyFill="1" applyBorder="1" applyAlignment="1" applyProtection="1">
      <alignment horizontal="center" vertical="center" shrinkToFit="1"/>
      <protection hidden="1"/>
    </xf>
    <xf numFmtId="0" fontId="18" fillId="0" borderId="114" xfId="2" applyFont="1" applyFill="1" applyBorder="1" applyAlignment="1" applyProtection="1">
      <alignment horizontal="center" vertical="center" shrinkToFit="1"/>
      <protection hidden="1"/>
    </xf>
    <xf numFmtId="0" fontId="18" fillId="0" borderId="115" xfId="2" applyFont="1" applyFill="1" applyBorder="1" applyAlignment="1" applyProtection="1">
      <alignment horizontal="center" vertical="center" shrinkToFit="1"/>
      <protection hidden="1"/>
    </xf>
    <xf numFmtId="0" fontId="53" fillId="0" borderId="85" xfId="2" applyFont="1" applyFill="1" applyBorder="1" applyAlignment="1" applyProtection="1">
      <alignment horizontal="center" vertical="center" textRotation="255" shrinkToFit="1"/>
      <protection hidden="1"/>
    </xf>
    <xf numFmtId="0" fontId="53" fillId="0" borderId="13" xfId="2" applyFont="1" applyFill="1" applyBorder="1" applyAlignment="1" applyProtection="1">
      <alignment horizontal="center" vertical="center" textRotation="255" shrinkToFit="1"/>
      <protection hidden="1"/>
    </xf>
    <xf numFmtId="0" fontId="53" fillId="0" borderId="40" xfId="2" applyFont="1" applyFill="1" applyBorder="1" applyAlignment="1" applyProtection="1">
      <alignment horizontal="center" vertical="center" textRotation="255" shrinkToFit="1"/>
      <protection hidden="1"/>
    </xf>
    <xf numFmtId="0" fontId="53" fillId="0" borderId="81" xfId="2" applyFont="1" applyFill="1" applyBorder="1" applyAlignment="1" applyProtection="1">
      <alignment horizontal="center" vertical="center" textRotation="255" shrinkToFit="1"/>
      <protection hidden="1"/>
    </xf>
    <xf numFmtId="0" fontId="22" fillId="0" borderId="31" xfId="2" applyFont="1" applyFill="1" applyBorder="1" applyAlignment="1" applyProtection="1">
      <alignment horizontal="distributed" vertical="center" justifyLastLine="1"/>
      <protection hidden="1"/>
    </xf>
    <xf numFmtId="0" fontId="22" fillId="0" borderId="32" xfId="2" applyFont="1" applyFill="1" applyBorder="1" applyAlignment="1" applyProtection="1">
      <alignment horizontal="distributed" vertical="center" justifyLastLine="1"/>
      <protection hidden="1"/>
    </xf>
    <xf numFmtId="0" fontId="22" fillId="0" borderId="33" xfId="2" applyFont="1" applyFill="1" applyBorder="1" applyAlignment="1" applyProtection="1">
      <alignment horizontal="distributed" vertical="center" justifyLastLine="1"/>
      <protection hidden="1"/>
    </xf>
    <xf numFmtId="0" fontId="22" fillId="0" borderId="12" xfId="2" applyFont="1" applyFill="1" applyBorder="1" applyAlignment="1" applyProtection="1">
      <alignment horizontal="distributed" vertical="center" justifyLastLine="1"/>
      <protection hidden="1"/>
    </xf>
    <xf numFmtId="0" fontId="22" fillId="0" borderId="0" xfId="2" applyFont="1" applyFill="1" applyAlignment="1" applyProtection="1">
      <alignment horizontal="distributed" vertical="center" justifyLastLine="1"/>
      <protection hidden="1"/>
    </xf>
    <xf numFmtId="0" fontId="22" fillId="0" borderId="13" xfId="2" applyFont="1" applyFill="1" applyBorder="1" applyAlignment="1" applyProtection="1">
      <alignment horizontal="distributed" vertical="center" justifyLastLine="1"/>
      <protection hidden="1"/>
    </xf>
    <xf numFmtId="0" fontId="22" fillId="0" borderId="14" xfId="2" applyFont="1" applyFill="1" applyBorder="1" applyAlignment="1" applyProtection="1">
      <alignment horizontal="distributed" vertical="center" justifyLastLine="1"/>
      <protection hidden="1"/>
    </xf>
    <xf numFmtId="0" fontId="22" fillId="0" borderId="15" xfId="2" applyFont="1" applyFill="1" applyBorder="1" applyAlignment="1" applyProtection="1">
      <alignment horizontal="distributed" vertical="center" justifyLastLine="1"/>
      <protection hidden="1"/>
    </xf>
    <xf numFmtId="0" fontId="22" fillId="0" borderId="16" xfId="2" applyFont="1" applyFill="1" applyBorder="1" applyAlignment="1" applyProtection="1">
      <alignment horizontal="distributed" vertical="center" justifyLastLine="1"/>
      <protection hidden="1"/>
    </xf>
    <xf numFmtId="0" fontId="15" fillId="0" borderId="31" xfId="2" applyFont="1" applyFill="1" applyBorder="1" applyAlignment="1" applyProtection="1">
      <alignment horizontal="center" vertical="center"/>
      <protection hidden="1"/>
    </xf>
    <xf numFmtId="0" fontId="15" fillId="0" borderId="33" xfId="2" applyFont="1" applyFill="1" applyBorder="1" applyAlignment="1" applyProtection="1">
      <alignment horizontal="center" vertical="center"/>
      <protection hidden="1"/>
    </xf>
    <xf numFmtId="0" fontId="18" fillId="0" borderId="130" xfId="2" applyFont="1" applyFill="1" applyBorder="1" applyAlignment="1" applyProtection="1">
      <alignment horizontal="center" vertical="center"/>
      <protection hidden="1"/>
    </xf>
    <xf numFmtId="0" fontId="18" fillId="0" borderId="133" xfId="2" applyFont="1" applyFill="1" applyBorder="1" applyAlignment="1" applyProtection="1">
      <alignment horizontal="center" vertical="center"/>
      <protection hidden="1"/>
    </xf>
    <xf numFmtId="0" fontId="9" fillId="0" borderId="85" xfId="2" applyFont="1" applyFill="1" applyBorder="1" applyAlignment="1" applyProtection="1">
      <alignment horizontal="center" vertical="center"/>
      <protection hidden="1"/>
    </xf>
    <xf numFmtId="0" fontId="9" fillId="0" borderId="13" xfId="2" applyFont="1" applyFill="1" applyBorder="1" applyAlignment="1" applyProtection="1">
      <alignment horizontal="center" vertical="center"/>
      <protection hidden="1"/>
    </xf>
    <xf numFmtId="0" fontId="22" fillId="0" borderId="106" xfId="2" applyFont="1" applyFill="1" applyBorder="1" applyAlignment="1" applyProtection="1">
      <alignment horizontal="center" vertical="center"/>
      <protection hidden="1"/>
    </xf>
    <xf numFmtId="0" fontId="22" fillId="0" borderId="108" xfId="2" applyFont="1" applyFill="1" applyBorder="1" applyAlignment="1" applyProtection="1">
      <alignment horizontal="center" vertical="center"/>
      <protection hidden="1"/>
    </xf>
    <xf numFmtId="0" fontId="22" fillId="0" borderId="122" xfId="2" applyFont="1" applyFill="1" applyBorder="1" applyAlignment="1" applyProtection="1">
      <alignment horizontal="center" vertical="center"/>
      <protection hidden="1"/>
    </xf>
    <xf numFmtId="0" fontId="18" fillId="0" borderId="126" xfId="2" applyFont="1" applyFill="1" applyBorder="1" applyAlignment="1" applyProtection="1">
      <alignment horizontal="center" vertical="center" shrinkToFit="1"/>
      <protection hidden="1"/>
    </xf>
    <xf numFmtId="0" fontId="18" fillId="0" borderId="126" xfId="2" applyFont="1" applyFill="1" applyBorder="1" applyAlignment="1" applyProtection="1">
      <alignment horizontal="center" vertical="center" wrapText="1"/>
      <protection hidden="1"/>
    </xf>
    <xf numFmtId="0" fontId="15" fillId="0" borderId="85" xfId="2" applyFont="1" applyFill="1" applyBorder="1" applyAlignment="1" applyProtection="1">
      <alignment horizontal="center" vertical="top" textRotation="255"/>
      <protection hidden="1"/>
    </xf>
    <xf numFmtId="0" fontId="15" fillId="0" borderId="13" xfId="2" applyFont="1" applyFill="1" applyBorder="1" applyAlignment="1" applyProtection="1">
      <alignment horizontal="center" vertical="top" textRotation="255"/>
      <protection hidden="1"/>
    </xf>
    <xf numFmtId="0" fontId="15" fillId="0" borderId="40" xfId="2" applyFont="1" applyFill="1" applyBorder="1" applyAlignment="1" applyProtection="1">
      <alignment horizontal="center" vertical="top" textRotation="255"/>
      <protection hidden="1"/>
    </xf>
    <xf numFmtId="0" fontId="15" fillId="0" borderId="81" xfId="2" applyFont="1" applyFill="1" applyBorder="1" applyAlignment="1" applyProtection="1">
      <alignment horizontal="center" vertical="top" textRotation="255"/>
      <protection hidden="1"/>
    </xf>
    <xf numFmtId="0" fontId="22" fillId="0" borderId="9" xfId="2" applyFont="1" applyFill="1" applyBorder="1" applyAlignment="1" applyProtection="1">
      <alignment horizontal="distributed" vertical="center" justifyLastLine="1"/>
      <protection hidden="1"/>
    </xf>
    <xf numFmtId="0" fontId="22" fillId="0" borderId="10" xfId="2" applyFont="1" applyFill="1" applyBorder="1" applyAlignment="1" applyProtection="1">
      <alignment horizontal="distributed" vertical="center" justifyLastLine="1"/>
      <protection hidden="1"/>
    </xf>
    <xf numFmtId="0" fontId="22" fillId="0" borderId="11" xfId="2" applyFont="1" applyFill="1" applyBorder="1" applyAlignment="1" applyProtection="1">
      <alignment horizontal="distributed" vertical="center" justifyLastLine="1"/>
      <protection hidden="1"/>
    </xf>
    <xf numFmtId="0" fontId="18" fillId="0" borderId="135" xfId="2" applyFont="1" applyFill="1" applyBorder="1" applyAlignment="1" applyProtection="1">
      <alignment horizontal="center" vertical="center"/>
      <protection hidden="1"/>
    </xf>
    <xf numFmtId="0" fontId="22" fillId="0" borderId="9" xfId="2" applyFont="1" applyFill="1" applyBorder="1" applyAlignment="1" applyProtection="1">
      <alignment horizontal="distributed" vertical="center" justifyLastLine="1" shrinkToFit="1"/>
      <protection hidden="1"/>
    </xf>
    <xf numFmtId="0" fontId="22" fillId="0" borderId="10" xfId="2" applyFont="1" applyFill="1" applyBorder="1" applyAlignment="1" applyProtection="1">
      <alignment horizontal="distributed" vertical="center" justifyLastLine="1" shrinkToFit="1"/>
      <protection hidden="1"/>
    </xf>
    <xf numFmtId="0" fontId="22" fillId="0" borderId="11" xfId="2" applyFont="1" applyFill="1" applyBorder="1" applyAlignment="1" applyProtection="1">
      <alignment horizontal="distributed" vertical="center" justifyLastLine="1" shrinkToFit="1"/>
      <protection hidden="1"/>
    </xf>
    <xf numFmtId="0" fontId="22" fillId="0" borderId="12" xfId="2" applyFont="1" applyFill="1" applyBorder="1" applyAlignment="1" applyProtection="1">
      <alignment horizontal="distributed" vertical="center" justifyLastLine="1" shrinkToFit="1"/>
      <protection hidden="1"/>
    </xf>
    <xf numFmtId="0" fontId="22" fillId="0" borderId="0" xfId="2" applyFont="1" applyFill="1" applyAlignment="1" applyProtection="1">
      <alignment horizontal="distributed" vertical="center" justifyLastLine="1" shrinkToFit="1"/>
      <protection hidden="1"/>
    </xf>
    <xf numFmtId="0" fontId="22" fillId="0" borderId="13" xfId="2" applyFont="1" applyFill="1" applyBorder="1" applyAlignment="1" applyProtection="1">
      <alignment horizontal="distributed" vertical="center" justifyLastLine="1" shrinkToFit="1"/>
      <protection hidden="1"/>
    </xf>
    <xf numFmtId="0" fontId="22" fillId="0" borderId="14" xfId="2" applyFont="1" applyFill="1" applyBorder="1" applyAlignment="1" applyProtection="1">
      <alignment horizontal="distributed" vertical="center" justifyLastLine="1" shrinkToFit="1"/>
      <protection hidden="1"/>
    </xf>
    <xf numFmtId="0" fontId="22" fillId="0" borderId="15" xfId="2" applyFont="1" applyFill="1" applyBorder="1" applyAlignment="1" applyProtection="1">
      <alignment horizontal="distributed" vertical="center" justifyLastLine="1" shrinkToFit="1"/>
      <protection hidden="1"/>
    </xf>
    <xf numFmtId="0" fontId="22" fillId="0" borderId="16" xfId="2" applyFont="1" applyFill="1" applyBorder="1" applyAlignment="1" applyProtection="1">
      <alignment horizontal="distributed" vertical="center" justifyLastLine="1" shrinkToFit="1"/>
      <protection hidden="1"/>
    </xf>
    <xf numFmtId="192" fontId="18" fillId="0" borderId="37" xfId="2" applyNumberFormat="1" applyFont="1" applyFill="1" applyBorder="1" applyAlignment="1" applyProtection="1">
      <alignment horizontal="center" vertical="center" wrapText="1"/>
      <protection hidden="1"/>
    </xf>
    <xf numFmtId="192" fontId="18" fillId="0" borderId="10" xfId="2" applyNumberFormat="1" applyFont="1" applyFill="1" applyBorder="1" applyAlignment="1" applyProtection="1">
      <alignment horizontal="center" vertical="center" wrapText="1"/>
      <protection hidden="1"/>
    </xf>
    <xf numFmtId="192" fontId="18" fillId="0" borderId="36" xfId="2" applyNumberFormat="1" applyFont="1" applyFill="1" applyBorder="1" applyAlignment="1" applyProtection="1">
      <alignment horizontal="center" vertical="center" wrapText="1"/>
      <protection hidden="1"/>
    </xf>
    <xf numFmtId="192" fontId="18" fillId="0" borderId="110" xfId="2" applyNumberFormat="1" applyFont="1" applyFill="1" applyBorder="1" applyAlignment="1" applyProtection="1">
      <alignment horizontal="center" vertical="center" wrapText="1"/>
      <protection hidden="1"/>
    </xf>
    <xf numFmtId="192" fontId="18" fillId="0" borderId="0" xfId="2" applyNumberFormat="1" applyFont="1" applyFill="1" applyAlignment="1" applyProtection="1">
      <alignment horizontal="center" vertical="center" wrapText="1"/>
      <protection hidden="1"/>
    </xf>
    <xf numFmtId="192" fontId="18" fillId="0" borderId="111" xfId="2" applyNumberFormat="1" applyFont="1" applyFill="1" applyBorder="1" applyAlignment="1" applyProtection="1">
      <alignment horizontal="center" vertical="center" wrapText="1"/>
      <protection hidden="1"/>
    </xf>
    <xf numFmtId="192" fontId="18" fillId="0" borderId="113" xfId="2" applyNumberFormat="1" applyFont="1" applyFill="1" applyBorder="1" applyAlignment="1" applyProtection="1">
      <alignment horizontal="center" vertical="center" wrapText="1"/>
      <protection hidden="1"/>
    </xf>
    <xf numFmtId="192" fontId="18" fillId="0" borderId="114" xfId="2" applyNumberFormat="1" applyFont="1" applyFill="1" applyBorder="1" applyAlignment="1" applyProtection="1">
      <alignment horizontal="center" vertical="center" wrapText="1"/>
      <protection hidden="1"/>
    </xf>
    <xf numFmtId="192" fontId="18" fillId="0" borderId="115" xfId="2" applyNumberFormat="1" applyFont="1" applyFill="1" applyBorder="1" applyAlignment="1" applyProtection="1">
      <alignment horizontal="center" vertical="center" wrapText="1"/>
      <protection hidden="1"/>
    </xf>
    <xf numFmtId="0" fontId="20" fillId="0" borderId="126" xfId="2" applyFont="1" applyFill="1" applyBorder="1" applyAlignment="1" applyProtection="1">
      <alignment horizontal="center" vertical="center" wrapText="1"/>
      <protection hidden="1"/>
    </xf>
    <xf numFmtId="0" fontId="20" fillId="0" borderId="118" xfId="2" applyFont="1" applyFill="1" applyBorder="1" applyAlignment="1" applyProtection="1">
      <alignment horizontal="center" vertical="center" wrapText="1"/>
      <protection hidden="1"/>
    </xf>
    <xf numFmtId="0" fontId="18" fillId="0" borderId="131" xfId="2" applyFont="1" applyFill="1" applyBorder="1" applyAlignment="1" applyProtection="1">
      <alignment horizontal="center" vertical="center"/>
      <protection hidden="1"/>
    </xf>
    <xf numFmtId="0" fontId="18" fillId="0" borderId="126" xfId="2" applyFont="1" applyFill="1" applyBorder="1" applyAlignment="1" applyProtection="1">
      <alignment horizontal="center" vertical="center" textRotation="255"/>
      <protection hidden="1"/>
    </xf>
    <xf numFmtId="0" fontId="18" fillId="0" borderId="118" xfId="2" applyFont="1" applyFill="1" applyBorder="1" applyAlignment="1" applyProtection="1">
      <alignment horizontal="center" vertical="center" textRotation="255"/>
      <protection hidden="1"/>
    </xf>
    <xf numFmtId="193" fontId="15" fillId="0" borderId="118" xfId="4" applyNumberFormat="1" applyFont="1" applyFill="1" applyBorder="1" applyAlignment="1" applyProtection="1">
      <alignment horizontal="right" vertical="center" shrinkToFit="1"/>
      <protection hidden="1"/>
    </xf>
    <xf numFmtId="193" fontId="15" fillId="0" borderId="128" xfId="4" applyNumberFormat="1" applyFont="1" applyFill="1" applyBorder="1" applyAlignment="1" applyProtection="1">
      <alignment horizontal="right" vertical="center" shrinkToFit="1"/>
      <protection hidden="1"/>
    </xf>
    <xf numFmtId="193" fontId="15" fillId="0" borderId="124" xfId="4" applyNumberFormat="1" applyFont="1" applyFill="1" applyBorder="1" applyAlignment="1" applyProtection="1">
      <alignment horizontal="right" vertical="center" shrinkToFit="1"/>
      <protection hidden="1"/>
    </xf>
    <xf numFmtId="193" fontId="15" fillId="0" borderId="132" xfId="4" applyNumberFormat="1" applyFont="1" applyFill="1" applyBorder="1" applyAlignment="1" applyProtection="1">
      <alignment horizontal="right" vertical="center" shrinkToFit="1"/>
      <protection hidden="1"/>
    </xf>
    <xf numFmtId="191" fontId="18" fillId="0" borderId="126" xfId="2" applyNumberFormat="1" applyFont="1" applyFill="1" applyBorder="1" applyAlignment="1" applyProtection="1">
      <alignment horizontal="center" vertical="center" wrapText="1"/>
      <protection hidden="1"/>
    </xf>
    <xf numFmtId="191" fontId="18" fillId="0" borderId="134" xfId="2" applyNumberFormat="1" applyFont="1" applyFill="1" applyBorder="1" applyAlignment="1" applyProtection="1">
      <alignment horizontal="center" vertical="center" wrapText="1"/>
      <protection hidden="1"/>
    </xf>
    <xf numFmtId="191" fontId="18" fillId="0" borderId="118" xfId="2" applyNumberFormat="1" applyFont="1" applyFill="1" applyBorder="1" applyAlignment="1" applyProtection="1">
      <alignment horizontal="center" vertical="center" wrapText="1"/>
      <protection hidden="1"/>
    </xf>
    <xf numFmtId="191" fontId="18" fillId="0" borderId="130" xfId="2" applyNumberFormat="1" applyFont="1" applyFill="1" applyBorder="1" applyAlignment="1" applyProtection="1">
      <alignment horizontal="center" vertical="center" wrapText="1"/>
      <protection hidden="1"/>
    </xf>
    <xf numFmtId="0" fontId="22" fillId="0" borderId="112" xfId="2" applyFont="1" applyFill="1" applyBorder="1" applyAlignment="1" applyProtection="1">
      <alignment horizontal="center" vertical="center" shrinkToFit="1"/>
      <protection hidden="1"/>
    </xf>
    <xf numFmtId="0" fontId="22" fillId="0" borderId="118" xfId="2" applyFont="1" applyFill="1" applyBorder="1" applyAlignment="1" applyProtection="1">
      <alignment horizontal="center" vertical="center" shrinkToFit="1"/>
      <protection hidden="1"/>
    </xf>
    <xf numFmtId="191" fontId="18" fillId="0" borderId="112" xfId="2" applyNumberFormat="1" applyFont="1" applyFill="1" applyBorder="1" applyAlignment="1" applyProtection="1">
      <alignment horizontal="center" vertical="center" shrinkToFit="1"/>
      <protection hidden="1"/>
    </xf>
    <xf numFmtId="0" fontId="22" fillId="0" borderId="118" xfId="2" applyFont="1" applyFill="1" applyBorder="1" applyAlignment="1" applyProtection="1">
      <alignment horizontal="center" vertical="center"/>
      <protection hidden="1"/>
    </xf>
    <xf numFmtId="0" fontId="20" fillId="0" borderId="8" xfId="2" applyFont="1" applyFill="1" applyBorder="1" applyAlignment="1" applyProtection="1">
      <alignment horizontal="center" vertical="center" textRotation="255" shrinkToFit="1"/>
      <protection hidden="1"/>
    </xf>
    <xf numFmtId="0" fontId="20" fillId="0" borderId="56" xfId="2" applyFont="1" applyFill="1" applyBorder="1" applyAlignment="1" applyProtection="1">
      <alignment horizontal="center" vertical="center" textRotation="255" shrinkToFit="1"/>
      <protection hidden="1"/>
    </xf>
    <xf numFmtId="0" fontId="20" fillId="0" borderId="54" xfId="2" applyFont="1" applyFill="1" applyBorder="1" applyAlignment="1" applyProtection="1">
      <alignment horizontal="center" vertical="center" textRotation="255" shrinkToFit="1"/>
      <protection hidden="1"/>
    </xf>
    <xf numFmtId="0" fontId="18" fillId="0" borderId="137" xfId="2" applyFont="1" applyFill="1" applyBorder="1" applyAlignment="1" applyProtection="1">
      <alignment horizontal="center" vertical="center"/>
      <protection hidden="1"/>
    </xf>
    <xf numFmtId="190" fontId="15" fillId="0" borderId="138" xfId="2" applyNumberFormat="1" applyFont="1" applyFill="1" applyBorder="1" applyAlignment="1" applyProtection="1">
      <alignment horizontal="center" vertical="center"/>
      <protection hidden="1"/>
    </xf>
    <xf numFmtId="190" fontId="15" fillId="0" borderId="41" xfId="2" applyNumberFormat="1" applyFont="1" applyFill="1" applyBorder="1" applyAlignment="1" applyProtection="1">
      <alignment horizontal="center" vertical="center"/>
      <protection hidden="1"/>
    </xf>
    <xf numFmtId="190" fontId="15" fillId="0" borderId="139" xfId="2" applyNumberFormat="1" applyFont="1" applyFill="1" applyBorder="1" applyAlignment="1" applyProtection="1">
      <alignment horizontal="center" vertical="center"/>
      <protection hidden="1"/>
    </xf>
    <xf numFmtId="0" fontId="18" fillId="0" borderId="112" xfId="2" applyFont="1" applyFill="1" applyBorder="1" applyAlignment="1" applyProtection="1">
      <alignment horizontal="center" vertical="center"/>
      <protection hidden="1"/>
    </xf>
    <xf numFmtId="0" fontId="18" fillId="0" borderId="112" xfId="2" applyFont="1" applyFill="1" applyBorder="1" applyAlignment="1" applyProtection="1">
      <alignment horizontal="center" vertical="center" textRotation="255"/>
      <protection hidden="1"/>
    </xf>
    <xf numFmtId="191" fontId="18" fillId="0" borderId="112" xfId="2" applyNumberFormat="1" applyFont="1" applyFill="1" applyBorder="1" applyAlignment="1" applyProtection="1">
      <alignment horizontal="center" vertical="center" wrapText="1"/>
      <protection hidden="1"/>
    </xf>
    <xf numFmtId="191" fontId="18" fillId="0" borderId="136" xfId="2" applyNumberFormat="1" applyFont="1" applyFill="1" applyBorder="1" applyAlignment="1" applyProtection="1">
      <alignment horizontal="center" vertical="center" wrapText="1"/>
      <protection hidden="1"/>
    </xf>
    <xf numFmtId="193" fontId="15" fillId="0" borderId="137" xfId="4" applyNumberFormat="1" applyFont="1" applyFill="1" applyBorder="1" applyAlignment="1" applyProtection="1">
      <alignment horizontal="right" vertical="center" shrinkToFit="1"/>
      <protection hidden="1"/>
    </xf>
    <xf numFmtId="193" fontId="15" fillId="0" borderId="140" xfId="4" applyNumberFormat="1" applyFont="1" applyFill="1" applyBorder="1" applyAlignment="1" applyProtection="1">
      <alignment horizontal="right" vertical="center" shrinkToFit="1"/>
      <protection hidden="1"/>
    </xf>
    <xf numFmtId="0" fontId="18" fillId="0" borderId="141" xfId="2" applyFont="1" applyFill="1" applyBorder="1" applyAlignment="1" applyProtection="1">
      <alignment horizontal="center" vertical="center"/>
      <protection hidden="1"/>
    </xf>
    <xf numFmtId="0" fontId="18" fillId="0" borderId="142" xfId="2" applyFont="1" applyFill="1" applyBorder="1" applyAlignment="1" applyProtection="1">
      <alignment horizontal="center" vertical="center"/>
      <protection hidden="1"/>
    </xf>
    <xf numFmtId="0" fontId="20" fillId="0" borderId="112" xfId="2" applyFont="1" applyFill="1" applyBorder="1" applyAlignment="1" applyProtection="1">
      <alignment horizontal="center" vertical="center" wrapText="1"/>
      <protection hidden="1"/>
    </xf>
    <xf numFmtId="0" fontId="22" fillId="0" borderId="126" xfId="2" applyFont="1" applyFill="1" applyBorder="1" applyAlignment="1" applyProtection="1">
      <alignment horizontal="center" vertical="center"/>
      <protection hidden="1"/>
    </xf>
    <xf numFmtId="0" fontId="22" fillId="0" borderId="131" xfId="2" applyFont="1" applyFill="1" applyBorder="1" applyAlignment="1" applyProtection="1">
      <alignment horizontal="center" vertical="center"/>
      <protection hidden="1"/>
    </xf>
    <xf numFmtId="190" fontId="15" fillId="0" borderId="0" xfId="2" applyNumberFormat="1" applyFont="1" applyFill="1" applyBorder="1" applyAlignment="1" applyProtection="1">
      <alignment horizontal="center" vertical="center"/>
      <protection hidden="1"/>
    </xf>
    <xf numFmtId="38" fontId="15" fillId="0" borderId="146" xfId="4" applyFont="1" applyFill="1" applyBorder="1" applyAlignment="1" applyProtection="1">
      <alignment horizontal="center" vertical="center" shrinkToFit="1"/>
      <protection hidden="1"/>
    </xf>
    <xf numFmtId="38" fontId="15" fillId="0" borderId="147" xfId="4" applyFont="1" applyFill="1" applyBorder="1" applyAlignment="1" applyProtection="1">
      <alignment horizontal="center" vertical="center" shrinkToFit="1"/>
      <protection hidden="1"/>
    </xf>
    <xf numFmtId="38" fontId="15" fillId="0" borderId="149" xfId="4" applyFont="1" applyFill="1" applyBorder="1" applyAlignment="1" applyProtection="1">
      <alignment horizontal="center" vertical="center" shrinkToFit="1"/>
      <protection hidden="1"/>
    </xf>
    <xf numFmtId="38" fontId="15" fillId="0" borderId="150" xfId="4" applyFont="1" applyFill="1" applyBorder="1" applyAlignment="1" applyProtection="1">
      <alignment horizontal="center" vertical="center" shrinkToFit="1"/>
      <protection hidden="1"/>
    </xf>
    <xf numFmtId="0" fontId="18" fillId="0" borderId="144" xfId="2" applyFont="1" applyFill="1" applyBorder="1" applyAlignment="1" applyProtection="1">
      <alignment horizontal="center" vertical="center"/>
      <protection hidden="1"/>
    </xf>
    <xf numFmtId="0" fontId="18" fillId="0" borderId="144" xfId="2" applyFont="1" applyFill="1" applyBorder="1" applyAlignment="1" applyProtection="1">
      <alignment horizontal="center" vertical="center" textRotation="255"/>
      <protection hidden="1"/>
    </xf>
    <xf numFmtId="191" fontId="18" fillId="0" borderId="144" xfId="2" applyNumberFormat="1" applyFont="1" applyFill="1" applyBorder="1" applyAlignment="1" applyProtection="1">
      <alignment horizontal="center" vertical="center" wrapText="1"/>
      <protection hidden="1"/>
    </xf>
    <xf numFmtId="191" fontId="18" fillId="0" borderId="145" xfId="2" applyNumberFormat="1" applyFont="1" applyFill="1" applyBorder="1" applyAlignment="1" applyProtection="1">
      <alignment horizontal="center" vertical="center" wrapText="1"/>
      <protection hidden="1"/>
    </xf>
    <xf numFmtId="0" fontId="22" fillId="0" borderId="144" xfId="2" applyFont="1" applyFill="1" applyBorder="1" applyAlignment="1" applyProtection="1">
      <alignment horizontal="center" vertical="center" shrinkToFit="1"/>
      <protection hidden="1"/>
    </xf>
    <xf numFmtId="191" fontId="18" fillId="0" borderId="144" xfId="2" applyNumberFormat="1" applyFont="1" applyFill="1" applyBorder="1" applyAlignment="1" applyProtection="1">
      <alignment horizontal="center" vertical="center" shrinkToFit="1"/>
      <protection hidden="1"/>
    </xf>
    <xf numFmtId="0" fontId="18" fillId="0" borderId="144" xfId="2" applyFont="1" applyFill="1" applyBorder="1" applyAlignment="1" applyProtection="1">
      <alignment horizontal="center" vertical="center" wrapText="1"/>
      <protection hidden="1"/>
    </xf>
    <xf numFmtId="0" fontId="20" fillId="0" borderId="144" xfId="2" applyFont="1" applyFill="1" applyBorder="1" applyAlignment="1" applyProtection="1">
      <alignment horizontal="center" vertical="center" wrapText="1"/>
      <protection hidden="1"/>
    </xf>
    <xf numFmtId="0" fontId="15" fillId="0" borderId="0" xfId="2" applyFont="1" applyFill="1" applyAlignment="1" applyProtection="1">
      <alignment horizontal="center" vertical="center" shrinkToFit="1"/>
      <protection hidden="1"/>
    </xf>
    <xf numFmtId="0" fontId="18" fillId="0" borderId="9" xfId="2" applyFont="1" applyFill="1" applyBorder="1" applyAlignment="1" applyProtection="1">
      <alignment horizontal="center" vertical="center" shrinkToFit="1"/>
      <protection hidden="1"/>
    </xf>
    <xf numFmtId="0" fontId="18" fillId="0" borderId="12" xfId="2" applyFont="1" applyFill="1" applyBorder="1" applyAlignment="1" applyProtection="1">
      <alignment horizontal="center" vertical="center" shrinkToFit="1"/>
      <protection hidden="1"/>
    </xf>
    <xf numFmtId="0" fontId="18" fillId="0" borderId="80" xfId="2" applyFont="1" applyFill="1" applyBorder="1" applyAlignment="1" applyProtection="1">
      <alignment horizontal="center" vertical="center" shrinkToFit="1"/>
      <protection hidden="1"/>
    </xf>
    <xf numFmtId="0" fontId="18" fillId="0" borderId="41" xfId="2" applyFont="1" applyFill="1" applyBorder="1" applyAlignment="1" applyProtection="1">
      <alignment horizontal="center" vertical="center" shrinkToFit="1"/>
      <protection hidden="1"/>
    </xf>
    <xf numFmtId="0" fontId="18" fillId="0" borderId="81" xfId="2" applyFont="1" applyFill="1" applyBorder="1" applyAlignment="1" applyProtection="1">
      <alignment horizontal="center" vertical="center" shrinkToFit="1"/>
      <protection hidden="1"/>
    </xf>
    <xf numFmtId="0" fontId="15" fillId="0" borderId="78" xfId="2" applyFont="1" applyFill="1" applyBorder="1" applyAlignment="1" applyProtection="1">
      <alignment horizontal="center" vertical="center"/>
      <protection hidden="1"/>
    </xf>
    <xf numFmtId="0" fontId="15" fillId="0" borderId="79" xfId="2" applyFont="1" applyFill="1" applyBorder="1" applyAlignment="1" applyProtection="1">
      <alignment horizontal="center" vertical="center"/>
      <protection hidden="1"/>
    </xf>
    <xf numFmtId="0" fontId="18" fillId="0" borderId="0" xfId="2" applyFont="1" applyFill="1" applyAlignment="1" applyProtection="1">
      <alignment horizontal="left" vertical="top" wrapText="1"/>
      <protection hidden="1"/>
    </xf>
    <xf numFmtId="193" fontId="15" fillId="0" borderId="80" xfId="3" applyNumberFormat="1" applyFont="1" applyFill="1" applyBorder="1" applyAlignment="1" applyProtection="1">
      <alignment horizontal="right" vertical="center" shrinkToFit="1"/>
      <protection hidden="1"/>
    </xf>
    <xf numFmtId="193" fontId="15" fillId="0" borderId="41" xfId="3" applyNumberFormat="1" applyFont="1" applyFill="1" applyBorder="1" applyAlignment="1" applyProtection="1">
      <alignment horizontal="right" vertical="center" shrinkToFit="1"/>
      <protection hidden="1"/>
    </xf>
    <xf numFmtId="0" fontId="18" fillId="0" borderId="32" xfId="2" applyFont="1" applyFill="1" applyBorder="1" applyAlignment="1" applyProtection="1">
      <alignment horizontal="left" vertical="center" shrinkToFit="1"/>
      <protection hidden="1"/>
    </xf>
    <xf numFmtId="0" fontId="18" fillId="0" borderId="0" xfId="2" applyFont="1" applyFill="1" applyBorder="1" applyAlignment="1" applyProtection="1">
      <alignment horizontal="left" vertical="center" shrinkToFit="1"/>
      <protection hidden="1"/>
    </xf>
    <xf numFmtId="0" fontId="18" fillId="0" borderId="41" xfId="2" applyFont="1" applyFill="1" applyBorder="1" applyAlignment="1" applyProtection="1">
      <alignment horizontal="left" vertical="center" shrinkToFit="1"/>
      <protection hidden="1"/>
    </xf>
    <xf numFmtId="0" fontId="15" fillId="0" borderId="32" xfId="2" applyFont="1" applyFill="1" applyBorder="1" applyAlignment="1" applyProtection="1">
      <alignment horizontal="right" vertical="center" shrinkToFit="1"/>
      <protection hidden="1"/>
    </xf>
    <xf numFmtId="0" fontId="15" fillId="0" borderId="0" xfId="2" applyFont="1" applyFill="1" applyBorder="1" applyAlignment="1" applyProtection="1">
      <alignment horizontal="right" vertical="center" shrinkToFit="1"/>
      <protection hidden="1"/>
    </xf>
    <xf numFmtId="0" fontId="15" fillId="0" borderId="41" xfId="2" applyFont="1" applyFill="1" applyBorder="1" applyAlignment="1" applyProtection="1">
      <alignment horizontal="right" vertical="center" shrinkToFit="1"/>
      <protection hidden="1"/>
    </xf>
    <xf numFmtId="0" fontId="18" fillId="0" borderId="35" xfId="2" applyFont="1" applyFill="1" applyBorder="1" applyAlignment="1" applyProtection="1">
      <alignment horizontal="left" vertical="center" shrinkToFit="1"/>
      <protection hidden="1"/>
    </xf>
    <xf numFmtId="0" fontId="18" fillId="0" borderId="86" xfId="2" applyFont="1" applyFill="1" applyBorder="1" applyAlignment="1" applyProtection="1">
      <alignment horizontal="left" vertical="center" shrinkToFit="1"/>
      <protection hidden="1"/>
    </xf>
    <xf numFmtId="0" fontId="18" fillId="0" borderId="42" xfId="2" applyFont="1" applyFill="1" applyBorder="1" applyAlignment="1" applyProtection="1">
      <alignment horizontal="left" vertical="center" shrinkToFit="1"/>
      <protection hidden="1"/>
    </xf>
    <xf numFmtId="0" fontId="18" fillId="0" borderId="85" xfId="2" applyFont="1" applyFill="1" applyBorder="1" applyAlignment="1" applyProtection="1">
      <alignment horizontal="right" vertical="top" wrapText="1"/>
      <protection hidden="1"/>
    </xf>
    <xf numFmtId="0" fontId="18" fillId="0" borderId="0" xfId="2" applyFont="1" applyFill="1" applyAlignment="1" applyProtection="1">
      <alignment horizontal="right" vertical="top" wrapText="1"/>
      <protection hidden="1"/>
    </xf>
    <xf numFmtId="0" fontId="22" fillId="0" borderId="151" xfId="2" applyFont="1" applyFill="1" applyBorder="1" applyAlignment="1" applyProtection="1">
      <alignment horizontal="center" vertical="center"/>
      <protection hidden="1"/>
    </xf>
    <xf numFmtId="0" fontId="22" fillId="0" borderId="127" xfId="2" applyFont="1" applyFill="1" applyBorder="1" applyAlignment="1" applyProtection="1">
      <alignment horizontal="center" vertical="center"/>
      <protection hidden="1"/>
    </xf>
    <xf numFmtId="0" fontId="22" fillId="0" borderId="148" xfId="2" applyFont="1" applyFill="1" applyBorder="1" applyAlignment="1" applyProtection="1">
      <alignment horizontal="center" vertical="center"/>
      <protection hidden="1"/>
    </xf>
    <xf numFmtId="0" fontId="18" fillId="0" borderId="34" xfId="2" applyFont="1" applyFill="1" applyBorder="1" applyAlignment="1" applyProtection="1">
      <alignment horizontal="center" vertical="center" shrinkToFit="1"/>
      <protection hidden="1"/>
    </xf>
    <xf numFmtId="0" fontId="18" fillId="0" borderId="32" xfId="2" applyFont="1" applyFill="1" applyBorder="1" applyAlignment="1" applyProtection="1">
      <alignment horizontal="center" vertical="center" shrinkToFit="1"/>
      <protection hidden="1"/>
    </xf>
    <xf numFmtId="0" fontId="18" fillId="0" borderId="90" xfId="2" applyFont="1" applyFill="1" applyBorder="1" applyAlignment="1" applyProtection="1">
      <alignment horizontal="center" vertical="center" shrinkToFit="1"/>
      <protection hidden="1"/>
    </xf>
    <xf numFmtId="0" fontId="18" fillId="0" borderId="15" xfId="2" applyFont="1" applyFill="1" applyBorder="1" applyAlignment="1" applyProtection="1">
      <alignment horizontal="center" vertical="center" shrinkToFit="1"/>
      <protection hidden="1"/>
    </xf>
    <xf numFmtId="193" fontId="18" fillId="0" borderId="9" xfId="4" applyNumberFormat="1" applyFont="1" applyFill="1" applyBorder="1" applyAlignment="1" applyProtection="1">
      <alignment horizontal="center" vertical="center" shrinkToFit="1"/>
      <protection hidden="1"/>
    </xf>
    <xf numFmtId="193" fontId="18" fillId="0" borderId="10" xfId="4" applyNumberFormat="1" applyFont="1" applyFill="1" applyBorder="1" applyAlignment="1" applyProtection="1">
      <alignment horizontal="center" vertical="center" shrinkToFit="1"/>
      <protection hidden="1"/>
    </xf>
    <xf numFmtId="193" fontId="18" fillId="0" borderId="12" xfId="4" applyNumberFormat="1" applyFont="1" applyFill="1" applyBorder="1" applyAlignment="1" applyProtection="1">
      <alignment horizontal="center" vertical="center" shrinkToFit="1"/>
      <protection hidden="1"/>
    </xf>
    <xf numFmtId="193" fontId="18" fillId="0" borderId="0" xfId="4" applyNumberFormat="1" applyFont="1" applyFill="1" applyBorder="1" applyAlignment="1" applyProtection="1">
      <alignment horizontal="center" vertical="center" shrinkToFit="1"/>
      <protection hidden="1"/>
    </xf>
    <xf numFmtId="193" fontId="18" fillId="0" borderId="80" xfId="4" applyNumberFormat="1" applyFont="1" applyFill="1" applyBorder="1" applyAlignment="1" applyProtection="1">
      <alignment horizontal="center" vertical="center" shrinkToFit="1"/>
      <protection hidden="1"/>
    </xf>
    <xf numFmtId="193" fontId="18" fillId="0" borderId="41" xfId="4" applyNumberFormat="1" applyFont="1" applyFill="1" applyBorder="1" applyAlignment="1" applyProtection="1">
      <alignment horizontal="center" vertical="center" shrinkToFit="1"/>
      <protection hidden="1"/>
    </xf>
    <xf numFmtId="193" fontId="18" fillId="0" borderId="89" xfId="4" applyNumberFormat="1" applyFont="1" applyFill="1" applyBorder="1" applyAlignment="1" applyProtection="1">
      <alignment horizontal="center" vertical="center" shrinkToFit="1"/>
      <protection hidden="1"/>
    </xf>
    <xf numFmtId="193" fontId="18" fillId="0" borderId="86" xfId="4" applyNumberFormat="1" applyFont="1" applyFill="1" applyBorder="1" applyAlignment="1" applyProtection="1">
      <alignment horizontal="center" vertical="center" shrinkToFit="1"/>
      <protection hidden="1"/>
    </xf>
    <xf numFmtId="193" fontId="18" fillId="0" borderId="42" xfId="4" applyNumberFormat="1" applyFont="1" applyFill="1" applyBorder="1" applyAlignment="1" applyProtection="1">
      <alignment horizontal="center" vertical="center" shrinkToFit="1"/>
      <protection hidden="1"/>
    </xf>
    <xf numFmtId="0" fontId="21" fillId="0" borderId="0" xfId="2" applyFont="1" applyFill="1" applyAlignment="1" applyProtection="1">
      <alignment horizontal="left" vertical="top"/>
      <protection hidden="1"/>
    </xf>
    <xf numFmtId="0" fontId="22" fillId="0" borderId="0" xfId="2" applyFont="1" applyFill="1" applyAlignment="1" applyProtection="1">
      <alignment horizontal="left" vertical="top" wrapText="1"/>
      <protection hidden="1"/>
    </xf>
    <xf numFmtId="0" fontId="15" fillId="0" borderId="34" xfId="2" applyFont="1" applyFill="1" applyBorder="1" applyAlignment="1" applyProtection="1">
      <alignment horizontal="right" vertical="center" shrinkToFit="1"/>
      <protection hidden="1"/>
    </xf>
    <xf numFmtId="0" fontId="15" fillId="0" borderId="85" xfId="2" applyFont="1" applyFill="1" applyBorder="1" applyAlignment="1" applyProtection="1">
      <alignment horizontal="right" vertical="center" shrinkToFit="1"/>
      <protection hidden="1"/>
    </xf>
    <xf numFmtId="0" fontId="15" fillId="0" borderId="40" xfId="2" applyFont="1" applyFill="1" applyBorder="1" applyAlignment="1" applyProtection="1">
      <alignment horizontal="right" vertical="center" shrinkToFit="1"/>
      <protection hidden="1"/>
    </xf>
    <xf numFmtId="0" fontId="18" fillId="0" borderId="32" xfId="2" applyFont="1" applyFill="1" applyBorder="1" applyAlignment="1" applyProtection="1">
      <alignment horizontal="left" vertical="center" wrapText="1"/>
      <protection hidden="1"/>
    </xf>
    <xf numFmtId="0" fontId="18" fillId="0" borderId="0" xfId="2" applyFont="1" applyFill="1" applyAlignment="1" applyProtection="1">
      <alignment horizontal="left" vertical="center" wrapText="1"/>
      <protection hidden="1"/>
    </xf>
    <xf numFmtId="0" fontId="18" fillId="0" borderId="41" xfId="2" applyFont="1" applyFill="1" applyBorder="1" applyAlignment="1" applyProtection="1">
      <alignment horizontal="left" vertical="center" wrapText="1"/>
      <protection hidden="1"/>
    </xf>
    <xf numFmtId="0" fontId="57" fillId="0" borderId="92" xfId="2" applyFont="1" applyFill="1" applyBorder="1" applyAlignment="1" applyProtection="1">
      <alignment horizontal="center" vertical="center" wrapText="1" shrinkToFit="1"/>
      <protection hidden="1"/>
    </xf>
    <xf numFmtId="0" fontId="57" fillId="0" borderId="10" xfId="2" applyFont="1" applyFill="1" applyBorder="1" applyAlignment="1" applyProtection="1">
      <alignment horizontal="center" vertical="center" shrinkToFit="1"/>
      <protection hidden="1"/>
    </xf>
    <xf numFmtId="0" fontId="57" fillId="0" borderId="11" xfId="2" applyFont="1" applyFill="1" applyBorder="1" applyAlignment="1" applyProtection="1">
      <alignment horizontal="center" vertical="center" shrinkToFit="1"/>
      <protection hidden="1"/>
    </xf>
    <xf numFmtId="0" fontId="57" fillId="0" borderId="85" xfId="2" applyFont="1" applyFill="1" applyBorder="1" applyAlignment="1" applyProtection="1">
      <alignment horizontal="center" vertical="center" shrinkToFit="1"/>
      <protection hidden="1"/>
    </xf>
    <xf numFmtId="0" fontId="57" fillId="0" borderId="0" xfId="2" applyFont="1" applyFill="1" applyAlignment="1" applyProtection="1">
      <alignment horizontal="center" vertical="center" shrinkToFit="1"/>
      <protection hidden="1"/>
    </xf>
    <xf numFmtId="0" fontId="57" fillId="0" borderId="13" xfId="2" applyFont="1" applyFill="1" applyBorder="1" applyAlignment="1" applyProtection="1">
      <alignment horizontal="center" vertical="center" shrinkToFit="1"/>
      <protection hidden="1"/>
    </xf>
    <xf numFmtId="0" fontId="57" fillId="0" borderId="40" xfId="2" applyFont="1" applyFill="1" applyBorder="1" applyAlignment="1" applyProtection="1">
      <alignment horizontal="center" vertical="center" shrinkToFit="1"/>
      <protection hidden="1"/>
    </xf>
    <xf numFmtId="0" fontId="57" fillId="0" borderId="41" xfId="2" applyFont="1" applyFill="1" applyBorder="1" applyAlignment="1" applyProtection="1">
      <alignment horizontal="center" vertical="center" shrinkToFit="1"/>
      <protection hidden="1"/>
    </xf>
    <xf numFmtId="0" fontId="57" fillId="0" borderId="81" xfId="2" applyFont="1" applyFill="1" applyBorder="1" applyAlignment="1" applyProtection="1">
      <alignment horizontal="center" vertical="center" shrinkToFit="1"/>
      <protection hidden="1"/>
    </xf>
    <xf numFmtId="0" fontId="18" fillId="0" borderId="9" xfId="2" applyFont="1" applyFill="1" applyBorder="1" applyAlignment="1" applyProtection="1">
      <alignment horizontal="center" vertical="center" textRotation="255" shrinkToFit="1"/>
      <protection hidden="1"/>
    </xf>
    <xf numFmtId="0" fontId="18" fillId="0" borderId="10" xfId="2" applyFont="1" applyFill="1" applyBorder="1" applyAlignment="1" applyProtection="1">
      <alignment horizontal="center" vertical="center" textRotation="255" shrinkToFit="1"/>
      <protection hidden="1"/>
    </xf>
    <xf numFmtId="0" fontId="18" fillId="0" borderId="12" xfId="2" applyFont="1" applyFill="1" applyBorder="1" applyAlignment="1" applyProtection="1">
      <alignment horizontal="center" vertical="center" textRotation="255" shrinkToFit="1"/>
      <protection hidden="1"/>
    </xf>
    <xf numFmtId="0" fontId="18" fillId="0" borderId="0" xfId="2" applyFont="1" applyFill="1" applyAlignment="1" applyProtection="1">
      <alignment horizontal="center" vertical="center" textRotation="255" shrinkToFit="1"/>
      <protection hidden="1"/>
    </xf>
    <xf numFmtId="0" fontId="18" fillId="0" borderId="14" xfId="2" applyFont="1" applyFill="1" applyBorder="1" applyAlignment="1" applyProtection="1">
      <alignment horizontal="center" vertical="center" textRotation="255" shrinkToFit="1"/>
      <protection hidden="1"/>
    </xf>
    <xf numFmtId="0" fontId="18" fillId="0" borderId="15" xfId="2" applyFont="1" applyFill="1" applyBorder="1" applyAlignment="1" applyProtection="1">
      <alignment horizontal="center" vertical="center" textRotation="255" shrinkToFit="1"/>
      <protection hidden="1"/>
    </xf>
    <xf numFmtId="0" fontId="18" fillId="0" borderId="82" xfId="2" applyFont="1" applyFill="1" applyBorder="1" applyAlignment="1" applyProtection="1">
      <alignment horizontal="center" vertical="center" textRotation="255" wrapText="1"/>
      <protection hidden="1"/>
    </xf>
    <xf numFmtId="0" fontId="18" fillId="0" borderId="83" xfId="2" applyFont="1" applyFill="1" applyBorder="1" applyAlignment="1" applyProtection="1">
      <alignment horizontal="center" vertical="center" textRotation="255" wrapText="1"/>
      <protection hidden="1"/>
    </xf>
    <xf numFmtId="0" fontId="18" fillId="0" borderId="87" xfId="2" applyFont="1" applyFill="1" applyBorder="1" applyAlignment="1" applyProtection="1">
      <alignment horizontal="center" vertical="center" textRotation="255" wrapText="1"/>
      <protection hidden="1"/>
    </xf>
    <xf numFmtId="0" fontId="18" fillId="0" borderId="1" xfId="2" applyFont="1" applyFill="1" applyBorder="1" applyAlignment="1" applyProtection="1">
      <alignment horizontal="center" vertical="center" textRotation="255" wrapText="1"/>
      <protection hidden="1"/>
    </xf>
    <xf numFmtId="0" fontId="18" fillId="0" borderId="104" xfId="2" applyFont="1" applyFill="1" applyBorder="1" applyAlignment="1" applyProtection="1">
      <alignment horizontal="center" vertical="center" textRotation="255" wrapText="1"/>
      <protection hidden="1"/>
    </xf>
    <xf numFmtId="0" fontId="18" fillId="0" borderId="105" xfId="2" applyFont="1" applyFill="1" applyBorder="1" applyAlignment="1" applyProtection="1">
      <alignment horizontal="center" vertical="center" textRotation="255" wrapText="1"/>
      <protection hidden="1"/>
    </xf>
    <xf numFmtId="0" fontId="22" fillId="0" borderId="143" xfId="2" applyFont="1" applyFill="1" applyBorder="1" applyAlignment="1" applyProtection="1">
      <alignment horizontal="center" vertical="center"/>
      <protection hidden="1"/>
    </xf>
    <xf numFmtId="38" fontId="15" fillId="0" borderId="9" xfId="3" applyFont="1" applyFill="1" applyBorder="1" applyAlignment="1" applyProtection="1">
      <alignment horizontal="center" vertical="center" shrinkToFit="1"/>
      <protection hidden="1"/>
    </xf>
    <xf numFmtId="38" fontId="15" fillId="0" borderId="10" xfId="3" applyFont="1" applyFill="1" applyBorder="1" applyAlignment="1" applyProtection="1">
      <alignment horizontal="center" vertical="center" shrinkToFit="1"/>
      <protection hidden="1"/>
    </xf>
    <xf numFmtId="38" fontId="15" fillId="0" borderId="11" xfId="3" applyFont="1" applyFill="1" applyBorder="1" applyAlignment="1" applyProtection="1">
      <alignment horizontal="center" vertical="center" shrinkToFit="1"/>
      <protection hidden="1"/>
    </xf>
    <xf numFmtId="38" fontId="15" fillId="0" borderId="12" xfId="3" applyFont="1" applyFill="1" applyBorder="1" applyAlignment="1" applyProtection="1">
      <alignment horizontal="center" vertical="center" shrinkToFit="1"/>
      <protection hidden="1"/>
    </xf>
    <xf numFmtId="38" fontId="15" fillId="0" borderId="0" xfId="3" applyFont="1" applyFill="1" applyBorder="1" applyAlignment="1" applyProtection="1">
      <alignment horizontal="center" vertical="center" shrinkToFit="1"/>
      <protection hidden="1"/>
    </xf>
    <xf numFmtId="38" fontId="15" fillId="0" borderId="13" xfId="3" applyFont="1" applyFill="1" applyBorder="1" applyAlignment="1" applyProtection="1">
      <alignment horizontal="center" vertical="center" shrinkToFit="1"/>
      <protection hidden="1"/>
    </xf>
    <xf numFmtId="38" fontId="15" fillId="0" borderId="14" xfId="3" applyFont="1" applyFill="1" applyBorder="1" applyAlignment="1" applyProtection="1">
      <alignment horizontal="center" vertical="center" shrinkToFit="1"/>
      <protection hidden="1"/>
    </xf>
    <xf numFmtId="38" fontId="15" fillId="0" borderId="15" xfId="3" applyFont="1" applyFill="1" applyBorder="1" applyAlignment="1" applyProtection="1">
      <alignment horizontal="center" vertical="center" shrinkToFit="1"/>
      <protection hidden="1"/>
    </xf>
    <xf numFmtId="38" fontId="15" fillId="0" borderId="16" xfId="3" applyFont="1" applyFill="1" applyBorder="1" applyAlignment="1" applyProtection="1">
      <alignment horizontal="center" vertical="center" shrinkToFit="1"/>
      <protection hidden="1"/>
    </xf>
    <xf numFmtId="192" fontId="18" fillId="0" borderId="0" xfId="2" applyNumberFormat="1" applyFont="1" applyFill="1" applyBorder="1" applyAlignment="1" applyProtection="1">
      <alignment horizontal="center" vertical="center" wrapText="1"/>
      <protection hidden="1"/>
    </xf>
    <xf numFmtId="0" fontId="22" fillId="0" borderId="112" xfId="2" applyFont="1" applyFill="1" applyBorder="1" applyAlignment="1" applyProtection="1">
      <alignment horizontal="center" vertical="center"/>
      <protection hidden="1"/>
    </xf>
    <xf numFmtId="0" fontId="22" fillId="0" borderId="152" xfId="2" applyFont="1" applyFill="1" applyBorder="1" applyAlignment="1" applyProtection="1">
      <alignment horizontal="center" vertical="center"/>
      <protection hidden="1"/>
    </xf>
    <xf numFmtId="0" fontId="18" fillId="0" borderId="31" xfId="2" applyFont="1" applyFill="1" applyBorder="1" applyAlignment="1" applyProtection="1">
      <alignment horizontal="center" vertical="center" shrinkToFit="1"/>
      <protection hidden="1"/>
    </xf>
    <xf numFmtId="0" fontId="18" fillId="0" borderId="33" xfId="2" applyFont="1" applyFill="1" applyBorder="1" applyAlignment="1" applyProtection="1">
      <alignment horizontal="center" vertical="center" shrinkToFit="1"/>
      <protection hidden="1"/>
    </xf>
    <xf numFmtId="0" fontId="18" fillId="0" borderId="14" xfId="2" applyFont="1" applyFill="1" applyBorder="1" applyAlignment="1" applyProtection="1">
      <alignment horizontal="center" vertical="center" shrinkToFit="1"/>
      <protection hidden="1"/>
    </xf>
    <xf numFmtId="0" fontId="18" fillId="0" borderId="16" xfId="2" applyFont="1" applyFill="1" applyBorder="1" applyAlignment="1" applyProtection="1">
      <alignment horizontal="center" vertical="center" shrinkToFit="1"/>
      <protection hidden="1"/>
    </xf>
    <xf numFmtId="0" fontId="18" fillId="0" borderId="35" xfId="2" applyFont="1" applyFill="1" applyBorder="1" applyAlignment="1" applyProtection="1">
      <alignment horizontal="center" vertical="center" shrinkToFit="1"/>
      <protection hidden="1"/>
    </xf>
    <xf numFmtId="0" fontId="18" fillId="0" borderId="86" xfId="2" applyFont="1" applyFill="1" applyBorder="1" applyAlignment="1" applyProtection="1">
      <alignment horizontal="center" vertical="center" shrinkToFit="1"/>
      <protection hidden="1"/>
    </xf>
    <xf numFmtId="0" fontId="18" fillId="0" borderId="91" xfId="2" applyFont="1" applyFill="1" applyBorder="1" applyAlignment="1" applyProtection="1">
      <alignment horizontal="center" vertical="center" shrinkToFit="1"/>
      <protection hidden="1"/>
    </xf>
    <xf numFmtId="0" fontId="9" fillId="0" borderId="34" xfId="2" applyFont="1" applyFill="1" applyBorder="1" applyAlignment="1" applyProtection="1">
      <alignment horizontal="center" vertical="center" wrapText="1"/>
      <protection hidden="1"/>
    </xf>
    <xf numFmtId="0" fontId="13" fillId="0" borderId="32" xfId="2" applyFont="1" applyFill="1" applyBorder="1" applyAlignment="1" applyProtection="1">
      <alignment horizontal="center" vertical="center" wrapText="1"/>
      <protection hidden="1"/>
    </xf>
    <xf numFmtId="0" fontId="13" fillId="0" borderId="33" xfId="2" applyFont="1" applyFill="1" applyBorder="1" applyAlignment="1" applyProtection="1">
      <alignment horizontal="center" vertical="center" wrapText="1"/>
      <protection hidden="1"/>
    </xf>
    <xf numFmtId="0" fontId="13" fillId="0" borderId="85" xfId="2" applyFont="1" applyFill="1" applyBorder="1" applyAlignment="1" applyProtection="1">
      <alignment horizontal="center" vertical="center" wrapText="1"/>
      <protection hidden="1"/>
    </xf>
    <xf numFmtId="0" fontId="13" fillId="0" borderId="0" xfId="2" applyFont="1" applyFill="1" applyAlignment="1" applyProtection="1">
      <alignment horizontal="center" vertical="center" wrapText="1"/>
      <protection hidden="1"/>
    </xf>
    <xf numFmtId="0" fontId="13" fillId="0" borderId="13" xfId="2" applyFont="1" applyFill="1" applyBorder="1" applyAlignment="1" applyProtection="1">
      <alignment horizontal="center" vertical="center" wrapText="1"/>
      <protection hidden="1"/>
    </xf>
    <xf numFmtId="0" fontId="22" fillId="0" borderId="32" xfId="2" applyFont="1" applyFill="1" applyBorder="1" applyAlignment="1" applyProtection="1">
      <alignment horizontal="center" vertical="center" shrinkToFit="1"/>
      <protection hidden="1"/>
    </xf>
    <xf numFmtId="0" fontId="12" fillId="0" borderId="32" xfId="2" applyFont="1" applyFill="1" applyBorder="1" applyAlignment="1" applyProtection="1">
      <alignment horizontal="center" shrinkToFit="1"/>
      <protection hidden="1"/>
    </xf>
    <xf numFmtId="0" fontId="12" fillId="0" borderId="35" xfId="2" applyFont="1" applyFill="1" applyBorder="1" applyAlignment="1" applyProtection="1">
      <alignment horizontal="center" shrinkToFit="1"/>
      <protection hidden="1"/>
    </xf>
    <xf numFmtId="0" fontId="12" fillId="0" borderId="0" xfId="2" applyFont="1" applyFill="1" applyAlignment="1" applyProtection="1">
      <alignment horizontal="center" shrinkToFit="1"/>
      <protection hidden="1"/>
    </xf>
    <xf numFmtId="0" fontId="12" fillId="0" borderId="86" xfId="2" applyFont="1" applyFill="1" applyBorder="1" applyAlignment="1" applyProtection="1">
      <alignment horizontal="center" shrinkToFit="1"/>
      <protection hidden="1"/>
    </xf>
    <xf numFmtId="0" fontId="12" fillId="0" borderId="14" xfId="2" applyFont="1" applyFill="1" applyBorder="1" applyAlignment="1" applyProtection="1">
      <alignment horizontal="center" shrinkToFit="1"/>
      <protection hidden="1"/>
    </xf>
    <xf numFmtId="0" fontId="12" fillId="0" borderId="15" xfId="2" applyFont="1" applyFill="1" applyBorder="1" applyAlignment="1" applyProtection="1">
      <alignment horizontal="center" shrinkToFit="1"/>
      <protection hidden="1"/>
    </xf>
    <xf numFmtId="0" fontId="12" fillId="0" borderId="91" xfId="2" applyFont="1" applyFill="1" applyBorder="1" applyAlignment="1" applyProtection="1">
      <alignment horizontal="center" shrinkToFit="1"/>
      <protection hidden="1"/>
    </xf>
    <xf numFmtId="0" fontId="15" fillId="0" borderId="85" xfId="2" applyFont="1" applyFill="1" applyBorder="1" applyAlignment="1" applyProtection="1">
      <alignment horizontal="center" vertical="top" wrapText="1"/>
      <protection hidden="1"/>
    </xf>
    <xf numFmtId="0" fontId="15" fillId="0" borderId="0" xfId="2" applyFont="1" applyFill="1" applyAlignment="1" applyProtection="1">
      <alignment horizontal="center" vertical="top" wrapText="1"/>
      <protection hidden="1"/>
    </xf>
    <xf numFmtId="0" fontId="15" fillId="0" borderId="13" xfId="2" applyFont="1" applyFill="1" applyBorder="1" applyAlignment="1" applyProtection="1">
      <alignment horizontal="center" vertical="top" wrapText="1"/>
      <protection hidden="1"/>
    </xf>
    <xf numFmtId="0" fontId="15" fillId="0" borderId="90" xfId="2" applyFont="1" applyFill="1" applyBorder="1" applyAlignment="1" applyProtection="1">
      <alignment horizontal="center" vertical="top" wrapText="1"/>
      <protection hidden="1"/>
    </xf>
    <xf numFmtId="0" fontId="15" fillId="0" borderId="15" xfId="2" applyFont="1" applyFill="1" applyBorder="1" applyAlignment="1" applyProtection="1">
      <alignment horizontal="center" vertical="top" wrapText="1"/>
      <protection hidden="1"/>
    </xf>
    <xf numFmtId="0" fontId="15" fillId="0" borderId="16" xfId="2" applyFont="1" applyFill="1" applyBorder="1" applyAlignment="1" applyProtection="1">
      <alignment horizontal="center" vertical="top" wrapText="1"/>
      <protection hidden="1"/>
    </xf>
    <xf numFmtId="0" fontId="18" fillId="0" borderId="89" xfId="2" applyFont="1" applyFill="1" applyBorder="1" applyAlignment="1" applyProtection="1">
      <alignment horizontal="center" vertical="center" shrinkToFit="1"/>
      <protection hidden="1"/>
    </xf>
    <xf numFmtId="0" fontId="20" fillId="0" borderId="31" xfId="2" applyFont="1" applyFill="1" applyBorder="1" applyAlignment="1" applyProtection="1">
      <alignment horizontal="center" vertical="center" wrapText="1" shrinkToFit="1"/>
      <protection hidden="1"/>
    </xf>
    <xf numFmtId="0" fontId="20" fillId="0" borderId="32" xfId="2" applyFont="1" applyFill="1" applyBorder="1" applyAlignment="1" applyProtection="1">
      <alignment horizontal="center" vertical="center" wrapText="1" shrinkToFit="1"/>
      <protection hidden="1"/>
    </xf>
    <xf numFmtId="0" fontId="20" fillId="0" borderId="35" xfId="2" applyFont="1" applyFill="1" applyBorder="1" applyAlignment="1" applyProtection="1">
      <alignment horizontal="center" vertical="center" wrapText="1" shrinkToFit="1"/>
      <protection hidden="1"/>
    </xf>
    <xf numFmtId="0" fontId="20" fillId="0" borderId="12" xfId="2" applyFont="1" applyFill="1" applyBorder="1" applyAlignment="1" applyProtection="1">
      <alignment horizontal="center" vertical="center" wrapText="1" shrinkToFit="1"/>
      <protection hidden="1"/>
    </xf>
    <xf numFmtId="0" fontId="20" fillId="0" borderId="0" xfId="2" applyFont="1" applyFill="1" applyAlignment="1" applyProtection="1">
      <alignment horizontal="center" vertical="center" wrapText="1" shrinkToFit="1"/>
      <protection hidden="1"/>
    </xf>
    <xf numFmtId="0" fontId="20" fillId="0" borderId="86" xfId="2" applyFont="1" applyFill="1" applyBorder="1" applyAlignment="1" applyProtection="1">
      <alignment horizontal="center" vertical="center" wrapText="1" shrinkToFit="1"/>
      <protection hidden="1"/>
    </xf>
    <xf numFmtId="0" fontId="20" fillId="0" borderId="14" xfId="2" applyFont="1" applyFill="1" applyBorder="1" applyAlignment="1" applyProtection="1">
      <alignment horizontal="center" vertical="center" wrapText="1" shrinkToFit="1"/>
      <protection hidden="1"/>
    </xf>
    <xf numFmtId="0" fontId="20" fillId="0" borderId="15" xfId="2" applyFont="1" applyFill="1" applyBorder="1" applyAlignment="1" applyProtection="1">
      <alignment horizontal="center" vertical="center" wrapText="1" shrinkToFit="1"/>
      <protection hidden="1"/>
    </xf>
    <xf numFmtId="0" fontId="20" fillId="0" borderId="91" xfId="2" applyFont="1" applyFill="1" applyBorder="1" applyAlignment="1" applyProtection="1">
      <alignment horizontal="center" vertical="center" wrapText="1" shrinkToFit="1"/>
      <protection hidden="1"/>
    </xf>
    <xf numFmtId="193" fontId="15" fillId="0" borderId="9" xfId="4" applyNumberFormat="1" applyFont="1" applyFill="1" applyBorder="1" applyAlignment="1" applyProtection="1">
      <alignment horizontal="right" vertical="center" shrinkToFit="1"/>
      <protection hidden="1"/>
    </xf>
    <xf numFmtId="193" fontId="15" fillId="0" borderId="10" xfId="4" applyNumberFormat="1" applyFont="1" applyFill="1" applyBorder="1" applyAlignment="1" applyProtection="1">
      <alignment horizontal="right" vertical="center" shrinkToFit="1"/>
      <protection hidden="1"/>
    </xf>
    <xf numFmtId="193" fontId="15" fillId="0" borderId="12" xfId="4" applyNumberFormat="1" applyFont="1" applyFill="1" applyBorder="1" applyAlignment="1" applyProtection="1">
      <alignment horizontal="right" vertical="center" shrinkToFit="1"/>
      <protection hidden="1"/>
    </xf>
    <xf numFmtId="193" fontId="15" fillId="0" borderId="0" xfId="4" applyNumberFormat="1" applyFont="1" applyFill="1" applyBorder="1" applyAlignment="1" applyProtection="1">
      <alignment horizontal="right" vertical="center" shrinkToFit="1"/>
      <protection hidden="1"/>
    </xf>
    <xf numFmtId="193" fontId="15" fillId="0" borderId="14" xfId="4" applyNumberFormat="1" applyFont="1" applyFill="1" applyBorder="1" applyAlignment="1" applyProtection="1">
      <alignment horizontal="right" vertical="center" shrinkToFit="1"/>
      <protection hidden="1"/>
    </xf>
    <xf numFmtId="193" fontId="15" fillId="0" borderId="15" xfId="4" applyNumberFormat="1" applyFont="1" applyFill="1" applyBorder="1" applyAlignment="1" applyProtection="1">
      <alignment horizontal="right" vertical="center" shrinkToFit="1"/>
      <protection hidden="1"/>
    </xf>
    <xf numFmtId="38" fontId="9" fillId="0" borderId="11" xfId="3" applyFont="1" applyFill="1" applyBorder="1" applyAlignment="1" applyProtection="1">
      <alignment horizontal="center" vertical="top" shrinkToFit="1"/>
      <protection hidden="1"/>
    </xf>
    <xf numFmtId="38" fontId="9" fillId="0" borderId="13" xfId="3" applyFont="1" applyFill="1" applyBorder="1" applyAlignment="1" applyProtection="1">
      <alignment horizontal="center" vertical="top" shrinkToFit="1"/>
      <protection hidden="1"/>
    </xf>
    <xf numFmtId="38" fontId="9" fillId="0" borderId="16" xfId="3" applyFont="1" applyFill="1" applyBorder="1" applyAlignment="1" applyProtection="1">
      <alignment horizontal="center" vertical="top" shrinkToFit="1"/>
      <protection hidden="1"/>
    </xf>
    <xf numFmtId="193" fontId="15" fillId="0" borderId="9" xfId="4" applyNumberFormat="1" applyFont="1" applyFill="1" applyBorder="1" applyAlignment="1" applyProtection="1">
      <alignment horizontal="right" vertical="center"/>
      <protection hidden="1"/>
    </xf>
    <xf numFmtId="193" fontId="15" fillId="0" borderId="10" xfId="4" applyNumberFormat="1" applyFont="1" applyFill="1" applyBorder="1" applyAlignment="1" applyProtection="1">
      <alignment horizontal="right" vertical="center"/>
      <protection hidden="1"/>
    </xf>
    <xf numFmtId="193" fontId="15" fillId="0" borderId="12" xfId="4" applyNumberFormat="1" applyFont="1" applyFill="1" applyBorder="1" applyAlignment="1" applyProtection="1">
      <alignment horizontal="right" vertical="center"/>
      <protection hidden="1"/>
    </xf>
    <xf numFmtId="193" fontId="15" fillId="0" borderId="0" xfId="4" applyNumberFormat="1" applyFont="1" applyFill="1" applyBorder="1" applyAlignment="1" applyProtection="1">
      <alignment horizontal="right" vertical="center"/>
      <protection hidden="1"/>
    </xf>
    <xf numFmtId="193" fontId="15" fillId="0" borderId="14" xfId="4" applyNumberFormat="1" applyFont="1" applyFill="1" applyBorder="1" applyAlignment="1" applyProtection="1">
      <alignment horizontal="right" vertical="center"/>
      <protection hidden="1"/>
    </xf>
    <xf numFmtId="193" fontId="15" fillId="0" borderId="15" xfId="4" applyNumberFormat="1" applyFont="1" applyFill="1" applyBorder="1" applyAlignment="1" applyProtection="1">
      <alignment horizontal="right" vertical="center"/>
      <protection hidden="1"/>
    </xf>
    <xf numFmtId="38" fontId="15" fillId="0" borderId="89" xfId="3" applyFont="1" applyFill="1" applyBorder="1" applyAlignment="1" applyProtection="1">
      <alignment horizontal="center" vertical="center" shrinkToFit="1"/>
      <protection hidden="1"/>
    </xf>
    <xf numFmtId="38" fontId="15" fillId="0" borderId="86" xfId="3" applyFont="1" applyFill="1" applyBorder="1" applyAlignment="1" applyProtection="1">
      <alignment horizontal="center" vertical="center" shrinkToFit="1"/>
      <protection hidden="1"/>
    </xf>
    <xf numFmtId="38" fontId="15" fillId="0" borderId="91" xfId="3" applyFont="1" applyFill="1" applyBorder="1" applyAlignment="1" applyProtection="1">
      <alignment horizontal="center" vertical="center" shrinkToFit="1"/>
      <protection hidden="1"/>
    </xf>
    <xf numFmtId="0" fontId="18" fillId="0" borderId="104" xfId="2" applyFont="1" applyFill="1" applyBorder="1" applyAlignment="1" applyProtection="1">
      <alignment horizontal="center" vertical="center" shrinkToFit="1"/>
      <protection hidden="1"/>
    </xf>
    <xf numFmtId="0" fontId="18" fillId="0" borderId="88" xfId="2" applyFont="1" applyFill="1" applyBorder="1" applyAlignment="1" applyProtection="1">
      <alignment horizontal="center" vertical="center" shrinkToFit="1"/>
      <protection hidden="1"/>
    </xf>
    <xf numFmtId="0" fontId="18" fillId="0" borderId="153" xfId="2" applyFont="1" applyFill="1" applyBorder="1" applyAlignment="1" applyProtection="1">
      <alignment horizontal="center" vertical="center" shrinkToFit="1"/>
      <protection hidden="1"/>
    </xf>
    <xf numFmtId="0" fontId="22" fillId="0" borderId="40" xfId="2" applyFont="1" applyFill="1" applyBorder="1" applyAlignment="1" applyProtection="1">
      <alignment horizontal="center" vertical="center" shrinkToFit="1"/>
      <protection hidden="1"/>
    </xf>
    <xf numFmtId="0" fontId="22" fillId="0" borderId="41" xfId="2" applyFont="1" applyFill="1" applyBorder="1" applyAlignment="1" applyProtection="1">
      <alignment horizontal="center" vertical="center" shrinkToFit="1"/>
      <protection hidden="1"/>
    </xf>
    <xf numFmtId="0" fontId="22" fillId="0" borderId="81" xfId="2" applyFont="1" applyFill="1" applyBorder="1" applyAlignment="1" applyProtection="1">
      <alignment horizontal="center" vertical="center" shrinkToFit="1"/>
      <protection hidden="1"/>
    </xf>
    <xf numFmtId="195" fontId="15" fillId="0" borderId="10" xfId="4" applyNumberFormat="1" applyFont="1" applyFill="1" applyBorder="1" applyAlignment="1" applyProtection="1">
      <alignment horizontal="right" vertical="center"/>
      <protection hidden="1"/>
    </xf>
    <xf numFmtId="195" fontId="15" fillId="0" borderId="0" xfId="4" applyNumberFormat="1" applyFont="1" applyFill="1" applyBorder="1" applyAlignment="1" applyProtection="1">
      <alignment horizontal="right" vertical="center"/>
      <protection hidden="1"/>
    </xf>
    <xf numFmtId="195" fontId="15" fillId="0" borderId="41" xfId="4" applyNumberFormat="1" applyFont="1" applyFill="1" applyBorder="1" applyAlignment="1" applyProtection="1">
      <alignment horizontal="right" vertical="center"/>
      <protection hidden="1"/>
    </xf>
    <xf numFmtId="0" fontId="18" fillId="0" borderId="11" xfId="2" applyFont="1" applyFill="1" applyBorder="1" applyAlignment="1" applyProtection="1">
      <alignment horizontal="center" vertical="top"/>
      <protection hidden="1"/>
    </xf>
    <xf numFmtId="0" fontId="18" fillId="0" borderId="13" xfId="2" applyFont="1" applyFill="1" applyBorder="1" applyAlignment="1" applyProtection="1">
      <alignment horizontal="center" vertical="top"/>
      <protection hidden="1"/>
    </xf>
    <xf numFmtId="0" fontId="18" fillId="0" borderId="81" xfId="2" applyFont="1" applyFill="1" applyBorder="1" applyAlignment="1" applyProtection="1">
      <alignment horizontal="center" vertical="top"/>
      <protection hidden="1"/>
    </xf>
    <xf numFmtId="0" fontId="18" fillId="0" borderId="89" xfId="2" applyFont="1" applyFill="1" applyBorder="1" applyAlignment="1" applyProtection="1">
      <alignment horizontal="center" vertical="top"/>
      <protection hidden="1"/>
    </xf>
    <xf numFmtId="0" fontId="18" fillId="0" borderId="86" xfId="2" applyFont="1" applyFill="1" applyBorder="1" applyAlignment="1" applyProtection="1">
      <alignment horizontal="center" vertical="top"/>
      <protection hidden="1"/>
    </xf>
    <xf numFmtId="0" fontId="18" fillId="0" borderId="42" xfId="2" applyFont="1" applyFill="1" applyBorder="1" applyAlignment="1" applyProtection="1">
      <alignment horizontal="center" vertical="top"/>
      <protection hidden="1"/>
    </xf>
    <xf numFmtId="38" fontId="18" fillId="0" borderId="1" xfId="2" applyNumberFormat="1" applyFont="1" applyFill="1" applyBorder="1" applyAlignment="1" applyProtection="1">
      <alignment horizontal="center" vertical="center" shrinkToFit="1"/>
      <protection hidden="1"/>
    </xf>
    <xf numFmtId="0" fontId="18" fillId="0" borderId="42" xfId="2" applyFont="1" applyFill="1" applyBorder="1" applyAlignment="1" applyProtection="1">
      <alignment horizontal="center" vertical="center" shrinkToFit="1"/>
      <protection hidden="1"/>
    </xf>
    <xf numFmtId="0" fontId="9" fillId="0" borderId="92" xfId="2" applyFont="1" applyFill="1" applyBorder="1" applyAlignment="1" applyProtection="1">
      <alignment horizontal="center" vertical="center" wrapText="1"/>
      <protection hidden="1"/>
    </xf>
    <xf numFmtId="0" fontId="13" fillId="0" borderId="10" xfId="2" applyFont="1" applyFill="1" applyBorder="1" applyAlignment="1" applyProtection="1">
      <alignment horizontal="center" vertical="center" wrapText="1"/>
      <protection hidden="1"/>
    </xf>
    <xf numFmtId="0" fontId="13" fillId="0" borderId="11" xfId="2" applyFont="1" applyFill="1" applyBorder="1" applyAlignment="1" applyProtection="1">
      <alignment horizontal="center" vertical="center" wrapText="1"/>
      <protection hidden="1"/>
    </xf>
    <xf numFmtId="0" fontId="22" fillId="0" borderId="91" xfId="2" applyFont="1" applyFill="1" applyBorder="1" applyAlignment="1" applyProtection="1">
      <alignment horizontal="center" vertical="center" shrinkToFit="1"/>
      <protection hidden="1"/>
    </xf>
    <xf numFmtId="38" fontId="9" fillId="0" borderId="11" xfId="4" applyFont="1" applyFill="1" applyBorder="1" applyAlignment="1" applyProtection="1">
      <alignment horizontal="center" vertical="top" shrinkToFit="1"/>
      <protection hidden="1"/>
    </xf>
    <xf numFmtId="38" fontId="9" fillId="0" borderId="13" xfId="4" applyFont="1" applyFill="1" applyBorder="1" applyAlignment="1" applyProtection="1">
      <alignment horizontal="center" vertical="top" shrinkToFit="1"/>
      <protection hidden="1"/>
    </xf>
    <xf numFmtId="38" fontId="9" fillId="0" borderId="16" xfId="4" applyFont="1" applyFill="1" applyBorder="1" applyAlignment="1" applyProtection="1">
      <alignment horizontal="center" vertical="top" shrinkToFit="1"/>
      <protection hidden="1"/>
    </xf>
    <xf numFmtId="38" fontId="9" fillId="0" borderId="10" xfId="4" applyFont="1" applyFill="1" applyBorder="1" applyAlignment="1" applyProtection="1">
      <alignment horizontal="center" vertical="top" shrinkToFit="1"/>
      <protection hidden="1"/>
    </xf>
    <xf numFmtId="38" fontId="9" fillId="0" borderId="0" xfId="4" applyFont="1" applyFill="1" applyBorder="1" applyAlignment="1" applyProtection="1">
      <alignment horizontal="center" vertical="top" shrinkToFit="1"/>
      <protection hidden="1"/>
    </xf>
    <xf numFmtId="38" fontId="9" fillId="0" borderId="15" xfId="4" applyFont="1" applyFill="1" applyBorder="1" applyAlignment="1" applyProtection="1">
      <alignment horizontal="center" vertical="top" shrinkToFit="1"/>
      <protection hidden="1"/>
    </xf>
    <xf numFmtId="193" fontId="15" fillId="0" borderId="1" xfId="4" applyNumberFormat="1" applyFont="1" applyFill="1" applyBorder="1" applyAlignment="1" applyProtection="1">
      <alignment horizontal="center" vertical="center" shrinkToFit="1"/>
      <protection hidden="1"/>
    </xf>
    <xf numFmtId="195" fontId="15" fillId="0" borderId="9" xfId="4" applyNumberFormat="1" applyFont="1" applyFill="1" applyBorder="1" applyAlignment="1" applyProtection="1">
      <alignment horizontal="right" vertical="center" shrinkToFit="1"/>
      <protection hidden="1"/>
    </xf>
    <xf numFmtId="195" fontId="15" fillId="0" borderId="10" xfId="4" applyNumberFormat="1" applyFont="1" applyFill="1" applyBorder="1" applyAlignment="1" applyProtection="1">
      <alignment horizontal="right" vertical="center" shrinkToFit="1"/>
      <protection hidden="1"/>
    </xf>
    <xf numFmtId="195" fontId="15" fillId="0" borderId="12" xfId="4" applyNumberFormat="1" applyFont="1" applyFill="1" applyBorder="1" applyAlignment="1" applyProtection="1">
      <alignment horizontal="right" vertical="center" shrinkToFit="1"/>
      <protection hidden="1"/>
    </xf>
    <xf numFmtId="195" fontId="15" fillId="0" borderId="0" xfId="4" applyNumberFormat="1" applyFont="1" applyFill="1" applyBorder="1" applyAlignment="1" applyProtection="1">
      <alignment horizontal="right" vertical="center" shrinkToFit="1"/>
      <protection hidden="1"/>
    </xf>
    <xf numFmtId="195" fontId="15" fillId="0" borderId="14" xfId="4" applyNumberFormat="1" applyFont="1" applyFill="1" applyBorder="1" applyAlignment="1" applyProtection="1">
      <alignment horizontal="right" vertical="center" shrinkToFit="1"/>
      <protection hidden="1"/>
    </xf>
    <xf numFmtId="195" fontId="15" fillId="0" borderId="15" xfId="4" applyNumberFormat="1" applyFont="1" applyFill="1" applyBorder="1" applyAlignment="1" applyProtection="1">
      <alignment horizontal="right" vertical="center" shrinkToFit="1"/>
      <protection hidden="1"/>
    </xf>
    <xf numFmtId="193" fontId="15" fillId="0" borderId="5" xfId="4" applyNumberFormat="1" applyFont="1" applyFill="1" applyBorder="1" applyAlignment="1" applyProtection="1">
      <alignment horizontal="right" vertical="center" shrinkToFit="1"/>
      <protection hidden="1"/>
    </xf>
    <xf numFmtId="193" fontId="15" fillId="0" borderId="6" xfId="4" applyNumberFormat="1" applyFont="1" applyFill="1" applyBorder="1" applyAlignment="1" applyProtection="1">
      <alignment horizontal="right" vertical="center" shrinkToFit="1"/>
      <protection hidden="1"/>
    </xf>
    <xf numFmtId="193" fontId="20" fillId="0" borderId="83" xfId="3" applyNumberFormat="1" applyFont="1" applyFill="1" applyBorder="1" applyAlignment="1" applyProtection="1">
      <alignment horizontal="center" vertical="center" wrapText="1" shrinkToFit="1"/>
      <protection hidden="1"/>
    </xf>
    <xf numFmtId="193" fontId="20" fillId="0" borderId="1" xfId="3" applyNumberFormat="1" applyFont="1" applyFill="1" applyBorder="1" applyAlignment="1" applyProtection="1">
      <alignment horizontal="center" vertical="center" wrapText="1" shrinkToFit="1"/>
      <protection hidden="1"/>
    </xf>
    <xf numFmtId="193" fontId="15" fillId="0" borderId="31" xfId="3" applyNumberFormat="1" applyFont="1" applyFill="1" applyBorder="1" applyAlignment="1" applyProtection="1">
      <alignment horizontal="center" vertical="center" shrinkToFit="1"/>
      <protection hidden="1"/>
    </xf>
    <xf numFmtId="193" fontId="15" fillId="0" borderId="32" xfId="3" applyNumberFormat="1" applyFont="1" applyFill="1" applyBorder="1" applyAlignment="1" applyProtection="1">
      <alignment horizontal="center" vertical="center" shrinkToFit="1"/>
      <protection hidden="1"/>
    </xf>
    <xf numFmtId="193" fontId="15" fillId="0" borderId="12" xfId="3" applyNumberFormat="1" applyFont="1" applyFill="1" applyBorder="1" applyAlignment="1" applyProtection="1">
      <alignment horizontal="center" vertical="center" shrinkToFit="1"/>
      <protection hidden="1"/>
    </xf>
    <xf numFmtId="193" fontId="15" fillId="0" borderId="0" xfId="3" applyNumberFormat="1" applyFont="1" applyFill="1" applyBorder="1" applyAlignment="1" applyProtection="1">
      <alignment horizontal="center" vertical="center" shrinkToFit="1"/>
      <protection hidden="1"/>
    </xf>
    <xf numFmtId="193" fontId="15" fillId="0" borderId="14" xfId="3" applyNumberFormat="1" applyFont="1" applyFill="1" applyBorder="1" applyAlignment="1" applyProtection="1">
      <alignment horizontal="center" vertical="center" shrinkToFit="1"/>
      <protection hidden="1"/>
    </xf>
    <xf numFmtId="193" fontId="15" fillId="0" borderId="15" xfId="3" applyNumberFormat="1" applyFont="1" applyFill="1" applyBorder="1" applyAlignment="1" applyProtection="1">
      <alignment horizontal="center" vertical="center" shrinkToFit="1"/>
      <protection hidden="1"/>
    </xf>
    <xf numFmtId="0" fontId="18" fillId="0" borderId="35" xfId="2" applyFont="1" applyFill="1" applyBorder="1" applyAlignment="1" applyProtection="1">
      <alignment horizontal="center" vertical="top"/>
      <protection hidden="1"/>
    </xf>
    <xf numFmtId="0" fontId="18" fillId="0" borderId="91" xfId="2" applyFont="1" applyFill="1" applyBorder="1" applyAlignment="1" applyProtection="1">
      <alignment horizontal="center" vertical="top"/>
      <protection hidden="1"/>
    </xf>
    <xf numFmtId="0" fontId="15" fillId="0" borderId="92" xfId="2" applyFont="1" applyFill="1" applyBorder="1" applyAlignment="1" applyProtection="1">
      <alignment horizontal="center" vertical="center" shrinkToFit="1"/>
      <protection hidden="1"/>
    </xf>
    <xf numFmtId="0" fontId="15" fillId="0" borderId="10" xfId="2" applyFont="1" applyFill="1" applyBorder="1" applyAlignment="1" applyProtection="1">
      <alignment horizontal="center" vertical="center" shrinkToFit="1"/>
      <protection hidden="1"/>
    </xf>
    <xf numFmtId="0" fontId="15" fillId="0" borderId="11" xfId="2" applyFont="1" applyFill="1" applyBorder="1" applyAlignment="1" applyProtection="1">
      <alignment horizontal="center" vertical="center" shrinkToFit="1"/>
      <protection hidden="1"/>
    </xf>
    <xf numFmtId="0" fontId="15" fillId="0" borderId="85" xfId="2" applyFont="1" applyFill="1" applyBorder="1" applyAlignment="1" applyProtection="1">
      <alignment horizontal="center" vertical="center" shrinkToFit="1"/>
      <protection hidden="1"/>
    </xf>
    <xf numFmtId="0" fontId="15" fillId="0" borderId="13" xfId="2" applyFont="1" applyFill="1" applyBorder="1" applyAlignment="1" applyProtection="1">
      <alignment horizontal="center" vertical="center" shrinkToFit="1"/>
      <protection hidden="1"/>
    </xf>
    <xf numFmtId="0" fontId="15" fillId="0" borderId="90" xfId="2" applyFont="1" applyFill="1" applyBorder="1" applyAlignment="1" applyProtection="1">
      <alignment horizontal="center" vertical="center" shrinkToFit="1"/>
      <protection hidden="1"/>
    </xf>
    <xf numFmtId="0" fontId="15" fillId="0" borderId="15" xfId="2" applyFont="1" applyFill="1" applyBorder="1" applyAlignment="1" applyProtection="1">
      <alignment horizontal="center" vertical="center" shrinkToFit="1"/>
      <protection hidden="1"/>
    </xf>
    <xf numFmtId="0" fontId="15" fillId="0" borderId="16" xfId="2" applyFont="1" applyFill="1" applyBorder="1" applyAlignment="1" applyProtection="1">
      <alignment horizontal="center" vertical="center" shrinkToFit="1"/>
      <protection hidden="1"/>
    </xf>
    <xf numFmtId="0" fontId="15" fillId="0" borderId="9" xfId="2" applyFont="1" applyFill="1" applyBorder="1" applyAlignment="1" applyProtection="1">
      <alignment horizontal="left" vertical="center" shrinkToFit="1"/>
      <protection hidden="1"/>
    </xf>
    <xf numFmtId="0" fontId="15" fillId="0" borderId="10" xfId="2" applyFont="1" applyFill="1" applyBorder="1" applyAlignment="1" applyProtection="1">
      <alignment horizontal="left" vertical="center" shrinkToFit="1"/>
      <protection hidden="1"/>
    </xf>
    <xf numFmtId="0" fontId="15" fillId="0" borderId="11" xfId="2" applyFont="1" applyFill="1" applyBorder="1" applyAlignment="1" applyProtection="1">
      <alignment horizontal="left" vertical="center" shrinkToFit="1"/>
      <protection hidden="1"/>
    </xf>
    <xf numFmtId="0" fontId="15" fillId="0" borderId="12" xfId="2" applyFont="1" applyFill="1" applyBorder="1" applyAlignment="1" applyProtection="1">
      <alignment horizontal="left" vertical="center" shrinkToFit="1"/>
      <protection hidden="1"/>
    </xf>
    <xf numFmtId="0" fontId="15" fillId="0" borderId="0" xfId="2" applyFont="1" applyFill="1" applyAlignment="1" applyProtection="1">
      <alignment horizontal="left" vertical="center" shrinkToFit="1"/>
      <protection hidden="1"/>
    </xf>
    <xf numFmtId="0" fontId="15" fillId="0" borderId="13" xfId="2" applyFont="1" applyFill="1" applyBorder="1" applyAlignment="1" applyProtection="1">
      <alignment horizontal="left" vertical="center" shrinkToFit="1"/>
      <protection hidden="1"/>
    </xf>
    <xf numFmtId="0" fontId="15" fillId="0" borderId="14" xfId="2" applyFont="1" applyFill="1" applyBorder="1" applyAlignment="1" applyProtection="1">
      <alignment horizontal="left" vertical="center" shrinkToFit="1"/>
      <protection hidden="1"/>
    </xf>
    <xf numFmtId="0" fontId="15" fillId="0" borderId="15" xfId="2" applyFont="1" applyFill="1" applyBorder="1" applyAlignment="1" applyProtection="1">
      <alignment horizontal="left" vertical="center" shrinkToFit="1"/>
      <protection hidden="1"/>
    </xf>
    <xf numFmtId="0" fontId="15" fillId="0" borderId="16" xfId="2" applyFont="1" applyFill="1" applyBorder="1" applyAlignment="1" applyProtection="1">
      <alignment horizontal="left" vertical="center" shrinkToFit="1"/>
      <protection hidden="1"/>
    </xf>
    <xf numFmtId="0" fontId="22" fillId="0" borderId="0" xfId="2" applyFont="1" applyFill="1" applyAlignment="1" applyProtection="1">
      <alignment horizontal="left" vertical="center" wrapText="1" shrinkToFit="1"/>
      <protection hidden="1"/>
    </xf>
    <xf numFmtId="0" fontId="15" fillId="0" borderId="34" xfId="2" applyFont="1" applyFill="1" applyBorder="1" applyAlignment="1" applyProtection="1">
      <alignment horizontal="center" vertical="center" shrinkToFit="1"/>
      <protection hidden="1"/>
    </xf>
    <xf numFmtId="0" fontId="15" fillId="0" borderId="32" xfId="2" applyFont="1" applyFill="1" applyBorder="1" applyAlignment="1" applyProtection="1">
      <alignment horizontal="center" vertical="center" shrinkToFit="1"/>
      <protection hidden="1"/>
    </xf>
    <xf numFmtId="0" fontId="15" fillId="0" borderId="33" xfId="2" applyFont="1" applyFill="1" applyBorder="1" applyAlignment="1" applyProtection="1">
      <alignment horizontal="center" vertical="center" shrinkToFit="1"/>
      <protection hidden="1"/>
    </xf>
    <xf numFmtId="0" fontId="15" fillId="0" borderId="31" xfId="2" applyFont="1" applyFill="1" applyBorder="1" applyAlignment="1" applyProtection="1">
      <alignment horizontal="center" vertical="center" shrinkToFit="1"/>
      <protection hidden="1"/>
    </xf>
    <xf numFmtId="0" fontId="15" fillId="0" borderId="12" xfId="2" applyFont="1" applyFill="1" applyBorder="1" applyAlignment="1" applyProtection="1">
      <alignment horizontal="center" vertical="center" shrinkToFit="1"/>
      <protection hidden="1"/>
    </xf>
    <xf numFmtId="0" fontId="15" fillId="0" borderId="14" xfId="2" applyFont="1" applyFill="1" applyBorder="1" applyAlignment="1" applyProtection="1">
      <alignment horizontal="center" vertical="center" shrinkToFit="1"/>
      <protection hidden="1"/>
    </xf>
    <xf numFmtId="193" fontId="9" fillId="0" borderId="31" xfId="4" applyNumberFormat="1" applyFont="1" applyFill="1" applyBorder="1" applyAlignment="1" applyProtection="1">
      <alignment horizontal="center" vertical="center" shrinkToFit="1"/>
      <protection hidden="1"/>
    </xf>
    <xf numFmtId="193" fontId="9" fillId="0" borderId="32" xfId="4" applyNumberFormat="1" applyFont="1" applyFill="1" applyBorder="1" applyAlignment="1" applyProtection="1">
      <alignment horizontal="center" vertical="center" shrinkToFit="1"/>
      <protection hidden="1"/>
    </xf>
    <xf numFmtId="193" fontId="9" fillId="0" borderId="33" xfId="4" applyNumberFormat="1" applyFont="1" applyFill="1" applyBorder="1" applyAlignment="1" applyProtection="1">
      <alignment horizontal="center" vertical="center" shrinkToFit="1"/>
      <protection hidden="1"/>
    </xf>
    <xf numFmtId="193" fontId="9" fillId="0" borderId="12" xfId="4" applyNumberFormat="1" applyFont="1" applyFill="1" applyBorder="1" applyAlignment="1" applyProtection="1">
      <alignment horizontal="center" vertical="center" shrinkToFit="1"/>
      <protection hidden="1"/>
    </xf>
    <xf numFmtId="193" fontId="9" fillId="0" borderId="0" xfId="4" applyNumberFormat="1" applyFont="1" applyFill="1" applyBorder="1" applyAlignment="1" applyProtection="1">
      <alignment horizontal="center" vertical="center" shrinkToFit="1"/>
      <protection hidden="1"/>
    </xf>
    <xf numFmtId="193" fontId="9" fillId="0" borderId="13" xfId="4" applyNumberFormat="1" applyFont="1" applyFill="1" applyBorder="1" applyAlignment="1" applyProtection="1">
      <alignment horizontal="center" vertical="center" shrinkToFit="1"/>
      <protection hidden="1"/>
    </xf>
    <xf numFmtId="193" fontId="9" fillId="0" borderId="14" xfId="4" applyNumberFormat="1" applyFont="1" applyFill="1" applyBorder="1" applyAlignment="1" applyProtection="1">
      <alignment horizontal="center" vertical="center" shrinkToFit="1"/>
      <protection hidden="1"/>
    </xf>
    <xf numFmtId="193" fontId="9" fillId="0" borderId="15" xfId="4" applyNumberFormat="1" applyFont="1" applyFill="1" applyBorder="1" applyAlignment="1" applyProtection="1">
      <alignment horizontal="center" vertical="center" shrinkToFit="1"/>
      <protection hidden="1"/>
    </xf>
    <xf numFmtId="193" fontId="9" fillId="0" borderId="16" xfId="4" applyNumberFormat="1" applyFont="1" applyFill="1" applyBorder="1" applyAlignment="1" applyProtection="1">
      <alignment horizontal="center" vertical="center" shrinkToFit="1"/>
      <protection hidden="1"/>
    </xf>
    <xf numFmtId="0" fontId="73" fillId="0" borderId="31" xfId="2" applyFont="1" applyFill="1" applyBorder="1" applyAlignment="1" applyProtection="1">
      <alignment horizontal="left" vertical="center" wrapText="1"/>
      <protection hidden="1"/>
    </xf>
    <xf numFmtId="0" fontId="73" fillId="0" borderId="32" xfId="2" applyFont="1" applyFill="1" applyBorder="1" applyAlignment="1" applyProtection="1">
      <alignment horizontal="left" vertical="center" wrapText="1"/>
      <protection hidden="1"/>
    </xf>
    <xf numFmtId="0" fontId="73" fillId="0" borderId="35" xfId="2" applyFont="1" applyFill="1" applyBorder="1" applyAlignment="1" applyProtection="1">
      <alignment horizontal="left" vertical="center" wrapText="1"/>
      <protection hidden="1"/>
    </xf>
    <xf numFmtId="0" fontId="73" fillId="0" borderId="12" xfId="2" applyFont="1" applyFill="1" applyBorder="1" applyAlignment="1" applyProtection="1">
      <alignment horizontal="left" vertical="center" wrapText="1"/>
      <protection hidden="1"/>
    </xf>
    <xf numFmtId="0" fontId="73" fillId="0" borderId="0" xfId="2" applyFont="1" applyFill="1" applyAlignment="1" applyProtection="1">
      <alignment horizontal="left" vertical="center" wrapText="1"/>
      <protection hidden="1"/>
    </xf>
    <xf numFmtId="0" fontId="73" fillId="0" borderId="86" xfId="2" applyFont="1" applyFill="1" applyBorder="1" applyAlignment="1" applyProtection="1">
      <alignment horizontal="left" vertical="center" wrapText="1"/>
      <protection hidden="1"/>
    </xf>
    <xf numFmtId="0" fontId="73" fillId="0" borderId="14" xfId="2" applyFont="1" applyFill="1" applyBorder="1" applyAlignment="1" applyProtection="1">
      <alignment horizontal="left" vertical="center" wrapText="1"/>
      <protection hidden="1"/>
    </xf>
    <xf numFmtId="0" fontId="73" fillId="0" borderId="15" xfId="2" applyFont="1" applyFill="1" applyBorder="1" applyAlignment="1" applyProtection="1">
      <alignment horizontal="left" vertical="center" wrapText="1"/>
      <protection hidden="1"/>
    </xf>
    <xf numFmtId="0" fontId="73" fillId="0" borderId="91" xfId="2" applyFont="1" applyFill="1" applyBorder="1" applyAlignment="1" applyProtection="1">
      <alignment horizontal="left" vertical="center" wrapText="1"/>
      <protection hidden="1"/>
    </xf>
    <xf numFmtId="38" fontId="9" fillId="0" borderId="154" xfId="4" applyFont="1" applyFill="1" applyBorder="1" applyAlignment="1" applyProtection="1">
      <alignment horizontal="center" vertical="top" shrinkToFit="1"/>
      <protection hidden="1"/>
    </xf>
    <xf numFmtId="0" fontId="15" fillId="0" borderId="85" xfId="2" applyFont="1" applyFill="1" applyBorder="1" applyAlignment="1" applyProtection="1">
      <alignment horizontal="center" vertical="center"/>
      <protection hidden="1"/>
    </xf>
    <xf numFmtId="0" fontId="15" fillId="0" borderId="90" xfId="2" applyFont="1" applyFill="1" applyBorder="1" applyAlignment="1" applyProtection="1">
      <alignment horizontal="center" vertical="center"/>
      <protection hidden="1"/>
    </xf>
    <xf numFmtId="193" fontId="18" fillId="0" borderId="11" xfId="4" applyNumberFormat="1" applyFont="1" applyFill="1" applyBorder="1" applyAlignment="1" applyProtection="1">
      <alignment horizontal="center" vertical="top" shrinkToFit="1"/>
      <protection hidden="1"/>
    </xf>
    <xf numFmtId="193" fontId="18" fillId="0" borderId="13" xfId="4" applyNumberFormat="1" applyFont="1" applyFill="1" applyBorder="1" applyAlignment="1" applyProtection="1">
      <alignment horizontal="center" vertical="top" shrinkToFit="1"/>
      <protection hidden="1"/>
    </xf>
    <xf numFmtId="193" fontId="18" fillId="0" borderId="16" xfId="4" applyNumberFormat="1" applyFont="1" applyFill="1" applyBorder="1" applyAlignment="1" applyProtection="1">
      <alignment horizontal="center" vertical="top" shrinkToFit="1"/>
      <protection hidden="1"/>
    </xf>
    <xf numFmtId="0" fontId="15" fillId="0" borderId="34" xfId="2" applyFont="1" applyFill="1" applyBorder="1" applyAlignment="1" applyProtection="1">
      <alignment horizontal="center" vertical="center"/>
      <protection hidden="1"/>
    </xf>
    <xf numFmtId="0" fontId="18" fillId="0" borderId="33" xfId="2" applyFont="1" applyFill="1" applyBorder="1" applyAlignment="1" applyProtection="1">
      <alignment horizontal="center" vertical="top"/>
      <protection hidden="1"/>
    </xf>
    <xf numFmtId="0" fontId="18" fillId="0" borderId="16" xfId="2" applyFont="1" applyFill="1" applyBorder="1" applyAlignment="1" applyProtection="1">
      <alignment horizontal="center" vertical="top"/>
      <protection hidden="1"/>
    </xf>
    <xf numFmtId="193" fontId="15" fillId="0" borderId="80" xfId="4" applyNumberFormat="1" applyFont="1" applyFill="1" applyBorder="1" applyAlignment="1" applyProtection="1">
      <alignment horizontal="right" vertical="center" shrinkToFit="1"/>
      <protection hidden="1"/>
    </xf>
    <xf numFmtId="193" fontId="15" fillId="0" borderId="41" xfId="4" applyNumberFormat="1" applyFont="1" applyFill="1" applyBorder="1" applyAlignment="1" applyProtection="1">
      <alignment horizontal="right" vertical="center" shrinkToFit="1"/>
      <protection hidden="1"/>
    </xf>
    <xf numFmtId="193" fontId="15" fillId="0" borderId="78" xfId="4" applyNumberFormat="1" applyFont="1" applyFill="1" applyBorder="1" applyAlignment="1" applyProtection="1">
      <alignment horizontal="right" vertical="center" shrinkToFit="1"/>
      <protection hidden="1"/>
    </xf>
    <xf numFmtId="193" fontId="15" fillId="0" borderId="155" xfId="4" applyNumberFormat="1" applyFont="1" applyFill="1" applyBorder="1" applyAlignment="1" applyProtection="1">
      <alignment horizontal="right" vertical="center" shrinkToFit="1"/>
      <protection hidden="1"/>
    </xf>
    <xf numFmtId="38" fontId="9" fillId="0" borderId="91" xfId="4" applyFont="1" applyFill="1" applyBorder="1" applyAlignment="1" applyProtection="1">
      <alignment horizontal="center" vertical="top" shrinkToFit="1"/>
      <protection hidden="1"/>
    </xf>
    <xf numFmtId="38" fontId="9" fillId="0" borderId="156" xfId="4" applyFont="1" applyFill="1" applyBorder="1" applyAlignment="1" applyProtection="1">
      <alignment horizontal="center" vertical="top" shrinkToFit="1"/>
      <protection hidden="1"/>
    </xf>
    <xf numFmtId="0" fontId="15" fillId="0" borderId="87" xfId="2" applyFont="1" applyFill="1" applyBorder="1" applyAlignment="1" applyProtection="1">
      <alignment horizontal="center" vertical="center"/>
      <protection hidden="1"/>
    </xf>
    <xf numFmtId="0" fontId="15" fillId="0" borderId="1" xfId="2" applyFont="1" applyFill="1" applyBorder="1" applyAlignment="1" applyProtection="1">
      <alignment horizontal="center" vertical="center"/>
      <protection hidden="1"/>
    </xf>
    <xf numFmtId="193" fontId="15" fillId="0" borderId="89" xfId="4" applyNumberFormat="1" applyFont="1" applyFill="1" applyBorder="1" applyAlignment="1" applyProtection="1">
      <alignment horizontal="center" vertical="top" shrinkToFit="1"/>
      <protection hidden="1"/>
    </xf>
    <xf numFmtId="193" fontId="15" fillId="0" borderId="86" xfId="4" applyNumberFormat="1" applyFont="1" applyFill="1" applyBorder="1" applyAlignment="1" applyProtection="1">
      <alignment horizontal="center" vertical="top" shrinkToFit="1"/>
      <protection hidden="1"/>
    </xf>
    <xf numFmtId="193" fontId="15" fillId="0" borderId="91" xfId="4" applyNumberFormat="1" applyFont="1" applyFill="1" applyBorder="1" applyAlignment="1" applyProtection="1">
      <alignment horizontal="center" vertical="top" shrinkToFit="1"/>
      <protection hidden="1"/>
    </xf>
    <xf numFmtId="0" fontId="18" fillId="0" borderId="89" xfId="2" applyFont="1" applyFill="1" applyBorder="1" applyAlignment="1" applyProtection="1">
      <alignment horizontal="center" vertical="top" shrinkToFit="1"/>
      <protection hidden="1"/>
    </xf>
    <xf numFmtId="0" fontId="18" fillId="0" borderId="86" xfId="2" applyFont="1" applyFill="1" applyBorder="1" applyAlignment="1" applyProtection="1">
      <alignment horizontal="center" vertical="top" shrinkToFit="1"/>
      <protection hidden="1"/>
    </xf>
    <xf numFmtId="0" fontId="18" fillId="0" borderId="91" xfId="2" applyFont="1" applyFill="1" applyBorder="1" applyAlignment="1" applyProtection="1">
      <alignment horizontal="center" vertical="top" shrinkToFit="1"/>
      <protection hidden="1"/>
    </xf>
    <xf numFmtId="38" fontId="9" fillId="0" borderId="89" xfId="4" applyFont="1" applyFill="1" applyBorder="1" applyAlignment="1" applyProtection="1">
      <alignment horizontal="center" vertical="top" shrinkToFit="1"/>
      <protection hidden="1"/>
    </xf>
    <xf numFmtId="0" fontId="15" fillId="0" borderId="40" xfId="2" applyFont="1" applyFill="1" applyBorder="1" applyAlignment="1" applyProtection="1">
      <alignment horizontal="center" vertical="center" shrinkToFit="1"/>
      <protection hidden="1"/>
    </xf>
    <xf numFmtId="0" fontId="15" fillId="0" borderId="41" xfId="2" applyFont="1" applyFill="1" applyBorder="1" applyAlignment="1" applyProtection="1">
      <alignment horizontal="center" vertical="center" shrinkToFit="1"/>
      <protection hidden="1"/>
    </xf>
    <xf numFmtId="0" fontId="15" fillId="0" borderId="81" xfId="2" applyFont="1" applyFill="1" applyBorder="1" applyAlignment="1" applyProtection="1">
      <alignment horizontal="center" vertical="center" shrinkToFit="1"/>
      <protection hidden="1"/>
    </xf>
    <xf numFmtId="0" fontId="15" fillId="0" borderId="80" xfId="2" applyFont="1" applyFill="1" applyBorder="1" applyAlignment="1" applyProtection="1">
      <alignment horizontal="left" vertical="center" shrinkToFit="1"/>
      <protection hidden="1"/>
    </xf>
    <xf numFmtId="0" fontId="15" fillId="0" borderId="41" xfId="2" applyFont="1" applyFill="1" applyBorder="1" applyAlignment="1" applyProtection="1">
      <alignment horizontal="left" vertical="center" shrinkToFit="1"/>
      <protection hidden="1"/>
    </xf>
    <xf numFmtId="0" fontId="15" fillId="0" borderId="81" xfId="2" applyFont="1" applyFill="1" applyBorder="1" applyAlignment="1" applyProtection="1">
      <alignment horizontal="left" vertical="center" shrinkToFit="1"/>
      <protection hidden="1"/>
    </xf>
    <xf numFmtId="0" fontId="22" fillId="0" borderId="92" xfId="2" applyFont="1" applyFill="1" applyBorder="1" applyAlignment="1" applyProtection="1">
      <alignment horizontal="center" vertical="center" shrinkToFit="1"/>
      <protection hidden="1"/>
    </xf>
    <xf numFmtId="0" fontId="22" fillId="0" borderId="90" xfId="2" applyFont="1" applyFill="1" applyBorder="1" applyAlignment="1" applyProtection="1">
      <alignment horizontal="center" vertical="center" shrinkToFit="1"/>
      <protection hidden="1"/>
    </xf>
    <xf numFmtId="0" fontId="18" fillId="0" borderId="157" xfId="2" applyFont="1" applyFill="1" applyBorder="1" applyAlignment="1" applyProtection="1">
      <alignment horizontal="center" vertical="center" wrapText="1"/>
      <protection hidden="1"/>
    </xf>
    <xf numFmtId="0" fontId="18" fillId="0" borderId="158" xfId="2" applyFont="1" applyFill="1" applyBorder="1" applyAlignment="1" applyProtection="1">
      <alignment horizontal="center" vertical="center" wrapText="1"/>
      <protection hidden="1"/>
    </xf>
    <xf numFmtId="0" fontId="18" fillId="0" borderId="159" xfId="2" applyFont="1" applyFill="1" applyBorder="1" applyAlignment="1" applyProtection="1">
      <alignment horizontal="center" vertical="center" wrapText="1"/>
      <protection hidden="1"/>
    </xf>
    <xf numFmtId="0" fontId="18" fillId="0" borderId="6" xfId="2" applyFont="1" applyFill="1" applyBorder="1" applyAlignment="1" applyProtection="1">
      <alignment horizontal="center" vertical="center" wrapText="1"/>
      <protection hidden="1"/>
    </xf>
    <xf numFmtId="0" fontId="39" fillId="0" borderId="0" xfId="2" applyFont="1" applyFill="1" applyAlignment="1" applyProtection="1">
      <alignment horizontal="left" vertical="center"/>
      <protection hidden="1"/>
    </xf>
    <xf numFmtId="0" fontId="39" fillId="0" borderId="41" xfId="2" applyFont="1" applyFill="1" applyBorder="1" applyAlignment="1" applyProtection="1">
      <alignment horizontal="left" vertical="center"/>
      <protection hidden="1"/>
    </xf>
    <xf numFmtId="193" fontId="15" fillId="0" borderId="89" xfId="4" applyNumberFormat="1" applyFont="1" applyFill="1" applyBorder="1" applyAlignment="1" applyProtection="1">
      <alignment horizontal="right" vertical="center" shrinkToFit="1"/>
      <protection hidden="1"/>
    </xf>
    <xf numFmtId="193" fontId="15" fillId="0" borderId="86" xfId="4" applyNumberFormat="1" applyFont="1" applyFill="1" applyBorder="1" applyAlignment="1" applyProtection="1">
      <alignment horizontal="right" vertical="center" shrinkToFit="1"/>
      <protection hidden="1"/>
    </xf>
    <xf numFmtId="193" fontId="15" fillId="0" borderId="42" xfId="4" applyNumberFormat="1" applyFont="1" applyFill="1" applyBorder="1" applyAlignment="1" applyProtection="1">
      <alignment horizontal="right" vertical="center" shrinkToFit="1"/>
      <protection hidden="1"/>
    </xf>
    <xf numFmtId="201" fontId="18" fillId="0" borderId="9" xfId="2" applyNumberFormat="1" applyFont="1" applyFill="1" applyBorder="1" applyAlignment="1" applyProtection="1">
      <alignment horizontal="center" vertical="center" shrinkToFit="1"/>
      <protection hidden="1"/>
    </xf>
    <xf numFmtId="201" fontId="18" fillId="0" borderId="10" xfId="2" applyNumberFormat="1" applyFont="1" applyFill="1" applyBorder="1" applyAlignment="1" applyProtection="1">
      <alignment horizontal="center" vertical="center" shrinkToFit="1"/>
      <protection hidden="1"/>
    </xf>
    <xf numFmtId="201" fontId="18" fillId="0" borderId="11" xfId="2" applyNumberFormat="1" applyFont="1" applyFill="1" applyBorder="1" applyAlignment="1" applyProtection="1">
      <alignment horizontal="center" vertical="center" shrinkToFit="1"/>
      <protection hidden="1"/>
    </xf>
    <xf numFmtId="201" fontId="18" fillId="0" borderId="12" xfId="2" applyNumberFormat="1" applyFont="1" applyFill="1" applyBorder="1" applyAlignment="1" applyProtection="1">
      <alignment horizontal="center" vertical="center" shrinkToFit="1"/>
      <protection hidden="1"/>
    </xf>
    <xf numFmtId="201" fontId="18" fillId="0" borderId="0" xfId="2" applyNumberFormat="1" applyFont="1" applyFill="1" applyAlignment="1" applyProtection="1">
      <alignment horizontal="center" vertical="center" shrinkToFit="1"/>
      <protection hidden="1"/>
    </xf>
    <xf numFmtId="201" fontId="18" fillId="0" borderId="13" xfId="2" applyNumberFormat="1" applyFont="1" applyFill="1" applyBorder="1" applyAlignment="1" applyProtection="1">
      <alignment horizontal="center" vertical="center" shrinkToFit="1"/>
      <protection hidden="1"/>
    </xf>
    <xf numFmtId="201" fontId="18" fillId="0" borderId="14" xfId="2" applyNumberFormat="1" applyFont="1" applyFill="1" applyBorder="1" applyAlignment="1" applyProtection="1">
      <alignment horizontal="center" vertical="center" shrinkToFit="1"/>
      <protection hidden="1"/>
    </xf>
    <xf numFmtId="201" fontId="18" fillId="0" borderId="15" xfId="2" applyNumberFormat="1" applyFont="1" applyFill="1" applyBorder="1" applyAlignment="1" applyProtection="1">
      <alignment horizontal="center" vertical="center" shrinkToFit="1"/>
      <protection hidden="1"/>
    </xf>
    <xf numFmtId="201" fontId="18" fillId="0" borderId="16" xfId="2" applyNumberFormat="1" applyFont="1" applyFill="1" applyBorder="1" applyAlignment="1" applyProtection="1">
      <alignment horizontal="center" vertical="center" shrinkToFit="1"/>
      <protection hidden="1"/>
    </xf>
    <xf numFmtId="0" fontId="18" fillId="0" borderId="11" xfId="2" applyFont="1" applyFill="1" applyBorder="1" applyAlignment="1" applyProtection="1">
      <alignment horizontal="center" vertical="top" shrinkToFit="1"/>
      <protection hidden="1"/>
    </xf>
    <xf numFmtId="0" fontId="18" fillId="0" borderId="13" xfId="2" applyFont="1" applyFill="1" applyBorder="1" applyAlignment="1" applyProtection="1">
      <alignment horizontal="center" vertical="top" shrinkToFit="1"/>
      <protection hidden="1"/>
    </xf>
    <xf numFmtId="0" fontId="18" fillId="0" borderId="16" xfId="2" applyFont="1" applyFill="1" applyBorder="1" applyAlignment="1" applyProtection="1">
      <alignment horizontal="center" vertical="top" shrinkToFit="1"/>
      <protection hidden="1"/>
    </xf>
    <xf numFmtId="38" fontId="15" fillId="0" borderId="9" xfId="4" applyFont="1" applyFill="1" applyBorder="1" applyAlignment="1" applyProtection="1">
      <alignment horizontal="right" vertical="center" shrinkToFit="1"/>
      <protection hidden="1"/>
    </xf>
    <xf numFmtId="38" fontId="15" fillId="0" borderId="10" xfId="4" applyFont="1" applyFill="1" applyBorder="1" applyAlignment="1" applyProtection="1">
      <alignment horizontal="right" vertical="center" shrinkToFit="1"/>
      <protection hidden="1"/>
    </xf>
    <xf numFmtId="38" fontId="15" fillId="0" borderId="12" xfId="4" applyFont="1" applyFill="1" applyBorder="1" applyAlignment="1" applyProtection="1">
      <alignment horizontal="right" vertical="center" shrinkToFit="1"/>
      <protection hidden="1"/>
    </xf>
    <xf numFmtId="38" fontId="15" fillId="0" borderId="0" xfId="4" applyFont="1" applyFill="1" applyBorder="1" applyAlignment="1" applyProtection="1">
      <alignment horizontal="right" vertical="center" shrinkToFit="1"/>
      <protection hidden="1"/>
    </xf>
    <xf numFmtId="38" fontId="15" fillId="0" borderId="14" xfId="4" applyFont="1" applyFill="1" applyBorder="1" applyAlignment="1" applyProtection="1">
      <alignment horizontal="right" vertical="center" shrinkToFit="1"/>
      <protection hidden="1"/>
    </xf>
    <xf numFmtId="38" fontId="15" fillId="0" borderId="15" xfId="4" applyFont="1" applyFill="1" applyBorder="1" applyAlignment="1" applyProtection="1">
      <alignment horizontal="right" vertical="center" shrinkToFit="1"/>
      <protection hidden="1"/>
    </xf>
    <xf numFmtId="0" fontId="9" fillId="0" borderId="92" xfId="2" applyFont="1" applyFill="1" applyBorder="1" applyAlignment="1" applyProtection="1">
      <alignment horizontal="center" vertical="center"/>
      <protection hidden="1"/>
    </xf>
    <xf numFmtId="0" fontId="9" fillId="0" borderId="10" xfId="2" applyFont="1" applyFill="1" applyBorder="1" applyAlignment="1" applyProtection="1">
      <alignment horizontal="center" vertical="center"/>
      <protection hidden="1"/>
    </xf>
    <xf numFmtId="0" fontId="9" fillId="0" borderId="11" xfId="2" applyFont="1" applyFill="1" applyBorder="1" applyAlignment="1" applyProtection="1">
      <alignment horizontal="center" vertical="center"/>
      <protection hidden="1"/>
    </xf>
    <xf numFmtId="0" fontId="9" fillId="0" borderId="0" xfId="2" applyFont="1" applyFill="1" applyAlignment="1" applyProtection="1">
      <alignment horizontal="center" vertical="center"/>
      <protection hidden="1"/>
    </xf>
    <xf numFmtId="0" fontId="9" fillId="0" borderId="40" xfId="2" applyFont="1" applyFill="1" applyBorder="1" applyAlignment="1" applyProtection="1">
      <alignment horizontal="center" vertical="center"/>
      <protection hidden="1"/>
    </xf>
    <xf numFmtId="0" fontId="9" fillId="0" borderId="41" xfId="2" applyFont="1" applyFill="1" applyBorder="1" applyAlignment="1" applyProtection="1">
      <alignment horizontal="center" vertical="center"/>
      <protection hidden="1"/>
    </xf>
    <xf numFmtId="0" fontId="9" fillId="0" borderId="81" xfId="2" applyFont="1" applyFill="1" applyBorder="1" applyAlignment="1" applyProtection="1">
      <alignment horizontal="center" vertical="center"/>
      <protection hidden="1"/>
    </xf>
    <xf numFmtId="191" fontId="15" fillId="0" borderId="9" xfId="2" applyNumberFormat="1" applyFont="1" applyFill="1" applyBorder="1" applyAlignment="1" applyProtection="1">
      <alignment horizontal="center" vertical="center" shrinkToFit="1"/>
      <protection hidden="1"/>
    </xf>
    <xf numFmtId="191" fontId="15" fillId="0" borderId="10" xfId="2" applyNumberFormat="1" applyFont="1" applyFill="1" applyBorder="1" applyAlignment="1" applyProtection="1">
      <alignment horizontal="center" vertical="center" shrinkToFit="1"/>
      <protection hidden="1"/>
    </xf>
    <xf numFmtId="191" fontId="15" fillId="0" borderId="89" xfId="2" applyNumberFormat="1" applyFont="1" applyFill="1" applyBorder="1" applyAlignment="1" applyProtection="1">
      <alignment horizontal="center" vertical="center" shrinkToFit="1"/>
      <protection hidden="1"/>
    </xf>
    <xf numFmtId="191" fontId="15" fillId="0" borderId="12" xfId="2" applyNumberFormat="1" applyFont="1" applyFill="1" applyBorder="1" applyAlignment="1" applyProtection="1">
      <alignment horizontal="center" vertical="center" shrinkToFit="1"/>
      <protection hidden="1"/>
    </xf>
    <xf numFmtId="191" fontId="15" fillId="0" borderId="86" xfId="2" applyNumberFormat="1" applyFont="1" applyFill="1" applyBorder="1" applyAlignment="1" applyProtection="1">
      <alignment horizontal="center" vertical="center" shrinkToFit="1"/>
      <protection hidden="1"/>
    </xf>
    <xf numFmtId="191" fontId="15" fillId="0" borderId="80" xfId="2" applyNumberFormat="1" applyFont="1" applyFill="1" applyBorder="1" applyAlignment="1" applyProtection="1">
      <alignment horizontal="center" vertical="center" shrinkToFit="1"/>
      <protection hidden="1"/>
    </xf>
    <xf numFmtId="191" fontId="15" fillId="0" borderId="41" xfId="2" applyNumberFormat="1" applyFont="1" applyFill="1" applyBorder="1" applyAlignment="1" applyProtection="1">
      <alignment horizontal="center" vertical="center" shrinkToFit="1"/>
      <protection hidden="1"/>
    </xf>
    <xf numFmtId="191" fontId="15" fillId="0" borderId="42" xfId="2" applyNumberFormat="1" applyFont="1" applyFill="1" applyBorder="1" applyAlignment="1" applyProtection="1">
      <alignment horizontal="center" vertical="center" shrinkToFit="1"/>
      <protection hidden="1"/>
    </xf>
    <xf numFmtId="38" fontId="15" fillId="0" borderId="92" xfId="4" applyFont="1" applyFill="1" applyBorder="1" applyAlignment="1" applyProtection="1">
      <alignment horizontal="center" vertical="center" shrinkToFit="1"/>
      <protection hidden="1"/>
    </xf>
    <xf numFmtId="38" fontId="15" fillId="0" borderId="10" xfId="4" applyFont="1" applyFill="1" applyBorder="1" applyAlignment="1" applyProtection="1">
      <alignment horizontal="center" vertical="center" shrinkToFit="1"/>
      <protection hidden="1"/>
    </xf>
    <xf numFmtId="38" fontId="15" fillId="0" borderId="11" xfId="4" applyFont="1" applyFill="1" applyBorder="1" applyAlignment="1" applyProtection="1">
      <alignment horizontal="center" vertical="center" shrinkToFit="1"/>
      <protection hidden="1"/>
    </xf>
    <xf numFmtId="38" fontId="15" fillId="0" borderId="85" xfId="4" applyFont="1" applyFill="1" applyBorder="1" applyAlignment="1" applyProtection="1">
      <alignment horizontal="center" vertical="center" shrinkToFit="1"/>
      <protection hidden="1"/>
    </xf>
    <xf numFmtId="38" fontId="15" fillId="0" borderId="0" xfId="4" applyFont="1" applyFill="1" applyBorder="1" applyAlignment="1" applyProtection="1">
      <alignment horizontal="center" vertical="center" shrinkToFit="1"/>
      <protection hidden="1"/>
    </xf>
    <xf numFmtId="38" fontId="15" fillId="0" borderId="13" xfId="4" applyFont="1" applyFill="1" applyBorder="1" applyAlignment="1" applyProtection="1">
      <alignment horizontal="center" vertical="center" shrinkToFit="1"/>
      <protection hidden="1"/>
    </xf>
    <xf numFmtId="38" fontId="15" fillId="0" borderId="40" xfId="4" applyFont="1" applyFill="1" applyBorder="1" applyAlignment="1" applyProtection="1">
      <alignment horizontal="center" vertical="center" shrinkToFit="1"/>
      <protection hidden="1"/>
    </xf>
    <xf numFmtId="38" fontId="15" fillId="0" borderId="41" xfId="4" applyFont="1" applyFill="1" applyBorder="1" applyAlignment="1" applyProtection="1">
      <alignment horizontal="center" vertical="center" shrinkToFit="1"/>
      <protection hidden="1"/>
    </xf>
    <xf numFmtId="38" fontId="15" fillId="0" borderId="81" xfId="4" applyFont="1" applyFill="1" applyBorder="1" applyAlignment="1" applyProtection="1">
      <alignment horizontal="center" vertical="center" shrinkToFit="1"/>
      <protection hidden="1"/>
    </xf>
    <xf numFmtId="0" fontId="9" fillId="0" borderId="90" xfId="2" applyFont="1" applyFill="1" applyBorder="1" applyAlignment="1" applyProtection="1">
      <alignment horizontal="center" vertical="center"/>
      <protection hidden="1"/>
    </xf>
    <xf numFmtId="0" fontId="9" fillId="0" borderId="15" xfId="2" applyFont="1" applyFill="1" applyBorder="1" applyAlignment="1" applyProtection="1">
      <alignment horizontal="center" vertical="center"/>
      <protection hidden="1"/>
    </xf>
    <xf numFmtId="0" fontId="9" fillId="0" borderId="16" xfId="2" applyFont="1" applyFill="1" applyBorder="1" applyAlignment="1" applyProtection="1">
      <alignment horizontal="center" vertical="center"/>
      <protection hidden="1"/>
    </xf>
    <xf numFmtId="191" fontId="18" fillId="0" borderId="89" xfId="2" applyNumberFormat="1" applyFont="1" applyFill="1" applyBorder="1" applyAlignment="1" applyProtection="1">
      <alignment horizontal="center" vertical="top"/>
      <protection hidden="1"/>
    </xf>
    <xf numFmtId="191" fontId="18" fillId="0" borderId="86" xfId="2" applyNumberFormat="1" applyFont="1" applyFill="1" applyBorder="1" applyAlignment="1" applyProtection="1">
      <alignment horizontal="center" vertical="top"/>
      <protection hidden="1"/>
    </xf>
    <xf numFmtId="191" fontId="18" fillId="0" borderId="91" xfId="2" applyNumberFormat="1" applyFont="1" applyFill="1" applyBorder="1" applyAlignment="1" applyProtection="1">
      <alignment horizontal="center" vertical="top"/>
      <protection hidden="1"/>
    </xf>
    <xf numFmtId="0" fontId="73" fillId="0" borderId="12" xfId="2" applyFont="1" applyFill="1" applyBorder="1" applyAlignment="1" applyProtection="1">
      <alignment horizontal="center" vertical="center" wrapText="1" shrinkToFit="1"/>
      <protection hidden="1"/>
    </xf>
    <xf numFmtId="0" fontId="73" fillId="0" borderId="0" xfId="2" applyFont="1" applyFill="1" applyAlignment="1" applyProtection="1">
      <alignment horizontal="center" vertical="center" wrapText="1" shrinkToFit="1"/>
      <protection hidden="1"/>
    </xf>
    <xf numFmtId="0" fontId="73" fillId="0" borderId="86" xfId="2" applyFont="1" applyFill="1" applyBorder="1" applyAlignment="1" applyProtection="1">
      <alignment horizontal="center" vertical="center" wrapText="1" shrinkToFit="1"/>
      <protection hidden="1"/>
    </xf>
    <xf numFmtId="0" fontId="73" fillId="0" borderId="14" xfId="2" applyFont="1" applyFill="1" applyBorder="1" applyAlignment="1" applyProtection="1">
      <alignment horizontal="center" vertical="center" wrapText="1" shrinkToFit="1"/>
      <protection hidden="1"/>
    </xf>
    <xf numFmtId="0" fontId="73" fillId="0" borderId="15" xfId="2" applyFont="1" applyFill="1" applyBorder="1" applyAlignment="1" applyProtection="1">
      <alignment horizontal="center" vertical="center" wrapText="1" shrinkToFit="1"/>
      <protection hidden="1"/>
    </xf>
    <xf numFmtId="0" fontId="73" fillId="0" borderId="91" xfId="2" applyFont="1" applyFill="1" applyBorder="1" applyAlignment="1" applyProtection="1">
      <alignment horizontal="center" vertical="center" wrapText="1" shrinkToFit="1"/>
      <protection hidden="1"/>
    </xf>
    <xf numFmtId="0" fontId="9" fillId="0" borderId="92" xfId="2" applyFont="1" applyFill="1" applyBorder="1" applyAlignment="1" applyProtection="1">
      <alignment horizontal="center" vertical="center" shrinkToFit="1"/>
      <protection hidden="1"/>
    </xf>
    <xf numFmtId="0" fontId="9" fillId="0" borderId="10" xfId="2" applyFont="1" applyFill="1" applyBorder="1" applyAlignment="1" applyProtection="1">
      <alignment horizontal="center" vertical="center" shrinkToFit="1"/>
      <protection hidden="1"/>
    </xf>
    <xf numFmtId="0" fontId="9" fillId="0" borderId="11" xfId="2" applyFont="1" applyFill="1" applyBorder="1" applyAlignment="1" applyProtection="1">
      <alignment horizontal="center" vertical="center" shrinkToFit="1"/>
      <protection hidden="1"/>
    </xf>
    <xf numFmtId="0" fontId="9" fillId="0" borderId="85" xfId="2" applyFont="1" applyFill="1" applyBorder="1" applyAlignment="1" applyProtection="1">
      <alignment horizontal="center" vertical="center" shrinkToFit="1"/>
      <protection hidden="1"/>
    </xf>
    <xf numFmtId="0" fontId="9" fillId="0" borderId="0" xfId="2" applyFont="1" applyFill="1" applyAlignment="1" applyProtection="1">
      <alignment horizontal="center" vertical="center" shrinkToFit="1"/>
      <protection hidden="1"/>
    </xf>
    <xf numFmtId="0" fontId="9" fillId="0" borderId="13" xfId="2" applyFont="1" applyFill="1" applyBorder="1" applyAlignment="1" applyProtection="1">
      <alignment horizontal="center" vertical="center" shrinkToFit="1"/>
      <protection hidden="1"/>
    </xf>
    <xf numFmtId="0" fontId="9" fillId="0" borderId="90" xfId="2" applyFont="1" applyFill="1" applyBorder="1" applyAlignment="1" applyProtection="1">
      <alignment horizontal="center" vertical="center" shrinkToFit="1"/>
      <protection hidden="1"/>
    </xf>
    <xf numFmtId="0" fontId="9" fillId="0" borderId="15" xfId="2" applyFont="1" applyFill="1" applyBorder="1" applyAlignment="1" applyProtection="1">
      <alignment horizontal="center" vertical="center" shrinkToFit="1"/>
      <protection hidden="1"/>
    </xf>
    <xf numFmtId="0" fontId="9" fillId="0" borderId="16" xfId="2" applyFont="1" applyFill="1" applyBorder="1" applyAlignment="1" applyProtection="1">
      <alignment horizontal="center" vertical="center" shrinkToFit="1"/>
      <protection hidden="1"/>
    </xf>
    <xf numFmtId="191" fontId="15" fillId="0" borderId="9" xfId="2" applyNumberFormat="1" applyFont="1" applyFill="1" applyBorder="1" applyAlignment="1" applyProtection="1">
      <alignment horizontal="center" vertical="center" wrapText="1"/>
      <protection hidden="1"/>
    </xf>
    <xf numFmtId="191" fontId="15" fillId="0" borderId="10" xfId="2" applyNumberFormat="1" applyFont="1" applyFill="1" applyBorder="1" applyAlignment="1" applyProtection="1">
      <alignment horizontal="center" vertical="center" wrapText="1"/>
      <protection hidden="1"/>
    </xf>
    <xf numFmtId="191" fontId="15" fillId="0" borderId="89" xfId="2" applyNumberFormat="1" applyFont="1" applyFill="1" applyBorder="1" applyAlignment="1" applyProtection="1">
      <alignment horizontal="center" vertical="center" wrapText="1"/>
      <protection hidden="1"/>
    </xf>
    <xf numFmtId="191" fontId="15" fillId="0" borderId="12" xfId="2" applyNumberFormat="1" applyFont="1" applyFill="1" applyBorder="1" applyAlignment="1" applyProtection="1">
      <alignment horizontal="center" vertical="center" wrapText="1"/>
      <protection hidden="1"/>
    </xf>
    <xf numFmtId="191" fontId="15" fillId="0" borderId="0" xfId="2" applyNumberFormat="1" applyFont="1" applyFill="1" applyAlignment="1" applyProtection="1">
      <alignment horizontal="center" vertical="center" wrapText="1"/>
      <protection hidden="1"/>
    </xf>
    <xf numFmtId="191" fontId="15" fillId="0" borderId="86" xfId="2" applyNumberFormat="1" applyFont="1" applyFill="1" applyBorder="1" applyAlignment="1" applyProtection="1">
      <alignment horizontal="center" vertical="center" wrapText="1"/>
      <protection hidden="1"/>
    </xf>
    <xf numFmtId="191" fontId="15" fillId="0" borderId="14" xfId="2" applyNumberFormat="1" applyFont="1" applyFill="1" applyBorder="1" applyAlignment="1" applyProtection="1">
      <alignment horizontal="center" vertical="center" wrapText="1"/>
      <protection hidden="1"/>
    </xf>
    <xf numFmtId="191" fontId="15" fillId="0" borderId="15" xfId="2" applyNumberFormat="1" applyFont="1" applyFill="1" applyBorder="1" applyAlignment="1" applyProtection="1">
      <alignment horizontal="center" vertical="center" wrapText="1"/>
      <protection hidden="1"/>
    </xf>
    <xf numFmtId="191" fontId="15" fillId="0" borderId="91" xfId="2" applyNumberFormat="1" applyFont="1" applyFill="1" applyBorder="1" applyAlignment="1" applyProtection="1">
      <alignment horizontal="center" vertical="center" wrapText="1"/>
      <protection hidden="1"/>
    </xf>
    <xf numFmtId="0" fontId="22" fillId="0" borderId="87" xfId="2" applyFont="1" applyFill="1" applyBorder="1" applyAlignment="1" applyProtection="1">
      <alignment horizontal="center" vertical="center" shrinkToFit="1"/>
      <protection hidden="1"/>
    </xf>
    <xf numFmtId="0" fontId="18" fillId="0" borderId="10" xfId="2" applyFont="1" applyFill="1" applyBorder="1" applyAlignment="1" applyProtection="1">
      <alignment horizontal="center" vertical="top"/>
      <protection hidden="1"/>
    </xf>
    <xf numFmtId="0" fontId="18" fillId="0" borderId="0" xfId="2" applyFont="1" applyFill="1" applyAlignment="1" applyProtection="1">
      <alignment horizontal="center" vertical="top"/>
      <protection hidden="1"/>
    </xf>
    <xf numFmtId="0" fontId="18" fillId="0" borderId="15" xfId="2" applyFont="1" applyFill="1" applyBorder="1" applyAlignment="1" applyProtection="1">
      <alignment horizontal="center" vertical="top"/>
      <protection hidden="1"/>
    </xf>
    <xf numFmtId="0" fontId="58" fillId="0" borderId="0" xfId="5" applyFont="1" applyFill="1" applyBorder="1" applyAlignment="1" applyProtection="1">
      <alignment horizontal="center" vertical="center"/>
      <protection hidden="1"/>
    </xf>
    <xf numFmtId="0" fontId="15" fillId="0" borderId="0" xfId="2" applyFont="1" applyFill="1" applyBorder="1" applyAlignment="1" applyProtection="1">
      <alignment horizontal="center" vertical="center"/>
      <protection hidden="1"/>
    </xf>
    <xf numFmtId="0" fontId="15" fillId="0" borderId="15" xfId="2" applyFont="1" applyFill="1" applyBorder="1" applyAlignment="1" applyProtection="1">
      <alignment horizontal="center" vertical="center"/>
      <protection hidden="1"/>
    </xf>
    <xf numFmtId="0" fontId="33" fillId="0" borderId="9" xfId="2" applyFont="1" applyFill="1" applyBorder="1" applyAlignment="1" applyProtection="1">
      <alignment horizontal="center" vertical="center"/>
      <protection hidden="1"/>
    </xf>
    <xf numFmtId="0" fontId="33" fillId="0" borderId="10" xfId="2" applyFont="1" applyFill="1" applyBorder="1" applyAlignment="1" applyProtection="1">
      <alignment horizontal="center" vertical="center"/>
      <protection hidden="1"/>
    </xf>
    <xf numFmtId="0" fontId="33" fillId="0" borderId="11" xfId="2" applyFont="1" applyFill="1" applyBorder="1" applyAlignment="1" applyProtection="1">
      <alignment horizontal="center" vertical="center"/>
      <protection hidden="1"/>
    </xf>
    <xf numFmtId="0" fontId="33" fillId="0" borderId="12" xfId="2" applyFont="1" applyFill="1" applyBorder="1" applyAlignment="1" applyProtection="1">
      <alignment horizontal="center" vertical="center"/>
      <protection hidden="1"/>
    </xf>
    <xf numFmtId="0" fontId="33" fillId="0" borderId="0" xfId="2" applyFont="1" applyFill="1" applyBorder="1" applyAlignment="1" applyProtection="1">
      <alignment horizontal="center" vertical="center"/>
      <protection hidden="1"/>
    </xf>
    <xf numFmtId="0" fontId="33" fillId="0" borderId="13" xfId="2" applyFont="1" applyFill="1" applyBorder="1" applyAlignment="1" applyProtection="1">
      <alignment horizontal="center" vertical="center"/>
      <protection hidden="1"/>
    </xf>
    <xf numFmtId="0" fontId="33" fillId="0" borderId="14" xfId="2" applyFont="1" applyFill="1" applyBorder="1" applyAlignment="1" applyProtection="1">
      <alignment horizontal="center" vertical="center"/>
      <protection hidden="1"/>
    </xf>
    <xf numFmtId="0" fontId="33" fillId="0" borderId="15" xfId="2" applyFont="1" applyFill="1" applyBorder="1" applyAlignment="1" applyProtection="1">
      <alignment horizontal="center" vertical="center"/>
      <protection hidden="1"/>
    </xf>
    <xf numFmtId="0" fontId="33" fillId="0" borderId="16" xfId="2" applyFont="1" applyFill="1" applyBorder="1" applyAlignment="1" applyProtection="1">
      <alignment horizontal="center" vertical="center"/>
      <protection hidden="1"/>
    </xf>
    <xf numFmtId="38" fontId="15" fillId="0" borderId="80" xfId="4" applyFont="1" applyFill="1" applyBorder="1" applyAlignment="1" applyProtection="1">
      <alignment horizontal="right" vertical="center" shrinkToFit="1"/>
      <protection hidden="1"/>
    </xf>
    <xf numFmtId="38" fontId="15" fillId="0" borderId="41" xfId="4" applyFont="1" applyFill="1" applyBorder="1" applyAlignment="1" applyProtection="1">
      <alignment horizontal="right" vertical="center" shrinkToFit="1"/>
      <protection hidden="1"/>
    </xf>
    <xf numFmtId="0" fontId="73" fillId="0" borderId="31" xfId="2" applyFont="1" applyFill="1" applyBorder="1" applyAlignment="1" applyProtection="1">
      <alignment horizontal="center" vertical="center" wrapText="1"/>
      <protection hidden="1"/>
    </xf>
    <xf numFmtId="0" fontId="73" fillId="0" borderId="32" xfId="2" applyFont="1" applyFill="1" applyBorder="1" applyAlignment="1" applyProtection="1">
      <alignment horizontal="center" vertical="center" wrapText="1"/>
      <protection hidden="1"/>
    </xf>
    <xf numFmtId="0" fontId="73" fillId="0" borderId="35" xfId="2" applyFont="1" applyFill="1" applyBorder="1" applyAlignment="1" applyProtection="1">
      <alignment horizontal="center" vertical="center" wrapText="1"/>
      <protection hidden="1"/>
    </xf>
    <xf numFmtId="0" fontId="73" fillId="0" borderId="12" xfId="2" applyFont="1" applyFill="1" applyBorder="1" applyAlignment="1" applyProtection="1">
      <alignment horizontal="center" vertical="center" wrapText="1"/>
      <protection hidden="1"/>
    </xf>
    <xf numFmtId="0" fontId="73" fillId="0" borderId="0" xfId="2" applyFont="1" applyFill="1" applyAlignment="1" applyProtection="1">
      <alignment horizontal="center" vertical="center" wrapText="1"/>
      <protection hidden="1"/>
    </xf>
    <xf numFmtId="0" fontId="73" fillId="0" borderId="86" xfId="2" applyFont="1" applyFill="1" applyBorder="1" applyAlignment="1" applyProtection="1">
      <alignment horizontal="center" vertical="center" wrapText="1"/>
      <protection hidden="1"/>
    </xf>
    <xf numFmtId="0" fontId="73" fillId="0" borderId="14" xfId="2" applyFont="1" applyFill="1" applyBorder="1" applyAlignment="1" applyProtection="1">
      <alignment horizontal="center" vertical="center" wrapText="1"/>
      <protection hidden="1"/>
    </xf>
    <xf numFmtId="0" fontId="73" fillId="0" borderId="15" xfId="2" applyFont="1" applyFill="1" applyBorder="1" applyAlignment="1" applyProtection="1">
      <alignment horizontal="center" vertical="center" wrapText="1"/>
      <protection hidden="1"/>
    </xf>
    <xf numFmtId="0" fontId="73" fillId="0" borderId="91" xfId="2" applyFont="1" applyFill="1" applyBorder="1" applyAlignment="1" applyProtection="1">
      <alignment horizontal="center" vertical="center" wrapText="1"/>
      <protection hidden="1"/>
    </xf>
    <xf numFmtId="0" fontId="15" fillId="0" borderId="92" xfId="2" applyFont="1" applyFill="1" applyBorder="1" applyAlignment="1" applyProtection="1">
      <alignment horizontal="center" vertical="center" wrapText="1"/>
      <protection hidden="1"/>
    </xf>
    <xf numFmtId="0" fontId="18" fillId="0" borderId="82" xfId="2" applyFont="1" applyFill="1" applyBorder="1" applyAlignment="1" applyProtection="1">
      <alignment horizontal="center" vertical="center"/>
      <protection hidden="1"/>
    </xf>
    <xf numFmtId="0" fontId="18" fillId="0" borderId="87" xfId="2" applyFont="1" applyFill="1" applyBorder="1" applyAlignment="1" applyProtection="1">
      <alignment horizontal="center" vertical="center"/>
      <protection hidden="1"/>
    </xf>
    <xf numFmtId="0" fontId="73" fillId="0" borderId="33" xfId="2" applyFont="1" applyFill="1" applyBorder="1" applyAlignment="1" applyProtection="1">
      <alignment horizontal="center" vertical="center" wrapText="1"/>
      <protection hidden="1"/>
    </xf>
    <xf numFmtId="0" fontId="73" fillId="0" borderId="13" xfId="2" applyFont="1" applyFill="1" applyBorder="1" applyAlignment="1" applyProtection="1">
      <alignment horizontal="center" vertical="center" wrapText="1"/>
      <protection hidden="1"/>
    </xf>
    <xf numFmtId="0" fontId="73" fillId="0" borderId="16" xfId="2" applyFont="1" applyFill="1" applyBorder="1" applyAlignment="1" applyProtection="1">
      <alignment horizontal="center" vertical="center" wrapText="1"/>
      <protection hidden="1"/>
    </xf>
    <xf numFmtId="0" fontId="18" fillId="0" borderId="92" xfId="2" applyFont="1" applyFill="1" applyBorder="1" applyAlignment="1" applyProtection="1">
      <alignment horizontal="center" vertical="center"/>
      <protection hidden="1"/>
    </xf>
    <xf numFmtId="0" fontId="18" fillId="0" borderId="40" xfId="2" applyFont="1" applyFill="1" applyBorder="1" applyAlignment="1" applyProtection="1">
      <alignment horizontal="center" vertical="center"/>
      <protection hidden="1"/>
    </xf>
    <xf numFmtId="0" fontId="18" fillId="0" borderId="41" xfId="2" applyFont="1" applyFill="1" applyBorder="1" applyAlignment="1" applyProtection="1">
      <alignment horizontal="center" vertical="center"/>
      <protection hidden="1"/>
    </xf>
    <xf numFmtId="0" fontId="18" fillId="0" borderId="81" xfId="2" applyFont="1" applyFill="1" applyBorder="1" applyAlignment="1" applyProtection="1">
      <alignment horizontal="center" vertical="center"/>
      <protection hidden="1"/>
    </xf>
    <xf numFmtId="0" fontId="18" fillId="0" borderId="80" xfId="2" applyFont="1" applyFill="1" applyBorder="1" applyAlignment="1" applyProtection="1">
      <alignment horizontal="center" vertical="center"/>
      <protection hidden="1"/>
    </xf>
    <xf numFmtId="193" fontId="15" fillId="0" borderId="41" xfId="4" applyNumberFormat="1" applyFont="1" applyFill="1" applyBorder="1" applyAlignment="1" applyProtection="1">
      <alignment horizontal="right" vertical="center"/>
      <protection hidden="1"/>
    </xf>
    <xf numFmtId="0" fontId="18" fillId="0" borderId="89" xfId="2" applyFont="1" applyFill="1" applyBorder="1" applyAlignment="1" applyProtection="1">
      <alignment horizontal="center" vertical="center"/>
      <protection hidden="1"/>
    </xf>
    <xf numFmtId="0" fontId="18" fillId="0" borderId="86" xfId="2" applyFont="1" applyFill="1" applyBorder="1" applyAlignment="1" applyProtection="1">
      <alignment horizontal="center" vertical="center"/>
      <protection hidden="1"/>
    </xf>
    <xf numFmtId="0" fontId="18" fillId="0" borderId="42" xfId="2" applyFont="1" applyFill="1" applyBorder="1" applyAlignment="1" applyProtection="1">
      <alignment horizontal="center" vertical="center"/>
      <protection hidden="1"/>
    </xf>
    <xf numFmtId="49" fontId="39" fillId="0" borderId="0" xfId="2" applyNumberFormat="1" applyFont="1" applyFill="1" applyAlignment="1" applyProtection="1">
      <alignment horizontal="left" vertical="center"/>
      <protection hidden="1"/>
    </xf>
    <xf numFmtId="49" fontId="39" fillId="0" borderId="41" xfId="2" applyNumberFormat="1" applyFont="1" applyFill="1" applyBorder="1" applyAlignment="1" applyProtection="1">
      <alignment horizontal="left" vertical="center"/>
      <protection hidden="1"/>
    </xf>
    <xf numFmtId="0" fontId="18" fillId="0" borderId="91" xfId="2" applyFont="1" applyFill="1" applyBorder="1" applyAlignment="1" applyProtection="1">
      <alignment horizontal="center" vertical="center"/>
      <protection hidden="1"/>
    </xf>
    <xf numFmtId="0" fontId="15" fillId="0" borderId="104" xfId="2" applyFont="1" applyFill="1" applyBorder="1" applyAlignment="1" applyProtection="1">
      <alignment horizontal="center" vertical="center"/>
      <protection hidden="1"/>
    </xf>
    <xf numFmtId="0" fontId="15" fillId="0" borderId="105" xfId="2" applyFont="1" applyFill="1" applyBorder="1" applyAlignment="1" applyProtection="1">
      <alignment horizontal="center" vertical="center"/>
      <protection hidden="1"/>
    </xf>
    <xf numFmtId="38" fontId="18" fillId="0" borderId="35" xfId="4" applyFont="1" applyFill="1" applyBorder="1" applyAlignment="1" applyProtection="1">
      <alignment horizontal="center" vertical="top" shrinkToFit="1"/>
      <protection hidden="1"/>
    </xf>
    <xf numFmtId="38" fontId="18" fillId="0" borderId="86" xfId="4" applyFont="1" applyFill="1" applyBorder="1" applyAlignment="1" applyProtection="1">
      <alignment horizontal="center" vertical="top" shrinkToFit="1"/>
      <protection hidden="1"/>
    </xf>
    <xf numFmtId="38" fontId="18" fillId="0" borderId="91" xfId="4" applyFont="1" applyFill="1" applyBorder="1" applyAlignment="1" applyProtection="1">
      <alignment horizontal="center" vertical="top" shrinkToFit="1"/>
      <protection hidden="1"/>
    </xf>
    <xf numFmtId="0" fontId="15" fillId="0" borderId="167" xfId="2" applyFont="1" applyFill="1" applyBorder="1" applyAlignment="1" applyProtection="1">
      <alignment horizontal="center" vertical="center" shrinkToFit="1"/>
      <protection hidden="1"/>
    </xf>
    <xf numFmtId="0" fontId="15" fillId="0" borderId="168" xfId="2" applyFont="1" applyFill="1" applyBorder="1" applyAlignment="1" applyProtection="1">
      <alignment horizontal="center" vertical="center" shrinkToFit="1"/>
      <protection hidden="1"/>
    </xf>
    <xf numFmtId="0" fontId="15" fillId="0" borderId="118" xfId="2" applyNumberFormat="1" applyFont="1" applyFill="1" applyBorder="1" applyAlignment="1" applyProtection="1">
      <alignment horizontal="center" vertical="center" shrinkToFit="1"/>
      <protection hidden="1"/>
    </xf>
    <xf numFmtId="193" fontId="9" fillId="0" borderId="12" xfId="4" applyNumberFormat="1" applyFont="1" applyFill="1" applyBorder="1" applyAlignment="1" applyProtection="1">
      <alignment horizontal="right" vertical="center" shrinkToFit="1"/>
      <protection hidden="1"/>
    </xf>
    <xf numFmtId="193" fontId="9" fillId="0" borderId="0" xfId="4" applyNumberFormat="1" applyFont="1" applyFill="1" applyBorder="1" applyAlignment="1" applyProtection="1">
      <alignment horizontal="right" vertical="center" shrinkToFit="1"/>
      <protection hidden="1"/>
    </xf>
    <xf numFmtId="193" fontId="9" fillId="0" borderId="14" xfId="4" applyNumberFormat="1" applyFont="1" applyFill="1" applyBorder="1" applyAlignment="1" applyProtection="1">
      <alignment horizontal="right" vertical="center" shrinkToFit="1"/>
      <protection hidden="1"/>
    </xf>
    <xf numFmtId="193" fontId="9" fillId="0" borderId="15" xfId="4" applyNumberFormat="1" applyFont="1" applyFill="1" applyBorder="1" applyAlignment="1" applyProtection="1">
      <alignment horizontal="right" vertical="center" shrinkToFit="1"/>
      <protection hidden="1"/>
    </xf>
    <xf numFmtId="0" fontId="18" fillId="0" borderId="92" xfId="2" applyFont="1" applyFill="1" applyBorder="1" applyAlignment="1" applyProtection="1">
      <alignment horizontal="left" vertical="center" wrapText="1"/>
      <protection hidden="1"/>
    </xf>
    <xf numFmtId="0" fontId="18" fillId="0" borderId="10" xfId="2" applyFont="1" applyFill="1" applyBorder="1" applyAlignment="1" applyProtection="1">
      <alignment horizontal="left" vertical="center" wrapText="1"/>
      <protection hidden="1"/>
    </xf>
    <xf numFmtId="0" fontId="18" fillId="0" borderId="11" xfId="2" applyFont="1" applyFill="1" applyBorder="1" applyAlignment="1" applyProtection="1">
      <alignment horizontal="left" vertical="center" wrapText="1"/>
      <protection hidden="1"/>
    </xf>
    <xf numFmtId="0" fontId="18" fillId="0" borderId="85" xfId="2" applyFont="1" applyFill="1" applyBorder="1" applyAlignment="1" applyProtection="1">
      <alignment horizontal="left" vertical="center" wrapText="1"/>
      <protection hidden="1"/>
    </xf>
    <xf numFmtId="0" fontId="18" fillId="0" borderId="13" xfId="2" applyFont="1" applyFill="1" applyBorder="1" applyAlignment="1" applyProtection="1">
      <alignment horizontal="left" vertical="center" wrapText="1"/>
      <protection hidden="1"/>
    </xf>
    <xf numFmtId="0" fontId="18" fillId="0" borderId="90" xfId="2" applyFont="1" applyFill="1" applyBorder="1" applyAlignment="1" applyProtection="1">
      <alignment horizontal="left" vertical="center" wrapText="1"/>
      <protection hidden="1"/>
    </xf>
    <xf numFmtId="0" fontId="18" fillId="0" borderId="15" xfId="2" applyFont="1" applyFill="1" applyBorder="1" applyAlignment="1" applyProtection="1">
      <alignment horizontal="left" vertical="center" wrapText="1"/>
      <protection hidden="1"/>
    </xf>
    <xf numFmtId="0" fontId="18" fillId="0" borderId="16" xfId="2" applyFont="1" applyFill="1" applyBorder="1" applyAlignment="1" applyProtection="1">
      <alignment horizontal="left" vertical="center" wrapText="1"/>
      <protection hidden="1"/>
    </xf>
    <xf numFmtId="193" fontId="9" fillId="0" borderId="9" xfId="4" applyNumberFormat="1" applyFont="1" applyFill="1" applyBorder="1" applyAlignment="1" applyProtection="1">
      <alignment horizontal="right" vertical="center" shrinkToFit="1"/>
      <protection hidden="1"/>
    </xf>
    <xf numFmtId="193" fontId="9" fillId="0" borderId="10" xfId="4" applyNumberFormat="1" applyFont="1" applyFill="1" applyBorder="1" applyAlignment="1" applyProtection="1">
      <alignment horizontal="right" vertical="center" shrinkToFit="1"/>
      <protection hidden="1"/>
    </xf>
    <xf numFmtId="38" fontId="18" fillId="0" borderId="89" xfId="4" applyFont="1" applyFill="1" applyBorder="1" applyAlignment="1" applyProtection="1">
      <alignment horizontal="center" vertical="top" shrinkToFit="1"/>
      <protection hidden="1"/>
    </xf>
    <xf numFmtId="0" fontId="18" fillId="0" borderId="167" xfId="2" applyFont="1" applyFill="1" applyBorder="1" applyAlignment="1" applyProtection="1">
      <alignment horizontal="center" vertical="center" shrinkToFit="1"/>
      <protection hidden="1"/>
    </xf>
    <xf numFmtId="0" fontId="18" fillId="0" borderId="168" xfId="2" applyFont="1" applyFill="1" applyBorder="1" applyAlignment="1" applyProtection="1">
      <alignment horizontal="center" vertical="center" shrinkToFit="1"/>
      <protection hidden="1"/>
    </xf>
    <xf numFmtId="0" fontId="18" fillId="0" borderId="57" xfId="2" applyFont="1" applyFill="1" applyBorder="1" applyAlignment="1" applyProtection="1">
      <alignment horizontal="center" vertical="center" shrinkToFit="1"/>
      <protection hidden="1"/>
    </xf>
    <xf numFmtId="0" fontId="18" fillId="0" borderId="144" xfId="2" applyNumberFormat="1" applyFont="1" applyFill="1" applyBorder="1" applyAlignment="1" applyProtection="1">
      <alignment horizontal="center" vertical="center" wrapText="1" shrinkToFit="1"/>
      <protection hidden="1"/>
    </xf>
    <xf numFmtId="0" fontId="18" fillId="0" borderId="118" xfId="2" applyNumberFormat="1" applyFont="1" applyFill="1" applyBorder="1" applyAlignment="1" applyProtection="1">
      <alignment horizontal="center" vertical="center" wrapText="1" shrinkToFit="1"/>
      <protection hidden="1"/>
    </xf>
    <xf numFmtId="0" fontId="22" fillId="0" borderId="34" xfId="2" applyFont="1" applyFill="1" applyBorder="1" applyAlignment="1" applyProtection="1">
      <alignment horizontal="left" vertical="center"/>
      <protection hidden="1"/>
    </xf>
    <xf numFmtId="0" fontId="22" fillId="0" borderId="32" xfId="2" applyFont="1" applyFill="1" applyBorder="1" applyAlignment="1" applyProtection="1">
      <alignment horizontal="left" vertical="center"/>
      <protection hidden="1"/>
    </xf>
    <xf numFmtId="0" fontId="22" fillId="0" borderId="33" xfId="2" applyFont="1" applyFill="1" applyBorder="1" applyAlignment="1" applyProtection="1">
      <alignment horizontal="left" vertical="center"/>
      <protection hidden="1"/>
    </xf>
    <xf numFmtId="0" fontId="22" fillId="0" borderId="85" xfId="2" applyFont="1" applyFill="1" applyBorder="1" applyAlignment="1" applyProtection="1">
      <alignment horizontal="left" vertical="center"/>
      <protection hidden="1"/>
    </xf>
    <xf numFmtId="0" fontId="22" fillId="0" borderId="13" xfId="2" applyFont="1" applyFill="1" applyBorder="1" applyAlignment="1" applyProtection="1">
      <alignment horizontal="left" vertical="center"/>
      <protection hidden="1"/>
    </xf>
    <xf numFmtId="0" fontId="22" fillId="0" borderId="90" xfId="2" applyFont="1" applyFill="1" applyBorder="1" applyAlignment="1" applyProtection="1">
      <alignment horizontal="left" vertical="center"/>
      <protection hidden="1"/>
    </xf>
    <xf numFmtId="0" fontId="22" fillId="0" borderId="15" xfId="2" applyFont="1" applyFill="1" applyBorder="1" applyAlignment="1" applyProtection="1">
      <alignment horizontal="left" vertical="center"/>
      <protection hidden="1"/>
    </xf>
    <xf numFmtId="0" fontId="22" fillId="0" borderId="16" xfId="2" applyFont="1" applyFill="1" applyBorder="1" applyAlignment="1" applyProtection="1">
      <alignment horizontal="left" vertical="center"/>
      <protection hidden="1"/>
    </xf>
    <xf numFmtId="38" fontId="18" fillId="0" borderId="31" xfId="4" applyFont="1" applyFill="1" applyBorder="1" applyAlignment="1" applyProtection="1">
      <alignment horizontal="left" vertical="top" shrinkToFit="1"/>
      <protection hidden="1"/>
    </xf>
    <xf numFmtId="38" fontId="18" fillId="0" borderId="32" xfId="4" applyFont="1" applyFill="1" applyBorder="1" applyAlignment="1" applyProtection="1">
      <alignment horizontal="left" vertical="top" shrinkToFit="1"/>
      <protection hidden="1"/>
    </xf>
    <xf numFmtId="38" fontId="18" fillId="0" borderId="12" xfId="4" applyFont="1" applyFill="1" applyBorder="1" applyAlignment="1" applyProtection="1">
      <alignment horizontal="left" vertical="top" shrinkToFit="1"/>
      <protection hidden="1"/>
    </xf>
    <xf numFmtId="38" fontId="18" fillId="0" borderId="0" xfId="4" applyFont="1" applyFill="1" applyBorder="1" applyAlignment="1" applyProtection="1">
      <alignment horizontal="left" vertical="top" shrinkToFit="1"/>
      <protection hidden="1"/>
    </xf>
    <xf numFmtId="0" fontId="18" fillId="0" borderId="161" xfId="2" applyFont="1" applyFill="1" applyBorder="1" applyAlignment="1" applyProtection="1">
      <alignment horizontal="center" vertical="center" shrinkToFit="1"/>
      <protection hidden="1"/>
    </xf>
    <xf numFmtId="0" fontId="18" fillId="0" borderId="162" xfId="2" applyFont="1" applyFill="1" applyBorder="1" applyAlignment="1" applyProtection="1">
      <alignment horizontal="center" vertical="center" shrinkToFit="1"/>
      <protection hidden="1"/>
    </xf>
    <xf numFmtId="0" fontId="18" fillId="0" borderId="144" xfId="2" applyNumberFormat="1" applyFont="1" applyFill="1" applyBorder="1" applyAlignment="1" applyProtection="1">
      <alignment horizontal="center" vertical="center" shrinkToFit="1"/>
      <protection hidden="1"/>
    </xf>
    <xf numFmtId="0" fontId="18" fillId="0" borderId="118" xfId="2" applyNumberFormat="1" applyFont="1" applyFill="1" applyBorder="1" applyAlignment="1" applyProtection="1">
      <alignment horizontal="center" vertical="center" shrinkToFit="1"/>
      <protection hidden="1"/>
    </xf>
    <xf numFmtId="0" fontId="18" fillId="0" borderId="144" xfId="2" applyNumberFormat="1" applyFont="1" applyFill="1" applyBorder="1" applyAlignment="1" applyProtection="1">
      <alignment horizontal="center" vertical="center" textRotation="255" shrinkToFit="1"/>
      <protection hidden="1"/>
    </xf>
    <xf numFmtId="0" fontId="18" fillId="0" borderId="118" xfId="2" applyNumberFormat="1" applyFont="1" applyFill="1" applyBorder="1" applyAlignment="1" applyProtection="1">
      <alignment horizontal="center" vertical="center" textRotation="255" shrinkToFit="1"/>
      <protection hidden="1"/>
    </xf>
    <xf numFmtId="0" fontId="20" fillId="0" borderId="163" xfId="2" applyNumberFormat="1" applyFont="1" applyFill="1" applyBorder="1" applyAlignment="1" applyProtection="1">
      <alignment horizontal="center" vertical="center" textRotation="255" shrinkToFit="1"/>
      <protection hidden="1"/>
    </xf>
    <xf numFmtId="0" fontId="20" fillId="0" borderId="109" xfId="2" applyNumberFormat="1" applyFont="1" applyFill="1" applyBorder="1" applyAlignment="1" applyProtection="1">
      <alignment horizontal="center" vertical="center" textRotation="255" shrinkToFit="1"/>
      <protection hidden="1"/>
    </xf>
    <xf numFmtId="0" fontId="20" fillId="0" borderId="112" xfId="2" applyNumberFormat="1" applyFont="1" applyFill="1" applyBorder="1" applyAlignment="1" applyProtection="1">
      <alignment horizontal="center" vertical="center" textRotation="255" shrinkToFit="1"/>
      <protection hidden="1"/>
    </xf>
    <xf numFmtId="0" fontId="18" fillId="0" borderId="126" xfId="2" applyNumberFormat="1" applyFont="1" applyFill="1" applyBorder="1" applyAlignment="1" applyProtection="1">
      <alignment horizontal="center" vertical="center" wrapText="1" shrinkToFit="1"/>
      <protection hidden="1"/>
    </xf>
    <xf numFmtId="0" fontId="22" fillId="0" borderId="85" xfId="2" applyFont="1" applyFill="1" applyBorder="1" applyAlignment="1" applyProtection="1">
      <alignment horizontal="left" vertical="center" wrapText="1"/>
      <protection hidden="1"/>
    </xf>
    <xf numFmtId="0" fontId="22" fillId="0" borderId="0" xfId="2" applyFont="1" applyFill="1" applyAlignment="1" applyProtection="1">
      <alignment horizontal="left" vertical="center" wrapText="1"/>
      <protection hidden="1"/>
    </xf>
    <xf numFmtId="0" fontId="22" fillId="0" borderId="13" xfId="2" applyFont="1" applyFill="1" applyBorder="1" applyAlignment="1" applyProtection="1">
      <alignment horizontal="left" vertical="center" wrapText="1"/>
      <protection hidden="1"/>
    </xf>
    <xf numFmtId="0" fontId="22" fillId="0" borderId="90" xfId="2" applyFont="1" applyFill="1" applyBorder="1" applyAlignment="1" applyProtection="1">
      <alignment horizontal="left" vertical="center" wrapText="1"/>
      <protection hidden="1"/>
    </xf>
    <xf numFmtId="0" fontId="22" fillId="0" borderId="15" xfId="2" applyFont="1" applyFill="1" applyBorder="1" applyAlignment="1" applyProtection="1">
      <alignment horizontal="left" vertical="center" wrapText="1"/>
      <protection hidden="1"/>
    </xf>
    <xf numFmtId="0" fontId="22" fillId="0" borderId="16" xfId="2" applyFont="1" applyFill="1" applyBorder="1" applyAlignment="1" applyProtection="1">
      <alignment horizontal="left" vertical="center" wrapText="1"/>
      <protection hidden="1"/>
    </xf>
    <xf numFmtId="193" fontId="22" fillId="0" borderId="9" xfId="2" applyNumberFormat="1" applyFont="1" applyFill="1" applyBorder="1" applyAlignment="1" applyProtection="1">
      <alignment horizontal="center" vertical="center" shrinkToFit="1"/>
      <protection hidden="1"/>
    </xf>
    <xf numFmtId="193" fontId="22" fillId="0" borderId="10" xfId="2" applyNumberFormat="1" applyFont="1" applyFill="1" applyBorder="1" applyAlignment="1" applyProtection="1">
      <alignment horizontal="center" vertical="center" shrinkToFit="1"/>
      <protection hidden="1"/>
    </xf>
    <xf numFmtId="193" fontId="22" fillId="0" borderId="11" xfId="2" applyNumberFormat="1" applyFont="1" applyFill="1" applyBorder="1" applyAlignment="1" applyProtection="1">
      <alignment horizontal="center" vertical="center" shrinkToFit="1"/>
      <protection hidden="1"/>
    </xf>
    <xf numFmtId="193" fontId="22" fillId="0" borderId="12" xfId="2" applyNumberFormat="1" applyFont="1" applyFill="1" applyBorder="1" applyAlignment="1" applyProtection="1">
      <alignment horizontal="center" vertical="center" shrinkToFit="1"/>
      <protection hidden="1"/>
    </xf>
    <xf numFmtId="193" fontId="22" fillId="0" borderId="0" xfId="2" applyNumberFormat="1" applyFont="1" applyFill="1" applyAlignment="1" applyProtection="1">
      <alignment horizontal="center" vertical="center" shrinkToFit="1"/>
      <protection hidden="1"/>
    </xf>
    <xf numFmtId="193" fontId="22" fillId="0" borderId="13" xfId="2" applyNumberFormat="1" applyFont="1" applyFill="1" applyBorder="1" applyAlignment="1" applyProtection="1">
      <alignment horizontal="center" vertical="center" shrinkToFit="1"/>
      <protection hidden="1"/>
    </xf>
    <xf numFmtId="193" fontId="22" fillId="0" borderId="14" xfId="2" applyNumberFormat="1" applyFont="1" applyFill="1" applyBorder="1" applyAlignment="1" applyProtection="1">
      <alignment horizontal="center" vertical="center" shrinkToFit="1"/>
      <protection hidden="1"/>
    </xf>
    <xf numFmtId="193" fontId="22" fillId="0" borderId="15" xfId="2" applyNumberFormat="1" applyFont="1" applyFill="1" applyBorder="1" applyAlignment="1" applyProtection="1">
      <alignment horizontal="center" vertical="center" shrinkToFit="1"/>
      <protection hidden="1"/>
    </xf>
    <xf numFmtId="193" fontId="22" fillId="0" borderId="16" xfId="2" applyNumberFormat="1" applyFont="1" applyFill="1" applyBorder="1" applyAlignment="1" applyProtection="1">
      <alignment horizontal="center" vertical="center" shrinkToFit="1"/>
      <protection hidden="1"/>
    </xf>
    <xf numFmtId="193" fontId="13" fillId="0" borderId="9" xfId="2" applyNumberFormat="1" applyFont="1" applyFill="1" applyBorder="1" applyAlignment="1" applyProtection="1">
      <alignment horizontal="left" vertical="center" shrinkToFit="1"/>
      <protection hidden="1"/>
    </xf>
    <xf numFmtId="193" fontId="13" fillId="0" borderId="10" xfId="2" applyNumberFormat="1" applyFont="1" applyFill="1" applyBorder="1" applyAlignment="1" applyProtection="1">
      <alignment horizontal="left" vertical="center" shrinkToFit="1"/>
      <protection hidden="1"/>
    </xf>
    <xf numFmtId="193" fontId="13" fillId="0" borderId="89" xfId="2" applyNumberFormat="1" applyFont="1" applyFill="1" applyBorder="1" applyAlignment="1" applyProtection="1">
      <alignment horizontal="left" vertical="center" shrinkToFit="1"/>
      <protection hidden="1"/>
    </xf>
    <xf numFmtId="193" fontId="13" fillId="0" borderId="12" xfId="2" applyNumberFormat="1" applyFont="1" applyFill="1" applyBorder="1" applyAlignment="1" applyProtection="1">
      <alignment horizontal="left" vertical="center" shrinkToFit="1"/>
      <protection hidden="1"/>
    </xf>
    <xf numFmtId="193" fontId="13" fillId="0" borderId="0" xfId="2" applyNumberFormat="1" applyFont="1" applyFill="1" applyAlignment="1" applyProtection="1">
      <alignment horizontal="left" vertical="center" shrinkToFit="1"/>
      <protection hidden="1"/>
    </xf>
    <xf numFmtId="193" fontId="13" fillId="0" borderId="86" xfId="2" applyNumberFormat="1" applyFont="1" applyFill="1" applyBorder="1" applyAlignment="1" applyProtection="1">
      <alignment horizontal="left" vertical="center" shrinkToFit="1"/>
      <protection hidden="1"/>
    </xf>
    <xf numFmtId="193" fontId="13" fillId="0" borderId="14" xfId="2" applyNumberFormat="1" applyFont="1" applyFill="1" applyBorder="1" applyAlignment="1" applyProtection="1">
      <alignment horizontal="left" vertical="center" shrinkToFit="1"/>
      <protection hidden="1"/>
    </xf>
    <xf numFmtId="193" fontId="13" fillId="0" borderId="15" xfId="2" applyNumberFormat="1" applyFont="1" applyFill="1" applyBorder="1" applyAlignment="1" applyProtection="1">
      <alignment horizontal="left" vertical="center" shrinkToFit="1"/>
      <protection hidden="1"/>
    </xf>
    <xf numFmtId="193" fontId="13" fillId="0" borderId="91" xfId="2" applyNumberFormat="1" applyFont="1" applyFill="1" applyBorder="1" applyAlignment="1" applyProtection="1">
      <alignment horizontal="left" vertical="center" shrinkToFit="1"/>
      <protection hidden="1"/>
    </xf>
    <xf numFmtId="0" fontId="18" fillId="0" borderId="117" xfId="2" applyNumberFormat="1" applyFont="1" applyFill="1" applyBorder="1" applyAlignment="1" applyProtection="1">
      <alignment horizontal="center" vertical="center" shrinkToFit="1"/>
      <protection hidden="1"/>
    </xf>
    <xf numFmtId="0" fontId="18" fillId="0" borderId="123" xfId="2" applyNumberFormat="1" applyFont="1" applyFill="1" applyBorder="1" applyAlignment="1" applyProtection="1">
      <alignment horizontal="center" vertical="center" shrinkToFit="1"/>
      <protection hidden="1"/>
    </xf>
    <xf numFmtId="0" fontId="18" fillId="0" borderId="124" xfId="2" applyNumberFormat="1" applyFont="1" applyFill="1" applyBorder="1" applyAlignment="1" applyProtection="1">
      <alignment horizontal="center" vertical="center" shrinkToFit="1"/>
      <protection hidden="1"/>
    </xf>
    <xf numFmtId="0" fontId="18" fillId="0" borderId="169" xfId="2" applyNumberFormat="1" applyFont="1" applyFill="1" applyBorder="1" applyAlignment="1" applyProtection="1">
      <alignment horizontal="center" vertical="center"/>
      <protection hidden="1"/>
    </xf>
    <xf numFmtId="0" fontId="18" fillId="0" borderId="170" xfId="2" applyNumberFormat="1" applyFont="1" applyFill="1" applyBorder="1" applyAlignment="1" applyProtection="1">
      <alignment horizontal="center" vertical="center"/>
      <protection hidden="1"/>
    </xf>
    <xf numFmtId="0" fontId="18" fillId="0" borderId="171" xfId="2" applyNumberFormat="1" applyFont="1" applyFill="1" applyBorder="1" applyAlignment="1" applyProtection="1">
      <alignment horizontal="center" vertical="center"/>
      <protection hidden="1"/>
    </xf>
    <xf numFmtId="0" fontId="18" fillId="0" borderId="173" xfId="2" applyNumberFormat="1" applyFont="1" applyFill="1" applyBorder="1" applyAlignment="1" applyProtection="1">
      <alignment horizontal="center" vertical="center"/>
      <protection hidden="1"/>
    </xf>
    <xf numFmtId="0" fontId="18" fillId="0" borderId="102" xfId="2" applyNumberFormat="1" applyFont="1" applyFill="1" applyBorder="1" applyAlignment="1" applyProtection="1">
      <alignment horizontal="center" vertical="center"/>
      <protection hidden="1"/>
    </xf>
    <xf numFmtId="0" fontId="18" fillId="0" borderId="103" xfId="2" applyNumberFormat="1" applyFont="1" applyFill="1" applyBorder="1" applyAlignment="1" applyProtection="1">
      <alignment horizontal="center" vertical="center"/>
      <protection hidden="1"/>
    </xf>
    <xf numFmtId="0" fontId="18" fillId="0" borderId="175" xfId="2" applyFont="1" applyFill="1" applyBorder="1" applyAlignment="1" applyProtection="1">
      <alignment horizontal="center" vertical="center" shrinkToFit="1"/>
      <protection hidden="1"/>
    </xf>
    <xf numFmtId="0" fontId="18" fillId="0" borderId="176" xfId="2" applyFont="1" applyFill="1" applyBorder="1" applyAlignment="1" applyProtection="1">
      <alignment horizontal="center" vertical="center" shrinkToFit="1"/>
      <protection hidden="1"/>
    </xf>
    <xf numFmtId="0" fontId="18" fillId="0" borderId="126" xfId="2" applyNumberFormat="1" applyFont="1" applyFill="1" applyBorder="1" applyAlignment="1" applyProtection="1">
      <alignment horizontal="center" vertical="center" shrinkToFit="1"/>
      <protection hidden="1"/>
    </xf>
    <xf numFmtId="0" fontId="18" fillId="0" borderId="126" xfId="2" applyNumberFormat="1" applyFont="1" applyFill="1" applyBorder="1" applyAlignment="1" applyProtection="1">
      <alignment horizontal="center" vertical="center" textRotation="255" shrinkToFit="1"/>
      <protection hidden="1"/>
    </xf>
    <xf numFmtId="0" fontId="20" fillId="0" borderId="126" xfId="2" applyNumberFormat="1" applyFont="1" applyFill="1" applyBorder="1" applyAlignment="1" applyProtection="1">
      <alignment horizontal="center" vertical="center" textRotation="255" shrinkToFit="1"/>
      <protection hidden="1"/>
    </xf>
    <xf numFmtId="0" fontId="20" fillId="0" borderId="118" xfId="2" applyNumberFormat="1" applyFont="1" applyFill="1" applyBorder="1" applyAlignment="1" applyProtection="1">
      <alignment horizontal="center" vertical="center" textRotation="255" shrinkToFit="1"/>
      <protection hidden="1"/>
    </xf>
    <xf numFmtId="0" fontId="57" fillId="0" borderId="89" xfId="2" applyFont="1" applyFill="1" applyBorder="1" applyAlignment="1" applyProtection="1">
      <alignment horizontal="center" vertical="top"/>
      <protection hidden="1"/>
    </xf>
    <xf numFmtId="0" fontId="57" fillId="0" borderId="86" xfId="2" applyFont="1" applyFill="1" applyBorder="1" applyAlignment="1" applyProtection="1">
      <alignment horizontal="center" vertical="top"/>
      <protection hidden="1"/>
    </xf>
    <xf numFmtId="0" fontId="57" fillId="0" borderId="91" xfId="2" applyFont="1" applyFill="1" applyBorder="1" applyAlignment="1" applyProtection="1">
      <alignment horizontal="center" vertical="top"/>
      <protection hidden="1"/>
    </xf>
    <xf numFmtId="0" fontId="18" fillId="0" borderId="177" xfId="2" applyFont="1" applyFill="1" applyBorder="1" applyAlignment="1" applyProtection="1">
      <alignment horizontal="center" vertical="center" shrinkToFit="1"/>
      <protection hidden="1"/>
    </xf>
    <xf numFmtId="0" fontId="18" fillId="0" borderId="178" xfId="2" applyFont="1" applyFill="1" applyBorder="1" applyAlignment="1" applyProtection="1">
      <alignment horizontal="center" vertical="center" shrinkToFit="1"/>
      <protection hidden="1"/>
    </xf>
    <xf numFmtId="0" fontId="18" fillId="0" borderId="179" xfId="2" applyFont="1" applyFill="1" applyBorder="1" applyAlignment="1" applyProtection="1">
      <alignment horizontal="center" vertical="center" shrinkToFit="1"/>
      <protection hidden="1"/>
    </xf>
    <xf numFmtId="0" fontId="18" fillId="0" borderId="166" xfId="2" applyFont="1" applyFill="1" applyBorder="1" applyAlignment="1" applyProtection="1">
      <alignment horizontal="center" vertical="center" shrinkToFit="1"/>
      <protection hidden="1"/>
    </xf>
    <xf numFmtId="0" fontId="18" fillId="0" borderId="181" xfId="2" applyFont="1" applyFill="1" applyBorder="1" applyAlignment="1" applyProtection="1">
      <alignment horizontal="center" vertical="center" shrinkToFit="1"/>
      <protection hidden="1"/>
    </xf>
    <xf numFmtId="0" fontId="18" fillId="0" borderId="180" xfId="2" applyFont="1" applyFill="1" applyBorder="1" applyAlignment="1" applyProtection="1">
      <alignment horizontal="center" vertical="center" shrinkToFit="1"/>
      <protection hidden="1"/>
    </xf>
    <xf numFmtId="0" fontId="18" fillId="0" borderId="112" xfId="2" applyNumberFormat="1" applyFont="1" applyFill="1" applyBorder="1" applyAlignment="1" applyProtection="1">
      <alignment horizontal="center" vertical="center" shrinkToFit="1"/>
      <protection hidden="1"/>
    </xf>
    <xf numFmtId="0" fontId="18" fillId="0" borderId="112" xfId="2" applyNumberFormat="1" applyFont="1" applyFill="1" applyBorder="1" applyAlignment="1" applyProtection="1">
      <alignment horizontal="center" vertical="center" textRotation="255" shrinkToFit="1"/>
      <protection hidden="1"/>
    </xf>
    <xf numFmtId="0" fontId="18" fillId="0" borderId="112" xfId="2" applyNumberFormat="1" applyFont="1" applyFill="1" applyBorder="1" applyAlignment="1" applyProtection="1">
      <alignment horizontal="center" vertical="center" wrapText="1" shrinkToFit="1"/>
      <protection hidden="1"/>
    </xf>
    <xf numFmtId="0" fontId="15" fillId="0" borderId="119" xfId="2" applyNumberFormat="1" applyFont="1" applyFill="1" applyBorder="1" applyAlignment="1" applyProtection="1">
      <alignment horizontal="center" vertical="center" shrinkToFit="1"/>
      <protection hidden="1"/>
    </xf>
    <xf numFmtId="0" fontId="15" fillId="0" borderId="58" xfId="2" applyNumberFormat="1" applyFont="1" applyFill="1" applyBorder="1" applyAlignment="1" applyProtection="1">
      <alignment horizontal="center" vertical="center" shrinkToFit="1"/>
      <protection hidden="1"/>
    </xf>
    <xf numFmtId="0" fontId="15" fillId="0" borderId="120" xfId="2" applyNumberFormat="1" applyFont="1" applyFill="1" applyBorder="1" applyAlignment="1" applyProtection="1">
      <alignment horizontal="center" vertical="center" shrinkToFit="1"/>
      <protection hidden="1"/>
    </xf>
    <xf numFmtId="0" fontId="15" fillId="0" borderId="44" xfId="2" applyNumberFormat="1" applyFont="1" applyFill="1" applyBorder="1" applyAlignment="1" applyProtection="1">
      <alignment horizontal="center" vertical="center" shrinkToFit="1"/>
      <protection hidden="1"/>
    </xf>
    <xf numFmtId="0" fontId="15" fillId="0" borderId="15" xfId="2" applyNumberFormat="1" applyFont="1" applyFill="1" applyBorder="1" applyAlignment="1" applyProtection="1">
      <alignment horizontal="center" vertical="center" shrinkToFit="1"/>
      <protection hidden="1"/>
    </xf>
    <xf numFmtId="0" fontId="15" fillId="0" borderId="43" xfId="2" applyNumberFormat="1" applyFont="1" applyFill="1" applyBorder="1" applyAlignment="1" applyProtection="1">
      <alignment horizontal="center" vertical="center" shrinkToFit="1"/>
      <protection hidden="1"/>
    </xf>
    <xf numFmtId="0" fontId="73" fillId="0" borderId="9" xfId="2" applyFont="1" applyFill="1" applyBorder="1" applyAlignment="1" applyProtection="1">
      <alignment horizontal="left" vertical="center" wrapText="1"/>
      <protection hidden="1"/>
    </xf>
    <xf numFmtId="0" fontId="73" fillId="0" borderId="10" xfId="2" applyFont="1" applyFill="1" applyBorder="1" applyAlignment="1" applyProtection="1">
      <alignment horizontal="left" vertical="center" wrapText="1"/>
      <protection hidden="1"/>
    </xf>
    <xf numFmtId="0" fontId="73" fillId="0" borderId="11" xfId="2" applyFont="1" applyFill="1" applyBorder="1" applyAlignment="1" applyProtection="1">
      <alignment horizontal="left" vertical="center" wrapText="1"/>
      <protection hidden="1"/>
    </xf>
    <xf numFmtId="0" fontId="73" fillId="0" borderId="13" xfId="2" applyFont="1" applyFill="1" applyBorder="1" applyAlignment="1" applyProtection="1">
      <alignment horizontal="left" vertical="center" wrapText="1"/>
      <protection hidden="1"/>
    </xf>
    <xf numFmtId="0" fontId="73" fillId="0" borderId="16" xfId="2" applyFont="1" applyFill="1" applyBorder="1" applyAlignment="1" applyProtection="1">
      <alignment horizontal="left" vertical="center" wrapText="1"/>
      <protection hidden="1"/>
    </xf>
    <xf numFmtId="0" fontId="18" fillId="0" borderId="174" xfId="2" applyFont="1" applyFill="1" applyBorder="1" applyAlignment="1" applyProtection="1">
      <alignment horizontal="center" vertical="center" shrinkToFit="1"/>
      <protection hidden="1"/>
    </xf>
    <xf numFmtId="0" fontId="18" fillId="0" borderId="172" xfId="2" applyFont="1" applyFill="1" applyBorder="1" applyAlignment="1" applyProtection="1">
      <alignment horizontal="center" vertical="center" shrinkToFit="1"/>
      <protection hidden="1"/>
    </xf>
    <xf numFmtId="0" fontId="22" fillId="0" borderId="92" xfId="2" applyFont="1" applyFill="1" applyBorder="1" applyAlignment="1" applyProtection="1">
      <alignment horizontal="center" vertical="center" wrapText="1"/>
      <protection hidden="1"/>
    </xf>
    <xf numFmtId="0" fontId="22" fillId="0" borderId="10" xfId="2" applyFont="1" applyFill="1" applyBorder="1" applyAlignment="1" applyProtection="1">
      <alignment horizontal="center" vertical="center" wrapText="1"/>
      <protection hidden="1"/>
    </xf>
    <xf numFmtId="0" fontId="22" fillId="0" borderId="11" xfId="2" applyFont="1" applyFill="1" applyBorder="1" applyAlignment="1" applyProtection="1">
      <alignment horizontal="center" vertical="center" wrapText="1"/>
      <protection hidden="1"/>
    </xf>
    <xf numFmtId="0" fontId="22" fillId="0" borderId="85" xfId="2" applyFont="1" applyFill="1" applyBorder="1" applyAlignment="1" applyProtection="1">
      <alignment horizontal="center" vertical="center" wrapText="1"/>
      <protection hidden="1"/>
    </xf>
    <xf numFmtId="0" fontId="22" fillId="0" borderId="0" xfId="2" applyFont="1" applyFill="1" applyAlignment="1" applyProtection="1">
      <alignment horizontal="center" vertical="center" wrapText="1"/>
      <protection hidden="1"/>
    </xf>
    <xf numFmtId="0" fontId="22" fillId="0" borderId="13" xfId="2" applyFont="1" applyFill="1" applyBorder="1" applyAlignment="1" applyProtection="1">
      <alignment horizontal="center" vertical="center" wrapText="1"/>
      <protection hidden="1"/>
    </xf>
    <xf numFmtId="0" fontId="22" fillId="0" borderId="90" xfId="2" applyFont="1" applyFill="1" applyBorder="1" applyAlignment="1" applyProtection="1">
      <alignment horizontal="center" vertical="center" wrapText="1"/>
      <protection hidden="1"/>
    </xf>
    <xf numFmtId="0" fontId="22" fillId="0" borderId="15" xfId="2" applyFont="1" applyFill="1" applyBorder="1" applyAlignment="1" applyProtection="1">
      <alignment horizontal="center" vertical="center" wrapText="1"/>
      <protection hidden="1"/>
    </xf>
    <xf numFmtId="0" fontId="22" fillId="0" borderId="16" xfId="2" applyFont="1" applyFill="1" applyBorder="1" applyAlignment="1" applyProtection="1">
      <alignment horizontal="center" vertical="center" wrapText="1"/>
      <protection hidden="1"/>
    </xf>
    <xf numFmtId="0" fontId="15" fillId="0" borderId="89" xfId="2" applyFont="1" applyFill="1" applyBorder="1" applyAlignment="1" applyProtection="1">
      <alignment horizontal="center" vertical="center"/>
      <protection hidden="1"/>
    </xf>
    <xf numFmtId="0" fontId="15" fillId="0" borderId="86" xfId="2" applyFont="1" applyFill="1" applyBorder="1" applyAlignment="1" applyProtection="1">
      <alignment horizontal="center" vertical="center"/>
      <protection hidden="1"/>
    </xf>
    <xf numFmtId="0" fontId="15" fillId="0" borderId="91" xfId="2" applyFont="1" applyFill="1" applyBorder="1" applyAlignment="1" applyProtection="1">
      <alignment horizontal="center" vertical="center"/>
      <protection hidden="1"/>
    </xf>
    <xf numFmtId="0" fontId="18" fillId="0" borderId="117" xfId="2" applyFont="1" applyFill="1" applyBorder="1" applyAlignment="1" applyProtection="1">
      <alignment horizontal="center" vertical="center" shrinkToFit="1"/>
      <protection hidden="1"/>
    </xf>
    <xf numFmtId="0" fontId="18" fillId="0" borderId="182" xfId="2" applyFont="1" applyFill="1" applyBorder="1" applyAlignment="1" applyProtection="1">
      <alignment horizontal="center" vertical="center" shrinkToFit="1"/>
      <protection hidden="1"/>
    </xf>
    <xf numFmtId="0" fontId="18" fillId="0" borderId="141" xfId="2" applyFont="1" applyFill="1" applyBorder="1" applyAlignment="1" applyProtection="1">
      <alignment horizontal="center" vertical="center" shrinkToFit="1"/>
      <protection hidden="1"/>
    </xf>
    <xf numFmtId="0" fontId="18" fillId="0" borderId="131" xfId="2" applyNumberFormat="1" applyFont="1" applyFill="1" applyBorder="1" applyAlignment="1" applyProtection="1">
      <alignment horizontal="center" vertical="center" shrinkToFit="1"/>
      <protection hidden="1"/>
    </xf>
    <xf numFmtId="0" fontId="22" fillId="0" borderId="92" xfId="2" applyFont="1" applyFill="1" applyBorder="1" applyAlignment="1" applyProtection="1">
      <alignment horizontal="left" vertical="center"/>
      <protection hidden="1"/>
    </xf>
    <xf numFmtId="0" fontId="22" fillId="0" borderId="89" xfId="2" applyFont="1" applyFill="1" applyBorder="1" applyAlignment="1" applyProtection="1">
      <alignment horizontal="left" vertical="center"/>
      <protection hidden="1"/>
    </xf>
    <xf numFmtId="0" fontId="22" fillId="0" borderId="86" xfId="2" applyFont="1" applyFill="1" applyBorder="1" applyAlignment="1" applyProtection="1">
      <alignment horizontal="left" vertical="center"/>
      <protection hidden="1"/>
    </xf>
    <xf numFmtId="0" fontId="22" fillId="0" borderId="40" xfId="2" applyFont="1" applyFill="1" applyBorder="1" applyAlignment="1" applyProtection="1">
      <alignment horizontal="left" vertical="center"/>
      <protection hidden="1"/>
    </xf>
    <xf numFmtId="0" fontId="22" fillId="0" borderId="41" xfId="2" applyFont="1" applyFill="1" applyBorder="1" applyAlignment="1" applyProtection="1">
      <alignment horizontal="left" vertical="center"/>
      <protection hidden="1"/>
    </xf>
    <xf numFmtId="0" fontId="22" fillId="0" borderId="42" xfId="2" applyFont="1" applyFill="1" applyBorder="1" applyAlignment="1" applyProtection="1">
      <alignment horizontal="left" vertical="center"/>
      <protection hidden="1"/>
    </xf>
    <xf numFmtId="0" fontId="15" fillId="0" borderId="9" xfId="2" applyFont="1" applyFill="1" applyBorder="1" applyAlignment="1" applyProtection="1">
      <alignment horizontal="center" vertical="center" shrinkToFit="1"/>
      <protection hidden="1"/>
    </xf>
    <xf numFmtId="0" fontId="15" fillId="0" borderId="80" xfId="2" applyFont="1" applyFill="1" applyBorder="1" applyAlignment="1" applyProtection="1">
      <alignment horizontal="center" vertical="center" shrinkToFit="1"/>
      <protection hidden="1"/>
    </xf>
    <xf numFmtId="0" fontId="18" fillId="0" borderId="183" xfId="2" applyFont="1" applyFill="1" applyBorder="1" applyAlignment="1" applyProtection="1">
      <alignment horizontal="center" vertical="center"/>
      <protection hidden="1"/>
    </xf>
    <xf numFmtId="0" fontId="18" fillId="0" borderId="187" xfId="2" applyFont="1" applyFill="1" applyBorder="1" applyAlignment="1" applyProtection="1">
      <alignment horizontal="center" vertical="center"/>
      <protection hidden="1"/>
    </xf>
    <xf numFmtId="0" fontId="18" fillId="0" borderId="189" xfId="2" applyFont="1" applyFill="1" applyBorder="1" applyAlignment="1" applyProtection="1">
      <alignment horizontal="center" vertical="center"/>
      <protection hidden="1"/>
    </xf>
    <xf numFmtId="0" fontId="18" fillId="0" borderId="165" xfId="2" applyFont="1" applyFill="1" applyBorder="1" applyAlignment="1" applyProtection="1">
      <alignment horizontal="center" vertical="center" shrinkToFit="1"/>
      <protection hidden="1"/>
    </xf>
    <xf numFmtId="191" fontId="18" fillId="0" borderId="184" xfId="2" applyNumberFormat="1" applyFont="1" applyFill="1" applyBorder="1" applyAlignment="1" applyProtection="1">
      <alignment horizontal="center" vertical="center" shrinkToFit="1"/>
      <protection hidden="1"/>
    </xf>
    <xf numFmtId="191" fontId="18" fillId="0" borderId="185" xfId="2" applyNumberFormat="1" applyFont="1" applyFill="1" applyBorder="1" applyAlignment="1" applyProtection="1">
      <alignment horizontal="center" vertical="center" shrinkToFit="1"/>
      <protection hidden="1"/>
    </xf>
    <xf numFmtId="191" fontId="18" fillId="0" borderId="188" xfId="2" applyNumberFormat="1" applyFont="1" applyFill="1" applyBorder="1" applyAlignment="1" applyProtection="1">
      <alignment horizontal="center" vertical="center" shrinkToFit="1"/>
      <protection hidden="1"/>
    </xf>
    <xf numFmtId="191" fontId="18" fillId="0" borderId="60" xfId="2" applyNumberFormat="1" applyFont="1" applyFill="1" applyBorder="1" applyAlignment="1" applyProtection="1">
      <alignment horizontal="center" vertical="center" shrinkToFit="1"/>
      <protection hidden="1"/>
    </xf>
    <xf numFmtId="191" fontId="18" fillId="0" borderId="125" xfId="2" applyNumberFormat="1" applyFont="1" applyFill="1" applyBorder="1" applyAlignment="1" applyProtection="1">
      <alignment horizontal="center" vertical="center" shrinkToFit="1"/>
      <protection hidden="1"/>
    </xf>
    <xf numFmtId="0" fontId="18" fillId="0" borderId="184" xfId="2" applyFont="1" applyFill="1" applyBorder="1" applyAlignment="1" applyProtection="1">
      <alignment horizontal="center" vertical="center" wrapText="1"/>
      <protection hidden="1"/>
    </xf>
    <xf numFmtId="0" fontId="18" fillId="0" borderId="186" xfId="2" applyFont="1" applyFill="1" applyBorder="1" applyAlignment="1" applyProtection="1">
      <alignment horizontal="center" vertical="center" wrapText="1"/>
      <protection hidden="1"/>
    </xf>
    <xf numFmtId="0" fontId="18" fillId="0" borderId="7" xfId="2" applyFont="1" applyFill="1" applyBorder="1" applyAlignment="1" applyProtection="1">
      <alignment horizontal="center" vertical="center" wrapText="1"/>
      <protection hidden="1"/>
    </xf>
    <xf numFmtId="0" fontId="18" fillId="0" borderId="5" xfId="2" applyFont="1" applyFill="1" applyBorder="1" applyAlignment="1" applyProtection="1">
      <alignment horizontal="center" vertical="center" wrapText="1"/>
      <protection hidden="1"/>
    </xf>
    <xf numFmtId="190" fontId="15" fillId="0" borderId="164" xfId="2" applyNumberFormat="1" applyFont="1" applyFill="1" applyBorder="1" applyAlignment="1" applyProtection="1">
      <alignment horizontal="center" vertical="center" shrinkToFit="1"/>
      <protection hidden="1"/>
    </xf>
    <xf numFmtId="190" fontId="15" fillId="0" borderId="32" xfId="2" applyNumberFormat="1" applyFont="1" applyFill="1" applyBorder="1" applyAlignment="1" applyProtection="1">
      <alignment horizontal="center" vertical="center" shrinkToFit="1"/>
      <protection hidden="1"/>
    </xf>
    <xf numFmtId="190" fontId="15" fillId="0" borderId="165" xfId="2" applyNumberFormat="1" applyFont="1" applyFill="1" applyBorder="1" applyAlignment="1" applyProtection="1">
      <alignment horizontal="center" vertical="center" shrinkToFit="1"/>
      <protection hidden="1"/>
    </xf>
    <xf numFmtId="190" fontId="15" fillId="0" borderId="110" xfId="2" applyNumberFormat="1" applyFont="1" applyFill="1" applyBorder="1" applyAlignment="1" applyProtection="1">
      <alignment horizontal="center" vertical="center" shrinkToFit="1"/>
      <protection hidden="1"/>
    </xf>
    <xf numFmtId="190" fontId="15" fillId="0" borderId="0" xfId="2" applyNumberFormat="1" applyFont="1" applyFill="1" applyAlignment="1" applyProtection="1">
      <alignment horizontal="center" vertical="center" shrinkToFit="1"/>
      <protection hidden="1"/>
    </xf>
    <xf numFmtId="190" fontId="15" fillId="0" borderId="111" xfId="2" applyNumberFormat="1" applyFont="1" applyFill="1" applyBorder="1" applyAlignment="1" applyProtection="1">
      <alignment horizontal="center" vertical="center" shrinkToFit="1"/>
      <protection hidden="1"/>
    </xf>
    <xf numFmtId="190" fontId="15" fillId="0" borderId="44" xfId="2" applyNumberFormat="1" applyFont="1" applyFill="1" applyBorder="1" applyAlignment="1" applyProtection="1">
      <alignment horizontal="center" vertical="center" shrinkToFit="1"/>
      <protection hidden="1"/>
    </xf>
    <xf numFmtId="190" fontId="15" fillId="0" borderId="15" xfId="2" applyNumberFormat="1" applyFont="1" applyFill="1" applyBorder="1" applyAlignment="1" applyProtection="1">
      <alignment horizontal="center" vertical="center" shrinkToFit="1"/>
      <protection hidden="1"/>
    </xf>
    <xf numFmtId="190" fontId="15" fillId="0" borderId="43" xfId="2" applyNumberFormat="1" applyFont="1" applyFill="1" applyBorder="1" applyAlignment="1" applyProtection="1">
      <alignment horizontal="center" vertical="center" shrinkToFit="1"/>
      <protection hidden="1"/>
    </xf>
    <xf numFmtId="0" fontId="15" fillId="0" borderId="164" xfId="2" applyFont="1" applyFill="1" applyBorder="1" applyAlignment="1" applyProtection="1">
      <alignment horizontal="center" vertical="center" shrinkToFit="1"/>
      <protection hidden="1"/>
    </xf>
    <xf numFmtId="0" fontId="15" fillId="0" borderId="165" xfId="2" applyFont="1" applyFill="1" applyBorder="1" applyAlignment="1" applyProtection="1">
      <alignment horizontal="center" vertical="center" shrinkToFit="1"/>
      <protection hidden="1"/>
    </xf>
    <xf numFmtId="0" fontId="15" fillId="0" borderId="110" xfId="2" applyFont="1" applyFill="1" applyBorder="1" applyAlignment="1" applyProtection="1">
      <alignment horizontal="center" vertical="center" shrinkToFit="1"/>
      <protection hidden="1"/>
    </xf>
    <xf numFmtId="0" fontId="15" fillId="0" borderId="111" xfId="2" applyFont="1" applyFill="1" applyBorder="1" applyAlignment="1" applyProtection="1">
      <alignment horizontal="center" vertical="center" shrinkToFit="1"/>
      <protection hidden="1"/>
    </xf>
    <xf numFmtId="0" fontId="15" fillId="0" borderId="44" xfId="2" applyFont="1" applyFill="1" applyBorder="1" applyAlignment="1" applyProtection="1">
      <alignment horizontal="center" vertical="center" shrinkToFit="1"/>
      <protection hidden="1"/>
    </xf>
    <xf numFmtId="0" fontId="15" fillId="0" borderId="43" xfId="2" applyFont="1" applyFill="1" applyBorder="1" applyAlignment="1" applyProtection="1">
      <alignment horizontal="center" vertical="center" shrinkToFit="1"/>
      <protection hidden="1"/>
    </xf>
    <xf numFmtId="191" fontId="15" fillId="0" borderId="164" xfId="2" applyNumberFormat="1" applyFont="1" applyFill="1" applyBorder="1" applyAlignment="1" applyProtection="1">
      <alignment horizontal="left" vertical="center" wrapText="1"/>
      <protection hidden="1"/>
    </xf>
    <xf numFmtId="191" fontId="15" fillId="0" borderId="32" xfId="2" applyNumberFormat="1" applyFont="1" applyFill="1" applyBorder="1" applyAlignment="1" applyProtection="1">
      <alignment horizontal="left" vertical="center" wrapText="1"/>
      <protection hidden="1"/>
    </xf>
    <xf numFmtId="191" fontId="15" fillId="0" borderId="35" xfId="2" applyNumberFormat="1" applyFont="1" applyFill="1" applyBorder="1" applyAlignment="1" applyProtection="1">
      <alignment horizontal="left" vertical="center" wrapText="1"/>
      <protection hidden="1"/>
    </xf>
    <xf numFmtId="191" fontId="15" fillId="0" borderId="110" xfId="2" applyNumberFormat="1" applyFont="1" applyFill="1" applyBorder="1" applyAlignment="1" applyProtection="1">
      <alignment horizontal="left" vertical="center" wrapText="1"/>
      <protection hidden="1"/>
    </xf>
    <xf numFmtId="191" fontId="15" fillId="0" borderId="0" xfId="2" applyNumberFormat="1" applyFont="1" applyFill="1" applyBorder="1" applyAlignment="1" applyProtection="1">
      <alignment horizontal="left" vertical="center" wrapText="1"/>
      <protection hidden="1"/>
    </xf>
    <xf numFmtId="191" fontId="15" fillId="0" borderId="86" xfId="2" applyNumberFormat="1" applyFont="1" applyFill="1" applyBorder="1" applyAlignment="1" applyProtection="1">
      <alignment horizontal="left" vertical="center" wrapText="1"/>
      <protection hidden="1"/>
    </xf>
    <xf numFmtId="191" fontId="15" fillId="0" borderId="44" xfId="2" applyNumberFormat="1" applyFont="1" applyFill="1" applyBorder="1" applyAlignment="1" applyProtection="1">
      <alignment horizontal="left" vertical="center" wrapText="1"/>
      <protection hidden="1"/>
    </xf>
    <xf numFmtId="191" fontId="15" fillId="0" borderId="15" xfId="2" applyNumberFormat="1" applyFont="1" applyFill="1" applyBorder="1" applyAlignment="1" applyProtection="1">
      <alignment horizontal="left" vertical="center" wrapText="1"/>
      <protection hidden="1"/>
    </xf>
    <xf numFmtId="191" fontId="15" fillId="0" borderId="91" xfId="2" applyNumberFormat="1" applyFont="1" applyFill="1" applyBorder="1" applyAlignment="1" applyProtection="1">
      <alignment horizontal="left" vertical="center" wrapText="1"/>
      <protection hidden="1"/>
    </xf>
    <xf numFmtId="191" fontId="15" fillId="0" borderId="15" xfId="2" applyNumberFormat="1" applyFont="1" applyFill="1" applyBorder="1" applyAlignment="1" applyProtection="1">
      <alignment horizontal="center" vertical="center" shrinkToFit="1"/>
      <protection hidden="1"/>
    </xf>
    <xf numFmtId="191" fontId="15" fillId="0" borderId="43" xfId="2" applyNumberFormat="1" applyFont="1" applyFill="1" applyBorder="1" applyAlignment="1" applyProtection="1">
      <alignment horizontal="center" vertical="center" shrinkToFit="1"/>
      <protection hidden="1"/>
    </xf>
    <xf numFmtId="0" fontId="53" fillId="0" borderId="0" xfId="2" applyFont="1" applyFill="1" applyAlignment="1" applyProtection="1">
      <alignment horizontal="left" vertical="center"/>
      <protection hidden="1"/>
    </xf>
    <xf numFmtId="0" fontId="18" fillId="0" borderId="164" xfId="2" applyFont="1" applyFill="1" applyBorder="1" applyAlignment="1" applyProtection="1">
      <alignment horizontal="center" vertical="center"/>
      <protection hidden="1"/>
    </xf>
    <xf numFmtId="0" fontId="18" fillId="0" borderId="165" xfId="2" applyFont="1" applyFill="1" applyBorder="1" applyAlignment="1" applyProtection="1">
      <alignment horizontal="center" vertical="center"/>
      <protection hidden="1"/>
    </xf>
    <xf numFmtId="0" fontId="18" fillId="0" borderId="138" xfId="2" applyFont="1" applyFill="1" applyBorder="1" applyAlignment="1" applyProtection="1">
      <alignment horizontal="center" vertical="center"/>
      <protection hidden="1"/>
    </xf>
    <xf numFmtId="0" fontId="18" fillId="0" borderId="139" xfId="2" applyFont="1" applyFill="1" applyBorder="1" applyAlignment="1" applyProtection="1">
      <alignment horizontal="center" vertical="center"/>
      <protection hidden="1"/>
    </xf>
    <xf numFmtId="0" fontId="15" fillId="0" borderId="36" xfId="2" applyFont="1" applyFill="1" applyBorder="1" applyAlignment="1" applyProtection="1">
      <alignment horizontal="center" vertical="center" shrinkToFit="1"/>
      <protection hidden="1"/>
    </xf>
    <xf numFmtId="191" fontId="15" fillId="0" borderId="37" xfId="2" applyNumberFormat="1" applyFont="1" applyFill="1" applyBorder="1" applyAlignment="1" applyProtection="1">
      <alignment horizontal="left" vertical="center" wrapText="1"/>
      <protection hidden="1"/>
    </xf>
    <xf numFmtId="191" fontId="15" fillId="0" borderId="10" xfId="2" applyNumberFormat="1" applyFont="1" applyFill="1" applyBorder="1" applyAlignment="1" applyProtection="1">
      <alignment horizontal="left" vertical="center" wrapText="1"/>
      <protection hidden="1"/>
    </xf>
    <xf numFmtId="191" fontId="15" fillId="0" borderId="89" xfId="2" applyNumberFormat="1" applyFont="1" applyFill="1" applyBorder="1" applyAlignment="1" applyProtection="1">
      <alignment horizontal="left" vertical="center" wrapText="1"/>
      <protection hidden="1"/>
    </xf>
    <xf numFmtId="0" fontId="20" fillId="0" borderId="92" xfId="2" applyFont="1" applyFill="1" applyBorder="1" applyAlignment="1" applyProtection="1">
      <alignment horizontal="center" vertical="center" wrapText="1"/>
      <protection hidden="1"/>
    </xf>
    <xf numFmtId="0" fontId="20" fillId="0" borderId="10" xfId="2" applyFont="1" applyFill="1" applyBorder="1" applyAlignment="1" applyProtection="1">
      <alignment horizontal="center" vertical="center" wrapText="1"/>
      <protection hidden="1"/>
    </xf>
    <xf numFmtId="0" fontId="20" fillId="0" borderId="11" xfId="2" applyFont="1" applyFill="1" applyBorder="1" applyAlignment="1" applyProtection="1">
      <alignment horizontal="center" vertical="center" wrapText="1"/>
      <protection hidden="1"/>
    </xf>
    <xf numFmtId="0" fontId="20" fillId="0" borderId="85" xfId="2" applyFont="1" applyFill="1" applyBorder="1" applyAlignment="1" applyProtection="1">
      <alignment horizontal="center" vertical="center" wrapText="1"/>
      <protection hidden="1"/>
    </xf>
    <xf numFmtId="0" fontId="20" fillId="0" borderId="0" xfId="2" applyFont="1" applyFill="1" applyBorder="1" applyAlignment="1" applyProtection="1">
      <alignment horizontal="center" vertical="center" wrapText="1"/>
      <protection hidden="1"/>
    </xf>
    <xf numFmtId="0" fontId="20" fillId="0" borderId="13" xfId="2" applyFont="1" applyFill="1" applyBorder="1" applyAlignment="1" applyProtection="1">
      <alignment horizontal="center" vertical="center" wrapText="1"/>
      <protection hidden="1"/>
    </xf>
    <xf numFmtId="0" fontId="20" fillId="0" borderId="90" xfId="2" applyFont="1" applyFill="1" applyBorder="1" applyAlignment="1" applyProtection="1">
      <alignment horizontal="center" vertical="center" wrapText="1"/>
      <protection hidden="1"/>
    </xf>
    <xf numFmtId="0" fontId="20" fillId="0" borderId="15" xfId="2" applyFont="1" applyFill="1" applyBorder="1" applyAlignment="1" applyProtection="1">
      <alignment horizontal="center" vertical="center" wrapText="1"/>
      <protection hidden="1"/>
    </xf>
    <xf numFmtId="0" fontId="20" fillId="0" borderId="16" xfId="2" applyFont="1" applyFill="1" applyBorder="1" applyAlignment="1" applyProtection="1">
      <alignment horizontal="center" vertical="center" wrapText="1"/>
      <protection hidden="1"/>
    </xf>
    <xf numFmtId="0" fontId="18" fillId="0" borderId="1" xfId="2" applyFont="1" applyFill="1" applyBorder="1" applyProtection="1">
      <protection hidden="1"/>
    </xf>
    <xf numFmtId="0" fontId="18" fillId="0" borderId="87" xfId="2" applyFont="1" applyFill="1" applyBorder="1" applyProtection="1">
      <protection hidden="1"/>
    </xf>
    <xf numFmtId="0" fontId="18" fillId="0" borderId="104" xfId="2" applyFont="1" applyFill="1" applyBorder="1" applyProtection="1">
      <protection hidden="1"/>
    </xf>
    <xf numFmtId="0" fontId="18" fillId="0" borderId="105" xfId="2" applyFont="1" applyFill="1" applyBorder="1" applyProtection="1">
      <protection hidden="1"/>
    </xf>
    <xf numFmtId="0" fontId="18" fillId="0" borderId="0" xfId="2" applyFont="1" applyFill="1" applyBorder="1" applyAlignment="1" applyProtection="1">
      <alignment horizontal="center" vertical="center"/>
      <protection hidden="1"/>
    </xf>
    <xf numFmtId="0" fontId="20" fillId="0" borderId="34" xfId="2" applyFont="1" applyFill="1" applyBorder="1" applyAlignment="1" applyProtection="1">
      <alignment horizontal="center" vertical="center" wrapText="1"/>
      <protection hidden="1"/>
    </xf>
    <xf numFmtId="0" fontId="20" fillId="0" borderId="32" xfId="2" applyFont="1" applyFill="1" applyBorder="1" applyAlignment="1" applyProtection="1">
      <alignment horizontal="center" vertical="center" wrapText="1"/>
      <protection hidden="1"/>
    </xf>
    <xf numFmtId="0" fontId="20" fillId="0" borderId="33" xfId="2" applyFont="1" applyFill="1" applyBorder="1" applyAlignment="1" applyProtection="1">
      <alignment horizontal="center" vertical="center" wrapText="1"/>
      <protection hidden="1"/>
    </xf>
    <xf numFmtId="193" fontId="15" fillId="0" borderId="31" xfId="4" applyNumberFormat="1" applyFont="1" applyFill="1" applyBorder="1" applyAlignment="1" applyProtection="1">
      <alignment horizontal="right" vertical="center" shrinkToFit="1"/>
      <protection hidden="1"/>
    </xf>
    <xf numFmtId="193" fontId="15" fillId="0" borderId="32" xfId="4" applyNumberFormat="1" applyFont="1" applyFill="1" applyBorder="1" applyAlignment="1" applyProtection="1">
      <alignment horizontal="right" vertical="center" shrinkToFit="1"/>
      <protection hidden="1"/>
    </xf>
    <xf numFmtId="190" fontId="15" fillId="0" borderId="37" xfId="2" applyNumberFormat="1" applyFont="1" applyFill="1" applyBorder="1" applyAlignment="1" applyProtection="1">
      <alignment horizontal="center" vertical="center" shrinkToFit="1"/>
      <protection hidden="1"/>
    </xf>
    <xf numFmtId="190" fontId="15" fillId="0" borderId="10" xfId="2" applyNumberFormat="1" applyFont="1" applyFill="1" applyBorder="1" applyAlignment="1" applyProtection="1">
      <alignment horizontal="center" vertical="center" shrinkToFit="1"/>
      <protection hidden="1"/>
    </xf>
    <xf numFmtId="190" fontId="15" fillId="0" borderId="36" xfId="2" applyNumberFormat="1" applyFont="1" applyFill="1" applyBorder="1" applyAlignment="1" applyProtection="1">
      <alignment horizontal="center" vertical="center" shrinkToFit="1"/>
      <protection hidden="1"/>
    </xf>
    <xf numFmtId="0" fontId="15" fillId="0" borderId="139" xfId="2" applyFont="1" applyFill="1" applyBorder="1" applyAlignment="1" applyProtection="1">
      <alignment horizontal="center" vertical="center" shrinkToFit="1"/>
      <protection hidden="1"/>
    </xf>
    <xf numFmtId="191" fontId="15" fillId="0" borderId="139" xfId="2" applyNumberFormat="1" applyFont="1" applyFill="1" applyBorder="1" applyAlignment="1" applyProtection="1">
      <alignment horizontal="center" vertical="center" shrinkToFit="1"/>
      <protection hidden="1"/>
    </xf>
    <xf numFmtId="0" fontId="53" fillId="0" borderId="0" xfId="2" applyFont="1" applyFill="1" applyAlignment="1" applyProtection="1">
      <alignment horizontal="left" vertical="center" wrapText="1"/>
      <protection hidden="1"/>
    </xf>
    <xf numFmtId="0" fontId="53" fillId="0" borderId="41" xfId="2" applyFont="1" applyFill="1" applyBorder="1" applyAlignment="1" applyProtection="1">
      <alignment horizontal="left" vertical="center" wrapText="1"/>
      <protection hidden="1"/>
    </xf>
    <xf numFmtId="0" fontId="15" fillId="0" borderId="164" xfId="2" applyFont="1" applyFill="1" applyBorder="1" applyAlignment="1" applyProtection="1">
      <alignment horizontal="center" vertical="center"/>
      <protection hidden="1"/>
    </xf>
    <xf numFmtId="0" fontId="15" fillId="0" borderId="32" xfId="2" applyFont="1" applyFill="1" applyBorder="1" applyAlignment="1" applyProtection="1">
      <alignment horizontal="center" vertical="center"/>
      <protection hidden="1"/>
    </xf>
    <xf numFmtId="0" fontId="15" fillId="0" borderId="165" xfId="2" applyFont="1" applyFill="1" applyBorder="1" applyAlignment="1" applyProtection="1">
      <alignment horizontal="center" vertical="center"/>
      <protection hidden="1"/>
    </xf>
    <xf numFmtId="0" fontId="15" fillId="0" borderId="110" xfId="2" applyFont="1" applyFill="1" applyBorder="1" applyAlignment="1" applyProtection="1">
      <alignment horizontal="center" vertical="center"/>
      <protection hidden="1"/>
    </xf>
    <xf numFmtId="0" fontId="15" fillId="0" borderId="111" xfId="2" applyFont="1" applyFill="1" applyBorder="1" applyAlignment="1" applyProtection="1">
      <alignment horizontal="center" vertical="center"/>
      <protection hidden="1"/>
    </xf>
    <xf numFmtId="0" fontId="15" fillId="0" borderId="138" xfId="2" applyFont="1" applyFill="1" applyBorder="1" applyAlignment="1" applyProtection="1">
      <alignment horizontal="center" vertical="center"/>
      <protection hidden="1"/>
    </xf>
    <xf numFmtId="0" fontId="15" fillId="0" borderId="41" xfId="2" applyFont="1" applyFill="1" applyBorder="1" applyAlignment="1" applyProtection="1">
      <alignment horizontal="center" vertical="center"/>
      <protection hidden="1"/>
    </xf>
    <xf numFmtId="0" fontId="15" fillId="0" borderId="139" xfId="2" applyFont="1" applyFill="1" applyBorder="1" applyAlignment="1" applyProtection="1">
      <alignment horizontal="center" vertical="center"/>
      <protection hidden="1"/>
    </xf>
    <xf numFmtId="0" fontId="18" fillId="0" borderId="120" xfId="2" applyNumberFormat="1" applyFont="1" applyFill="1" applyBorder="1" applyAlignment="1" applyProtection="1">
      <alignment horizontal="center" vertical="center" shrinkToFit="1"/>
      <protection hidden="1"/>
    </xf>
    <xf numFmtId="0" fontId="18" fillId="0" borderId="32" xfId="2" applyFont="1" applyFill="1" applyBorder="1" applyAlignment="1" applyProtection="1">
      <alignment horizontal="left" vertical="top" wrapText="1"/>
      <protection hidden="1"/>
    </xf>
    <xf numFmtId="0" fontId="18" fillId="0" borderId="160" xfId="2" applyFont="1" applyFill="1" applyBorder="1" applyAlignment="1" applyProtection="1">
      <alignment horizontal="center" vertical="center" shrinkToFit="1"/>
      <protection hidden="1"/>
    </xf>
    <xf numFmtId="0" fontId="18" fillId="0" borderId="164" xfId="2" applyFont="1" applyFill="1" applyBorder="1" applyAlignment="1" applyProtection="1">
      <alignment horizontal="center" vertical="center" wrapText="1"/>
      <protection hidden="1"/>
    </xf>
    <xf numFmtId="0" fontId="18" fillId="0" borderId="165" xfId="2" applyFont="1" applyFill="1" applyBorder="1" applyAlignment="1" applyProtection="1">
      <alignment horizontal="center" vertical="center" wrapText="1"/>
      <protection hidden="1"/>
    </xf>
    <xf numFmtId="0" fontId="18" fillId="0" borderId="110" xfId="2" applyFont="1" applyFill="1" applyBorder="1" applyAlignment="1" applyProtection="1">
      <alignment horizontal="center" vertical="center" wrapText="1"/>
      <protection hidden="1"/>
    </xf>
    <xf numFmtId="0" fontId="18" fillId="0" borderId="111" xfId="2" applyFont="1" applyFill="1" applyBorder="1" applyAlignment="1" applyProtection="1">
      <alignment horizontal="center" vertical="center" wrapText="1"/>
      <protection hidden="1"/>
    </xf>
    <xf numFmtId="0" fontId="18" fillId="0" borderId="138" xfId="2" applyFont="1" applyFill="1" applyBorder="1" applyAlignment="1" applyProtection="1">
      <alignment horizontal="center" vertical="center" wrapText="1"/>
      <protection hidden="1"/>
    </xf>
    <xf numFmtId="0" fontId="18" fillId="0" borderId="139" xfId="2" applyFont="1" applyFill="1" applyBorder="1" applyAlignment="1" applyProtection="1">
      <alignment horizontal="center" vertical="center" wrapText="1"/>
      <protection hidden="1"/>
    </xf>
    <xf numFmtId="0" fontId="18" fillId="0" borderId="164" xfId="2" applyFont="1" applyFill="1" applyBorder="1" applyAlignment="1" applyProtection="1">
      <alignment horizontal="center" vertical="center" shrinkToFit="1"/>
      <protection hidden="1"/>
    </xf>
    <xf numFmtId="0" fontId="15" fillId="0" borderId="34" xfId="2" applyFont="1" applyFill="1" applyBorder="1" applyAlignment="1" applyProtection="1">
      <alignment horizontal="center" vertical="center" wrapText="1"/>
      <protection hidden="1"/>
    </xf>
    <xf numFmtId="0" fontId="15" fillId="0" borderId="32" xfId="2" applyFont="1" applyFill="1" applyBorder="1" applyAlignment="1" applyProtection="1">
      <alignment horizontal="center" vertical="center" wrapText="1"/>
      <protection hidden="1"/>
    </xf>
    <xf numFmtId="0" fontId="15" fillId="0" borderId="33" xfId="2" applyFont="1" applyFill="1" applyBorder="1" applyAlignment="1" applyProtection="1">
      <alignment horizontal="center" vertical="center" wrapText="1"/>
      <protection hidden="1"/>
    </xf>
    <xf numFmtId="0" fontId="15" fillId="0" borderId="85" xfId="2" applyFont="1" applyFill="1" applyBorder="1" applyAlignment="1" applyProtection="1">
      <alignment horizontal="center" vertical="center" wrapText="1"/>
      <protection hidden="1"/>
    </xf>
    <xf numFmtId="0" fontId="15" fillId="0" borderId="0" xfId="2" applyFont="1" applyFill="1" applyAlignment="1" applyProtection="1">
      <alignment horizontal="center" vertical="center" wrapText="1"/>
      <protection hidden="1"/>
    </xf>
    <xf numFmtId="0" fontId="15" fillId="0" borderId="13" xfId="2" applyFont="1" applyFill="1" applyBorder="1" applyAlignment="1" applyProtection="1">
      <alignment horizontal="center" vertical="center" wrapText="1"/>
      <protection hidden="1"/>
    </xf>
    <xf numFmtId="0" fontId="15" fillId="0" borderId="90" xfId="2" applyFont="1" applyFill="1" applyBorder="1" applyAlignment="1" applyProtection="1">
      <alignment horizontal="center" vertical="center" wrapText="1"/>
      <protection hidden="1"/>
    </xf>
    <xf numFmtId="0" fontId="15" fillId="0" borderId="15" xfId="2" applyFont="1" applyFill="1" applyBorder="1" applyAlignment="1" applyProtection="1">
      <alignment horizontal="center" vertical="center" wrapText="1"/>
      <protection hidden="1"/>
    </xf>
    <xf numFmtId="0" fontId="15" fillId="0" borderId="16" xfId="2" applyFont="1" applyFill="1" applyBorder="1" applyAlignment="1" applyProtection="1">
      <alignment horizontal="center" vertical="center" wrapText="1"/>
      <protection hidden="1"/>
    </xf>
    <xf numFmtId="0" fontId="18" fillId="0" borderId="35" xfId="2" applyFont="1" applyFill="1" applyBorder="1" applyAlignment="1" applyProtection="1">
      <alignment horizontal="center" vertical="top" shrinkToFit="1"/>
      <protection hidden="1"/>
    </xf>
    <xf numFmtId="0" fontId="18" fillId="0" borderId="9" xfId="2" applyFont="1" applyFill="1" applyBorder="1" applyAlignment="1" applyProtection="1">
      <alignment horizontal="center" vertical="center" wrapText="1"/>
      <protection hidden="1"/>
    </xf>
    <xf numFmtId="0" fontId="18" fillId="0" borderId="0" xfId="2" applyFont="1" applyFill="1" applyBorder="1" applyAlignment="1" applyProtection="1">
      <alignment horizontal="center" vertical="center" wrapText="1"/>
      <protection hidden="1"/>
    </xf>
    <xf numFmtId="0" fontId="18" fillId="0" borderId="80" xfId="2" applyFont="1" applyFill="1" applyBorder="1" applyAlignment="1" applyProtection="1">
      <alignment horizontal="center" vertical="center" wrapText="1"/>
      <protection hidden="1"/>
    </xf>
    <xf numFmtId="0" fontId="18" fillId="0" borderId="41" xfId="2" applyFont="1" applyFill="1" applyBorder="1" applyAlignment="1" applyProtection="1">
      <alignment horizontal="center" vertical="center" wrapText="1"/>
      <protection hidden="1"/>
    </xf>
    <xf numFmtId="0" fontId="18" fillId="0" borderId="81" xfId="2" applyFont="1" applyFill="1" applyBorder="1" applyAlignment="1" applyProtection="1">
      <alignment horizontal="center" vertical="center" wrapText="1"/>
      <protection hidden="1"/>
    </xf>
    <xf numFmtId="0" fontId="15" fillId="0" borderId="10" xfId="2" applyFont="1" applyFill="1" applyBorder="1" applyAlignment="1" applyProtection="1">
      <alignment horizontal="center" vertical="center" wrapText="1"/>
      <protection hidden="1"/>
    </xf>
    <xf numFmtId="0" fontId="15" fillId="0" borderId="11" xfId="2" applyFont="1" applyFill="1" applyBorder="1" applyAlignment="1" applyProtection="1">
      <alignment horizontal="center" vertical="center" wrapText="1"/>
      <protection hidden="1"/>
    </xf>
    <xf numFmtId="0" fontId="15" fillId="0" borderId="40" xfId="2" applyFont="1" applyFill="1" applyBorder="1" applyAlignment="1" applyProtection="1">
      <alignment horizontal="center" vertical="center" wrapText="1"/>
      <protection hidden="1"/>
    </xf>
    <xf numFmtId="0" fontId="15" fillId="0" borderId="41" xfId="2" applyFont="1" applyFill="1" applyBorder="1" applyAlignment="1" applyProtection="1">
      <alignment horizontal="center" vertical="center" wrapText="1"/>
      <protection hidden="1"/>
    </xf>
    <xf numFmtId="0" fontId="15" fillId="0" borderId="81" xfId="2" applyFont="1" applyFill="1" applyBorder="1" applyAlignment="1" applyProtection="1">
      <alignment horizontal="center" vertical="center" wrapText="1"/>
      <protection hidden="1"/>
    </xf>
    <xf numFmtId="0" fontId="18" fillId="0" borderId="42" xfId="2" applyFont="1" applyFill="1" applyBorder="1" applyAlignment="1" applyProtection="1">
      <alignment horizontal="center" vertical="top" shrinkToFit="1"/>
      <protection hidden="1"/>
    </xf>
    <xf numFmtId="0" fontId="18" fillId="0" borderId="32" xfId="2" applyFont="1" applyFill="1" applyBorder="1" applyAlignment="1" applyProtection="1">
      <alignment horizontal="center" vertical="center" wrapText="1"/>
      <protection hidden="1"/>
    </xf>
    <xf numFmtId="58" fontId="18" fillId="0" borderId="164" xfId="2" applyNumberFormat="1" applyFont="1" applyFill="1" applyBorder="1" applyAlignment="1" applyProtection="1">
      <alignment horizontal="center" vertical="center" shrinkToFit="1"/>
      <protection hidden="1"/>
    </xf>
    <xf numFmtId="58" fontId="18" fillId="0" borderId="32" xfId="2" applyNumberFormat="1" applyFont="1" applyFill="1" applyBorder="1" applyAlignment="1" applyProtection="1">
      <alignment horizontal="center" vertical="center" shrinkToFit="1"/>
      <protection hidden="1"/>
    </xf>
    <xf numFmtId="58" fontId="18" fillId="0" borderId="165" xfId="2" applyNumberFormat="1" applyFont="1" applyFill="1" applyBorder="1" applyAlignment="1" applyProtection="1">
      <alignment horizontal="center" vertical="center" shrinkToFit="1"/>
      <protection hidden="1"/>
    </xf>
    <xf numFmtId="58" fontId="18" fillId="0" borderId="110" xfId="2" applyNumberFormat="1" applyFont="1" applyFill="1" applyBorder="1" applyAlignment="1" applyProtection="1">
      <alignment horizontal="center" vertical="center" shrinkToFit="1"/>
      <protection hidden="1"/>
    </xf>
    <xf numFmtId="58" fontId="18" fillId="0" borderId="0" xfId="2" applyNumberFormat="1" applyFont="1" applyFill="1" applyBorder="1" applyAlignment="1" applyProtection="1">
      <alignment horizontal="center" vertical="center" shrinkToFit="1"/>
      <protection hidden="1"/>
    </xf>
    <xf numFmtId="58" fontId="18" fillId="0" borderId="111" xfId="2" applyNumberFormat="1" applyFont="1" applyFill="1" applyBorder="1" applyAlignment="1" applyProtection="1">
      <alignment horizontal="center" vertical="center" shrinkToFit="1"/>
      <protection hidden="1"/>
    </xf>
    <xf numFmtId="58" fontId="18" fillId="0" borderId="138" xfId="2" applyNumberFormat="1" applyFont="1" applyFill="1" applyBorder="1" applyAlignment="1" applyProtection="1">
      <alignment horizontal="center" vertical="center" shrinkToFit="1"/>
      <protection hidden="1"/>
    </xf>
    <xf numFmtId="58" fontId="18" fillId="0" borderId="41" xfId="2" applyNumberFormat="1" applyFont="1" applyFill="1" applyBorder="1" applyAlignment="1" applyProtection="1">
      <alignment horizontal="center" vertical="center" shrinkToFit="1"/>
      <protection hidden="1"/>
    </xf>
    <xf numFmtId="58" fontId="18" fillId="0" borderId="139" xfId="2" applyNumberFormat="1" applyFont="1" applyFill="1" applyBorder="1" applyAlignment="1" applyProtection="1">
      <alignment horizontal="center" vertical="center" shrinkToFit="1"/>
      <protection hidden="1"/>
    </xf>
    <xf numFmtId="0" fontId="20" fillId="0" borderId="34" xfId="2" applyFont="1" applyFill="1" applyBorder="1" applyAlignment="1" applyProtection="1">
      <alignment horizontal="center" vertical="center" shrinkToFit="1"/>
      <protection hidden="1"/>
    </xf>
    <xf numFmtId="0" fontId="20" fillId="0" borderId="165" xfId="2" applyFont="1" applyFill="1" applyBorder="1" applyAlignment="1" applyProtection="1">
      <alignment horizontal="center" vertical="center" shrinkToFit="1"/>
      <protection hidden="1"/>
    </xf>
    <xf numFmtId="0" fontId="20" fillId="0" borderId="111" xfId="2" applyFont="1" applyFill="1" applyBorder="1" applyAlignment="1" applyProtection="1">
      <alignment horizontal="center" vertical="center" shrinkToFit="1"/>
      <protection hidden="1"/>
    </xf>
    <xf numFmtId="0" fontId="20" fillId="0" borderId="164" xfId="2" applyNumberFormat="1" applyFont="1" applyFill="1" applyBorder="1" applyAlignment="1" applyProtection="1">
      <alignment horizontal="center" vertical="center"/>
      <protection hidden="1"/>
    </xf>
    <xf numFmtId="0" fontId="20" fillId="0" borderId="32" xfId="2" applyNumberFormat="1" applyFont="1" applyFill="1" applyBorder="1" applyAlignment="1" applyProtection="1">
      <alignment horizontal="center" vertical="center"/>
      <protection hidden="1"/>
    </xf>
    <xf numFmtId="0" fontId="20" fillId="0" borderId="165" xfId="2" applyNumberFormat="1" applyFont="1" applyFill="1" applyBorder="1" applyAlignment="1" applyProtection="1">
      <alignment horizontal="center" vertical="center"/>
      <protection hidden="1"/>
    </xf>
    <xf numFmtId="0" fontId="20" fillId="0" borderId="110" xfId="2" applyNumberFormat="1" applyFont="1" applyFill="1" applyBorder="1" applyAlignment="1" applyProtection="1">
      <alignment horizontal="center" vertical="center"/>
      <protection hidden="1"/>
    </xf>
    <xf numFmtId="0" fontId="20" fillId="0" borderId="0" xfId="2" applyNumberFormat="1" applyFont="1" applyFill="1" applyBorder="1" applyAlignment="1" applyProtection="1">
      <alignment horizontal="center" vertical="center"/>
      <protection hidden="1"/>
    </xf>
    <xf numFmtId="0" fontId="20" fillId="0" borderId="111" xfId="2" applyNumberFormat="1" applyFont="1" applyFill="1" applyBorder="1" applyAlignment="1" applyProtection="1">
      <alignment horizontal="center" vertical="center"/>
      <protection hidden="1"/>
    </xf>
    <xf numFmtId="0" fontId="18" fillId="0" borderId="195" xfId="2" applyFont="1" applyFill="1" applyBorder="1" applyAlignment="1" applyProtection="1">
      <alignment horizontal="center" vertical="center"/>
      <protection hidden="1"/>
    </xf>
    <xf numFmtId="0" fontId="18" fillId="0" borderId="194" xfId="2" applyFont="1" applyFill="1" applyBorder="1" applyAlignment="1" applyProtection="1">
      <alignment horizontal="center" vertical="center"/>
      <protection hidden="1"/>
    </xf>
    <xf numFmtId="0" fontId="15" fillId="0" borderId="119" xfId="2" applyFont="1" applyFill="1" applyBorder="1" applyAlignment="1" applyProtection="1">
      <alignment horizontal="center" vertical="center"/>
      <protection hidden="1"/>
    </xf>
    <xf numFmtId="0" fontId="15" fillId="0" borderId="58" xfId="2" applyFont="1" applyFill="1" applyBorder="1" applyAlignment="1" applyProtection="1">
      <alignment horizontal="center" vertical="center"/>
      <protection hidden="1"/>
    </xf>
    <xf numFmtId="0" fontId="15" fillId="0" borderId="120" xfId="2" applyFont="1" applyFill="1" applyBorder="1" applyAlignment="1" applyProtection="1">
      <alignment horizontal="center" vertical="center"/>
      <protection hidden="1"/>
    </xf>
    <xf numFmtId="0" fontId="15" fillId="0" borderId="113" xfId="2" applyFont="1" applyFill="1" applyBorder="1" applyAlignment="1" applyProtection="1">
      <alignment horizontal="center" vertical="center"/>
      <protection hidden="1"/>
    </xf>
    <xf numFmtId="0" fontId="15" fillId="0" borderId="114" xfId="2" applyFont="1" applyFill="1" applyBorder="1" applyAlignment="1" applyProtection="1">
      <alignment horizontal="center" vertical="center"/>
      <protection hidden="1"/>
    </xf>
    <xf numFmtId="0" fontId="15" fillId="0" borderId="115" xfId="2" applyFont="1" applyFill="1" applyBorder="1" applyAlignment="1" applyProtection="1">
      <alignment horizontal="center" vertical="center"/>
      <protection hidden="1"/>
    </xf>
    <xf numFmtId="190" fontId="18" fillId="0" borderId="121" xfId="2" applyNumberFormat="1" applyFont="1" applyFill="1" applyBorder="1" applyAlignment="1" applyProtection="1">
      <alignment horizontal="center" vertical="center"/>
      <protection hidden="1"/>
    </xf>
    <xf numFmtId="190" fontId="18" fillId="0" borderId="0" xfId="2" applyNumberFormat="1" applyFont="1" applyFill="1" applyBorder="1" applyAlignment="1" applyProtection="1">
      <alignment horizontal="center" vertical="center"/>
      <protection hidden="1"/>
    </xf>
    <xf numFmtId="190" fontId="18" fillId="0" borderId="86" xfId="2" applyNumberFormat="1" applyFont="1" applyFill="1" applyBorder="1" applyAlignment="1" applyProtection="1">
      <alignment horizontal="center" vertical="center"/>
      <protection hidden="1"/>
    </xf>
    <xf numFmtId="190" fontId="18" fillId="0" borderId="138" xfId="2" applyNumberFormat="1" applyFont="1" applyFill="1" applyBorder="1" applyAlignment="1" applyProtection="1">
      <alignment horizontal="center" vertical="center"/>
      <protection hidden="1"/>
    </xf>
    <xf numFmtId="190" fontId="18" fillId="0" borderId="41" xfId="2" applyNumberFormat="1" applyFont="1" applyFill="1" applyBorder="1" applyAlignment="1" applyProtection="1">
      <alignment horizontal="center" vertical="center"/>
      <protection hidden="1"/>
    </xf>
    <xf numFmtId="190" fontId="18" fillId="0" borderId="42" xfId="2" applyNumberFormat="1" applyFont="1" applyFill="1" applyBorder="1" applyAlignment="1" applyProtection="1">
      <alignment horizontal="center" vertical="center"/>
      <protection hidden="1"/>
    </xf>
    <xf numFmtId="0" fontId="18" fillId="0" borderId="0" xfId="2" applyFont="1" applyFill="1" applyBorder="1" applyAlignment="1" applyProtection="1">
      <alignment horizontal="center" vertical="center" shrinkToFit="1"/>
      <protection hidden="1"/>
    </xf>
    <xf numFmtId="0" fontId="18" fillId="0" borderId="40" xfId="2" applyFont="1" applyFill="1" applyBorder="1" applyAlignment="1" applyProtection="1">
      <alignment horizontal="center" vertical="center" shrinkToFit="1"/>
      <protection hidden="1"/>
    </xf>
    <xf numFmtId="0" fontId="18" fillId="0" borderId="190" xfId="2" applyFont="1" applyFill="1" applyBorder="1" applyAlignment="1" applyProtection="1">
      <alignment horizontal="center" vertical="center"/>
      <protection hidden="1"/>
    </xf>
    <xf numFmtId="0" fontId="18" fillId="0" borderId="191" xfId="2" applyFont="1" applyFill="1" applyBorder="1" applyAlignment="1" applyProtection="1">
      <alignment horizontal="center" vertical="center"/>
      <protection hidden="1"/>
    </xf>
    <xf numFmtId="0" fontId="18" fillId="0" borderId="36" xfId="2" applyFont="1" applyFill="1" applyBorder="1" applyAlignment="1" applyProtection="1">
      <alignment horizontal="center" vertical="center" shrinkToFit="1"/>
      <protection hidden="1"/>
    </xf>
    <xf numFmtId="191" fontId="18" fillId="0" borderId="7" xfId="2" applyNumberFormat="1" applyFont="1" applyFill="1" applyBorder="1" applyAlignment="1" applyProtection="1">
      <alignment horizontal="center" vertical="center" shrinkToFit="1"/>
      <protection hidden="1"/>
    </xf>
    <xf numFmtId="191" fontId="18" fillId="0" borderId="39" xfId="2" applyNumberFormat="1" applyFont="1" applyFill="1" applyBorder="1" applyAlignment="1" applyProtection="1">
      <alignment horizontal="center" vertical="center" shrinkToFit="1"/>
      <protection hidden="1"/>
    </xf>
    <xf numFmtId="0" fontId="18" fillId="0" borderId="38" xfId="2" applyFont="1" applyFill="1" applyBorder="1" applyAlignment="1" applyProtection="1">
      <alignment horizontal="center" vertical="center" wrapText="1"/>
      <protection hidden="1"/>
    </xf>
    <xf numFmtId="0" fontId="18" fillId="0" borderId="39" xfId="2" applyFont="1" applyFill="1" applyBorder="1" applyAlignment="1" applyProtection="1">
      <alignment horizontal="center" vertical="center" wrapText="1"/>
      <protection hidden="1"/>
    </xf>
    <xf numFmtId="0" fontId="18" fillId="0" borderId="192" xfId="2" applyFont="1" applyFill="1" applyBorder="1" applyAlignment="1" applyProtection="1">
      <alignment horizontal="center" vertical="center" wrapText="1"/>
      <protection hidden="1"/>
    </xf>
    <xf numFmtId="0" fontId="18" fillId="0" borderId="193" xfId="2" applyFont="1" applyFill="1" applyBorder="1" applyAlignment="1" applyProtection="1">
      <alignment horizontal="center" vertical="center" wrapText="1"/>
      <protection hidden="1"/>
    </xf>
    <xf numFmtId="190" fontId="15" fillId="0" borderId="138" xfId="2" applyNumberFormat="1" applyFont="1" applyFill="1" applyBorder="1" applyAlignment="1" applyProtection="1">
      <alignment horizontal="center" vertical="center" shrinkToFit="1"/>
      <protection hidden="1"/>
    </xf>
    <xf numFmtId="190" fontId="15" fillId="0" borderId="41" xfId="2" applyNumberFormat="1" applyFont="1" applyFill="1" applyBorder="1" applyAlignment="1" applyProtection="1">
      <alignment horizontal="center" vertical="center" shrinkToFit="1"/>
      <protection hidden="1"/>
    </xf>
    <xf numFmtId="190" fontId="15" fillId="0" borderId="139" xfId="2" applyNumberFormat="1" applyFont="1" applyFill="1" applyBorder="1" applyAlignment="1" applyProtection="1">
      <alignment horizontal="center" vertical="center" shrinkToFit="1"/>
      <protection hidden="1"/>
    </xf>
    <xf numFmtId="0" fontId="15" fillId="0" borderId="37" xfId="2" applyFont="1" applyFill="1" applyBorder="1" applyAlignment="1" applyProtection="1">
      <alignment horizontal="center" vertical="center" shrinkToFit="1"/>
      <protection hidden="1"/>
    </xf>
    <xf numFmtId="0" fontId="15" fillId="0" borderId="138" xfId="2" applyFont="1" applyFill="1" applyBorder="1" applyAlignment="1" applyProtection="1">
      <alignment horizontal="center" vertical="center" shrinkToFit="1"/>
      <protection hidden="1"/>
    </xf>
    <xf numFmtId="191" fontId="15" fillId="0" borderId="138" xfId="2" applyNumberFormat="1" applyFont="1" applyFill="1" applyBorder="1" applyAlignment="1" applyProtection="1">
      <alignment horizontal="left" vertical="center" wrapText="1"/>
      <protection hidden="1"/>
    </xf>
    <xf numFmtId="191" fontId="15" fillId="0" borderId="41" xfId="2" applyNumberFormat="1" applyFont="1" applyFill="1" applyBorder="1" applyAlignment="1" applyProtection="1">
      <alignment horizontal="left" vertical="center" wrapText="1"/>
      <protection hidden="1"/>
    </xf>
    <xf numFmtId="191" fontId="15" fillId="0" borderId="42" xfId="2" applyNumberFormat="1" applyFont="1" applyFill="1" applyBorder="1" applyAlignment="1" applyProtection="1">
      <alignment horizontal="left" vertical="center" wrapText="1"/>
      <protection hidden="1"/>
    </xf>
    <xf numFmtId="0" fontId="18" fillId="0" borderId="164" xfId="2" applyFont="1" applyFill="1" applyBorder="1" applyAlignment="1" applyProtection="1">
      <alignment horizontal="left" vertical="center" wrapText="1"/>
      <protection hidden="1"/>
    </xf>
    <xf numFmtId="0" fontId="18" fillId="0" borderId="35" xfId="2" applyFont="1" applyFill="1" applyBorder="1" applyAlignment="1" applyProtection="1">
      <alignment horizontal="left" vertical="center" wrapText="1"/>
      <protection hidden="1"/>
    </xf>
    <xf numFmtId="0" fontId="18" fillId="0" borderId="110" xfId="2" applyFont="1" applyFill="1" applyBorder="1" applyAlignment="1" applyProtection="1">
      <alignment horizontal="left" vertical="center" wrapText="1"/>
      <protection hidden="1"/>
    </xf>
    <xf numFmtId="0" fontId="18" fillId="0" borderId="0" xfId="2" applyFont="1" applyFill="1" applyBorder="1" applyAlignment="1" applyProtection="1">
      <alignment horizontal="left" vertical="center" wrapText="1"/>
      <protection hidden="1"/>
    </xf>
    <xf numFmtId="0" fontId="18" fillId="0" borderId="86" xfId="2" applyFont="1" applyFill="1" applyBorder="1" applyAlignment="1" applyProtection="1">
      <alignment horizontal="left" vertical="center" wrapText="1"/>
      <protection hidden="1"/>
    </xf>
    <xf numFmtId="0" fontId="18" fillId="0" borderId="138" xfId="2" applyFont="1" applyFill="1" applyBorder="1" applyAlignment="1" applyProtection="1">
      <alignment horizontal="left" vertical="center" wrapText="1"/>
      <protection hidden="1"/>
    </xf>
    <xf numFmtId="0" fontId="18" fillId="0" borderId="42" xfId="2" applyFont="1" applyFill="1" applyBorder="1" applyAlignment="1" applyProtection="1">
      <alignment horizontal="left" vertical="center" wrapText="1"/>
      <protection hidden="1"/>
    </xf>
    <xf numFmtId="0" fontId="18" fillId="0" borderId="138" xfId="2" applyFont="1" applyFill="1" applyBorder="1" applyAlignment="1" applyProtection="1">
      <alignment horizontal="center" vertical="center" shrinkToFit="1"/>
      <protection hidden="1"/>
    </xf>
    <xf numFmtId="0" fontId="18" fillId="0" borderId="139" xfId="2" applyFont="1" applyFill="1" applyBorder="1" applyAlignment="1" applyProtection="1">
      <alignment horizontal="center" vertical="center" shrinkToFit="1"/>
      <protection hidden="1"/>
    </xf>
    <xf numFmtId="0" fontId="18" fillId="0" borderId="110" xfId="2" applyFont="1" applyFill="1" applyBorder="1" applyAlignment="1" applyProtection="1">
      <alignment horizontal="center" vertical="center" wrapText="1" shrinkToFit="1"/>
      <protection hidden="1"/>
    </xf>
    <xf numFmtId="0" fontId="18" fillId="0" borderId="0" xfId="2" applyFont="1" applyFill="1" applyBorder="1" applyAlignment="1" applyProtection="1">
      <alignment horizontal="center" vertical="center" wrapText="1" shrinkToFit="1"/>
      <protection hidden="1"/>
    </xf>
    <xf numFmtId="0" fontId="18" fillId="0" borderId="138" xfId="2" applyFont="1" applyFill="1" applyBorder="1" applyAlignment="1" applyProtection="1">
      <alignment horizontal="center" vertical="center" wrapText="1" shrinkToFit="1"/>
      <protection hidden="1"/>
    </xf>
    <xf numFmtId="0" fontId="18" fillId="0" borderId="41" xfId="2" applyFont="1" applyFill="1" applyBorder="1" applyAlignment="1" applyProtection="1">
      <alignment horizontal="center" vertical="center" wrapText="1" shrinkToFit="1"/>
      <protection hidden="1"/>
    </xf>
    <xf numFmtId="0" fontId="20" fillId="0" borderId="0" xfId="2" applyFont="1" applyFill="1" applyAlignment="1" applyProtection="1">
      <alignment horizontal="left" vertical="top" wrapText="1"/>
      <protection hidden="1"/>
    </xf>
    <xf numFmtId="0" fontId="18" fillId="0" borderId="1" xfId="2" applyFont="1" applyFill="1" applyBorder="1" applyAlignment="1" applyProtection="1">
      <alignment horizontal="center" vertical="center" wrapText="1"/>
      <protection hidden="1"/>
    </xf>
    <xf numFmtId="0" fontId="18" fillId="0" borderId="105" xfId="2" applyFont="1" applyFill="1" applyBorder="1" applyAlignment="1" applyProtection="1">
      <alignment horizontal="center" vertical="center" wrapText="1"/>
      <protection hidden="1"/>
    </xf>
    <xf numFmtId="192" fontId="18" fillId="0" borderId="54" xfId="2" applyNumberFormat="1" applyFont="1" applyFill="1" applyBorder="1" applyAlignment="1" applyProtection="1">
      <alignment horizontal="center" vertical="center" shrinkToFit="1"/>
      <protection hidden="1"/>
    </xf>
    <xf numFmtId="192" fontId="18" fillId="0" borderId="105" xfId="2" applyNumberFormat="1" applyFont="1" applyFill="1" applyBorder="1" applyAlignment="1" applyProtection="1">
      <alignment horizontal="center" vertical="center" shrinkToFit="1"/>
      <protection hidden="1"/>
    </xf>
    <xf numFmtId="193" fontId="13" fillId="0" borderId="9" xfId="2" applyNumberFormat="1" applyFont="1" applyFill="1" applyBorder="1" applyAlignment="1" applyProtection="1">
      <alignment horizontal="center" vertical="center" shrinkToFit="1"/>
      <protection hidden="1"/>
    </xf>
    <xf numFmtId="193" fontId="13" fillId="0" borderId="10" xfId="2" applyNumberFormat="1" applyFont="1" applyFill="1" applyBorder="1" applyAlignment="1" applyProtection="1">
      <alignment horizontal="center" vertical="center" shrinkToFit="1"/>
      <protection hidden="1"/>
    </xf>
    <xf numFmtId="193" fontId="13" fillId="0" borderId="12" xfId="2" applyNumberFormat="1" applyFont="1" applyFill="1" applyBorder="1" applyAlignment="1" applyProtection="1">
      <alignment horizontal="center" vertical="center" shrinkToFit="1"/>
      <protection hidden="1"/>
    </xf>
    <xf numFmtId="193" fontId="13" fillId="0" borderId="0" xfId="2" applyNumberFormat="1" applyFont="1" applyFill="1" applyBorder="1" applyAlignment="1" applyProtection="1">
      <alignment horizontal="center" vertical="center" shrinkToFit="1"/>
      <protection hidden="1"/>
    </xf>
    <xf numFmtId="193" fontId="13" fillId="0" borderId="80" xfId="2" applyNumberFormat="1" applyFont="1" applyFill="1" applyBorder="1" applyAlignment="1" applyProtection="1">
      <alignment horizontal="center" vertical="center" shrinkToFit="1"/>
      <protection hidden="1"/>
    </xf>
    <xf numFmtId="193" fontId="13" fillId="0" borderId="41" xfId="2" applyNumberFormat="1" applyFont="1" applyFill="1" applyBorder="1" applyAlignment="1" applyProtection="1">
      <alignment horizontal="center" vertical="center" shrinkToFit="1"/>
      <protection hidden="1"/>
    </xf>
    <xf numFmtId="193" fontId="18" fillId="0" borderId="10" xfId="2" applyNumberFormat="1" applyFont="1" applyFill="1" applyBorder="1" applyAlignment="1" applyProtection="1">
      <alignment horizontal="center" vertical="center" shrinkToFit="1"/>
      <protection hidden="1"/>
    </xf>
    <xf numFmtId="193" fontId="18" fillId="0" borderId="89" xfId="2" applyNumberFormat="1" applyFont="1" applyFill="1" applyBorder="1" applyAlignment="1" applyProtection="1">
      <alignment horizontal="center" vertical="center" shrinkToFit="1"/>
      <protection hidden="1"/>
    </xf>
    <xf numFmtId="193" fontId="18" fillId="0" borderId="0" xfId="2" applyNumberFormat="1" applyFont="1" applyFill="1" applyBorder="1" applyAlignment="1" applyProtection="1">
      <alignment horizontal="center" vertical="center" shrinkToFit="1"/>
      <protection hidden="1"/>
    </xf>
    <xf numFmtId="193" fontId="18" fillId="0" borderId="86" xfId="2" applyNumberFormat="1" applyFont="1" applyFill="1" applyBorder="1" applyAlignment="1" applyProtection="1">
      <alignment horizontal="center" vertical="center" shrinkToFit="1"/>
      <protection hidden="1"/>
    </xf>
    <xf numFmtId="193" fontId="18" fillId="0" borderId="41" xfId="2" applyNumberFormat="1" applyFont="1" applyFill="1" applyBorder="1" applyAlignment="1" applyProtection="1">
      <alignment horizontal="center" vertical="center" shrinkToFit="1"/>
      <protection hidden="1"/>
    </xf>
    <xf numFmtId="193" fontId="18" fillId="0" borderId="42" xfId="2" applyNumberFormat="1" applyFont="1" applyFill="1" applyBorder="1" applyAlignment="1" applyProtection="1">
      <alignment horizontal="center" vertical="center" shrinkToFit="1"/>
      <protection hidden="1"/>
    </xf>
    <xf numFmtId="195" fontId="15" fillId="0" borderId="164" xfId="4" applyNumberFormat="1" applyFont="1" applyFill="1" applyBorder="1" applyAlignment="1" applyProtection="1">
      <alignment horizontal="center" vertical="center"/>
      <protection hidden="1"/>
    </xf>
    <xf numFmtId="195" fontId="15" fillId="0" borderId="32" xfId="4" applyNumberFormat="1" applyFont="1" applyFill="1" applyBorder="1" applyAlignment="1" applyProtection="1">
      <alignment horizontal="center" vertical="center"/>
      <protection hidden="1"/>
    </xf>
    <xf numFmtId="195" fontId="15" fillId="0" borderId="110" xfId="4" applyNumberFormat="1" applyFont="1" applyFill="1" applyBorder="1" applyAlignment="1" applyProtection="1">
      <alignment horizontal="center" vertical="center"/>
      <protection hidden="1"/>
    </xf>
    <xf numFmtId="195" fontId="15" fillId="0" borderId="0" xfId="4" applyNumberFormat="1" applyFont="1" applyFill="1" applyBorder="1" applyAlignment="1" applyProtection="1">
      <alignment horizontal="center" vertical="center"/>
      <protection hidden="1"/>
    </xf>
    <xf numFmtId="195" fontId="15" fillId="0" borderId="113" xfId="4" applyNumberFormat="1" applyFont="1" applyFill="1" applyBorder="1" applyAlignment="1" applyProtection="1">
      <alignment horizontal="center" vertical="center"/>
      <protection hidden="1"/>
    </xf>
    <xf numFmtId="195" fontId="15" fillId="0" borderId="114" xfId="4" applyNumberFormat="1" applyFont="1" applyFill="1" applyBorder="1" applyAlignment="1" applyProtection="1">
      <alignment horizontal="center" vertical="center"/>
      <protection hidden="1"/>
    </xf>
    <xf numFmtId="180" fontId="18" fillId="0" borderId="32" xfId="4" applyNumberFormat="1" applyFont="1" applyFill="1" applyBorder="1" applyAlignment="1" applyProtection="1">
      <alignment horizontal="center" vertical="center"/>
      <protection hidden="1"/>
    </xf>
    <xf numFmtId="180" fontId="18" fillId="0" borderId="35" xfId="4" applyNumberFormat="1" applyFont="1" applyFill="1" applyBorder="1" applyAlignment="1" applyProtection="1">
      <alignment horizontal="center" vertical="center"/>
      <protection hidden="1"/>
    </xf>
    <xf numFmtId="180" fontId="18" fillId="0" borderId="0" xfId="4" applyNumberFormat="1" applyFont="1" applyFill="1" applyBorder="1" applyAlignment="1" applyProtection="1">
      <alignment horizontal="center" vertical="center"/>
      <protection hidden="1"/>
    </xf>
    <xf numFmtId="180" fontId="18" fillId="0" borderId="86" xfId="4" applyNumberFormat="1" applyFont="1" applyFill="1" applyBorder="1" applyAlignment="1" applyProtection="1">
      <alignment horizontal="center" vertical="center"/>
      <protection hidden="1"/>
    </xf>
    <xf numFmtId="180" fontId="18" fillId="0" borderId="114" xfId="4" applyNumberFormat="1" applyFont="1" applyFill="1" applyBorder="1" applyAlignment="1" applyProtection="1">
      <alignment horizontal="center" vertical="center"/>
      <protection hidden="1"/>
    </xf>
    <xf numFmtId="180" fontId="18" fillId="0" borderId="116" xfId="4" applyNumberFormat="1" applyFont="1" applyFill="1" applyBorder="1" applyAlignment="1" applyProtection="1">
      <alignment horizontal="center" vertical="center"/>
      <protection hidden="1"/>
    </xf>
    <xf numFmtId="195" fontId="15" fillId="0" borderId="37" xfId="4" applyNumberFormat="1" applyFont="1" applyFill="1" applyBorder="1" applyAlignment="1" applyProtection="1">
      <alignment horizontal="center" vertical="center"/>
      <protection hidden="1"/>
    </xf>
    <xf numFmtId="195" fontId="15" fillId="0" borderId="10" xfId="4" applyNumberFormat="1" applyFont="1" applyFill="1" applyBorder="1" applyAlignment="1" applyProtection="1">
      <alignment horizontal="center" vertical="center"/>
      <protection hidden="1"/>
    </xf>
    <xf numFmtId="195" fontId="18" fillId="0" borderId="10" xfId="4" applyNumberFormat="1" applyFont="1" applyFill="1" applyBorder="1" applyAlignment="1" applyProtection="1">
      <alignment horizontal="center" vertical="center"/>
      <protection hidden="1"/>
    </xf>
    <xf numFmtId="195" fontId="18" fillId="0" borderId="89" xfId="4" applyNumberFormat="1" applyFont="1" applyFill="1" applyBorder="1" applyAlignment="1" applyProtection="1">
      <alignment horizontal="center" vertical="center"/>
      <protection hidden="1"/>
    </xf>
    <xf numFmtId="195" fontId="18" fillId="0" borderId="0" xfId="4" applyNumberFormat="1" applyFont="1" applyFill="1" applyBorder="1" applyAlignment="1" applyProtection="1">
      <alignment horizontal="center" vertical="center"/>
      <protection hidden="1"/>
    </xf>
    <xf numFmtId="195" fontId="18" fillId="0" borderId="86" xfId="4" applyNumberFormat="1" applyFont="1" applyFill="1" applyBorder="1" applyAlignment="1" applyProtection="1">
      <alignment horizontal="center" vertical="center"/>
      <protection hidden="1"/>
    </xf>
    <xf numFmtId="195" fontId="18" fillId="0" borderId="114" xfId="4" applyNumberFormat="1" applyFont="1" applyFill="1" applyBorder="1" applyAlignment="1" applyProtection="1">
      <alignment horizontal="center" vertical="center"/>
      <protection hidden="1"/>
    </xf>
    <xf numFmtId="195" fontId="18" fillId="0" borderId="116" xfId="4" applyNumberFormat="1" applyFont="1" applyFill="1" applyBorder="1" applyAlignment="1" applyProtection="1">
      <alignment horizontal="center" vertical="center"/>
      <protection hidden="1"/>
    </xf>
    <xf numFmtId="180" fontId="18" fillId="0" borderId="10" xfId="4" applyNumberFormat="1" applyFont="1" applyFill="1" applyBorder="1" applyAlignment="1" applyProtection="1">
      <alignment horizontal="center" vertical="center"/>
      <protection hidden="1"/>
    </xf>
    <xf numFmtId="180" fontId="18" fillId="0" borderId="89" xfId="4" applyNumberFormat="1" applyFont="1" applyFill="1" applyBorder="1" applyAlignment="1" applyProtection="1">
      <alignment horizontal="center" vertical="center"/>
      <protection hidden="1"/>
    </xf>
    <xf numFmtId="58" fontId="15" fillId="0" borderId="164" xfId="2" applyNumberFormat="1" applyFont="1" applyFill="1" applyBorder="1" applyAlignment="1" applyProtection="1">
      <alignment horizontal="center" vertical="center" wrapText="1" shrinkToFit="1"/>
      <protection hidden="1"/>
    </xf>
    <xf numFmtId="58" fontId="15" fillId="0" borderId="32" xfId="2" applyNumberFormat="1" applyFont="1" applyFill="1" applyBorder="1" applyAlignment="1" applyProtection="1">
      <alignment horizontal="center" vertical="center" wrapText="1" shrinkToFit="1"/>
      <protection hidden="1"/>
    </xf>
    <xf numFmtId="58" fontId="15" fillId="0" borderId="165" xfId="2" applyNumberFormat="1" applyFont="1" applyFill="1" applyBorder="1" applyAlignment="1" applyProtection="1">
      <alignment horizontal="center" vertical="center" wrapText="1" shrinkToFit="1"/>
      <protection hidden="1"/>
    </xf>
    <xf numFmtId="58" fontId="15" fillId="0" borderId="110" xfId="2" applyNumberFormat="1" applyFont="1" applyFill="1" applyBorder="1" applyAlignment="1" applyProtection="1">
      <alignment horizontal="center" vertical="center" wrapText="1" shrinkToFit="1"/>
      <protection hidden="1"/>
    </xf>
    <xf numFmtId="58" fontId="15" fillId="0" borderId="0" xfId="2" applyNumberFormat="1" applyFont="1" applyFill="1" applyBorder="1" applyAlignment="1" applyProtection="1">
      <alignment horizontal="center" vertical="center" wrapText="1" shrinkToFit="1"/>
      <protection hidden="1"/>
    </xf>
    <xf numFmtId="58" fontId="15" fillId="0" borderId="111" xfId="2" applyNumberFormat="1" applyFont="1" applyFill="1" applyBorder="1" applyAlignment="1" applyProtection="1">
      <alignment horizontal="center" vertical="center" wrapText="1" shrinkToFit="1"/>
      <protection hidden="1"/>
    </xf>
    <xf numFmtId="58" fontId="15" fillId="0" borderId="113" xfId="2" applyNumberFormat="1" applyFont="1" applyFill="1" applyBorder="1" applyAlignment="1" applyProtection="1">
      <alignment horizontal="center" vertical="center" wrapText="1" shrinkToFit="1"/>
      <protection hidden="1"/>
    </xf>
    <xf numFmtId="58" fontId="15" fillId="0" borderId="114" xfId="2" applyNumberFormat="1" applyFont="1" applyFill="1" applyBorder="1" applyAlignment="1" applyProtection="1">
      <alignment horizontal="center" vertical="center" wrapText="1" shrinkToFit="1"/>
      <protection hidden="1"/>
    </xf>
    <xf numFmtId="58" fontId="15" fillId="0" borderId="115" xfId="2" applyNumberFormat="1" applyFont="1" applyFill="1" applyBorder="1" applyAlignment="1" applyProtection="1">
      <alignment horizontal="center" vertical="center" wrapText="1" shrinkToFit="1"/>
      <protection hidden="1"/>
    </xf>
    <xf numFmtId="58" fontId="15" fillId="0" borderId="37" xfId="2" applyNumberFormat="1" applyFont="1" applyFill="1" applyBorder="1" applyAlignment="1" applyProtection="1">
      <alignment horizontal="center" vertical="center" wrapText="1" shrinkToFit="1"/>
      <protection hidden="1"/>
    </xf>
    <xf numFmtId="58" fontId="15" fillId="0" borderId="10" xfId="2" applyNumberFormat="1" applyFont="1" applyFill="1" applyBorder="1" applyAlignment="1" applyProtection="1">
      <alignment horizontal="center" vertical="center" wrapText="1" shrinkToFit="1"/>
      <protection hidden="1"/>
    </xf>
    <xf numFmtId="58" fontId="15" fillId="0" borderId="36" xfId="2" applyNumberFormat="1" applyFont="1" applyFill="1" applyBorder="1" applyAlignment="1" applyProtection="1">
      <alignment horizontal="center" vertical="center" wrapText="1" shrinkToFit="1"/>
      <protection hidden="1"/>
    </xf>
    <xf numFmtId="57" fontId="15" fillId="0" borderId="9" xfId="3" applyNumberFormat="1" applyFont="1" applyFill="1" applyBorder="1" applyAlignment="1" applyProtection="1">
      <alignment horizontal="center" vertical="center"/>
      <protection hidden="1"/>
    </xf>
    <xf numFmtId="57" fontId="15" fillId="0" borderId="10" xfId="3" applyNumberFormat="1" applyFont="1" applyFill="1" applyBorder="1" applyAlignment="1" applyProtection="1">
      <alignment horizontal="center" vertical="center"/>
      <protection hidden="1"/>
    </xf>
    <xf numFmtId="57" fontId="15" fillId="0" borderId="11" xfId="3" applyNumberFormat="1" applyFont="1" applyFill="1" applyBorder="1" applyAlignment="1" applyProtection="1">
      <alignment horizontal="center" vertical="center"/>
      <protection hidden="1"/>
    </xf>
    <xf numFmtId="57" fontId="15" fillId="0" borderId="12" xfId="3" applyNumberFormat="1" applyFont="1" applyFill="1" applyBorder="1" applyAlignment="1" applyProtection="1">
      <alignment horizontal="center" vertical="center"/>
      <protection hidden="1"/>
    </xf>
    <xf numFmtId="57" fontId="15" fillId="0" borderId="0" xfId="3" applyNumberFormat="1" applyFont="1" applyFill="1" applyBorder="1" applyAlignment="1" applyProtection="1">
      <alignment horizontal="center" vertical="center"/>
      <protection hidden="1"/>
    </xf>
    <xf numFmtId="57" fontId="15" fillId="0" borderId="13" xfId="3" applyNumberFormat="1" applyFont="1" applyFill="1" applyBorder="1" applyAlignment="1" applyProtection="1">
      <alignment horizontal="center" vertical="center"/>
      <protection hidden="1"/>
    </xf>
    <xf numFmtId="57" fontId="15" fillId="0" borderId="14" xfId="3" applyNumberFormat="1" applyFont="1" applyFill="1" applyBorder="1" applyAlignment="1" applyProtection="1">
      <alignment horizontal="center" vertical="center"/>
      <protection hidden="1"/>
    </xf>
    <xf numFmtId="57" fontId="15" fillId="0" borderId="15" xfId="3" applyNumberFormat="1" applyFont="1" applyFill="1" applyBorder="1" applyAlignment="1" applyProtection="1">
      <alignment horizontal="center" vertical="center"/>
      <protection hidden="1"/>
    </xf>
    <xf numFmtId="57" fontId="15" fillId="0" borderId="16" xfId="3" applyNumberFormat="1" applyFont="1" applyFill="1" applyBorder="1" applyAlignment="1" applyProtection="1">
      <alignment horizontal="center" vertical="center"/>
      <protection hidden="1"/>
    </xf>
    <xf numFmtId="0" fontId="15" fillId="0" borderId="83" xfId="2" applyFont="1" applyFill="1" applyBorder="1" applyAlignment="1" applyProtection="1">
      <alignment horizontal="center" vertical="center" shrinkToFit="1"/>
      <protection hidden="1"/>
    </xf>
    <xf numFmtId="0" fontId="15" fillId="0" borderId="1" xfId="2" applyFont="1" applyFill="1" applyBorder="1" applyAlignment="1" applyProtection="1">
      <alignment horizontal="center" vertical="center" shrinkToFit="1"/>
      <protection hidden="1"/>
    </xf>
    <xf numFmtId="0" fontId="3" fillId="0" borderId="1" xfId="0" applyFont="1" applyBorder="1" applyAlignment="1" applyProtection="1">
      <alignment horizontal="center"/>
      <protection hidden="1"/>
    </xf>
    <xf numFmtId="180" fontId="3" fillId="0" borderId="1" xfId="0" applyNumberFormat="1" applyFont="1" applyBorder="1" applyAlignment="1" applyProtection="1">
      <alignment horizontal="center"/>
      <protection hidden="1"/>
    </xf>
    <xf numFmtId="0" fontId="3" fillId="2" borderId="1" xfId="0" applyFont="1" applyFill="1" applyBorder="1" applyAlignment="1" applyProtection="1">
      <alignment horizontal="center" shrinkToFit="1"/>
      <protection locked="0" hidden="1"/>
    </xf>
    <xf numFmtId="194" fontId="3" fillId="2" borderId="1" xfId="0" applyNumberFormat="1" applyFont="1" applyFill="1" applyBorder="1" applyAlignment="1" applyProtection="1">
      <alignment horizontal="center" shrinkToFit="1"/>
      <protection locked="0" hidden="1"/>
    </xf>
    <xf numFmtId="180" fontId="3" fillId="0" borderId="1" xfId="0" applyNumberFormat="1" applyFont="1" applyFill="1" applyBorder="1" applyAlignment="1" applyProtection="1">
      <alignment horizontal="center"/>
      <protection hidden="1"/>
    </xf>
    <xf numFmtId="0" fontId="3" fillId="0" borderId="5" xfId="0" applyFont="1" applyFill="1" applyBorder="1" applyAlignment="1" applyProtection="1">
      <alignment horizontal="center"/>
      <protection hidden="1"/>
    </xf>
    <xf numFmtId="0" fontId="3" fillId="0" borderId="7" xfId="0" applyFont="1" applyFill="1" applyBorder="1" applyAlignment="1" applyProtection="1">
      <alignment horizontal="center"/>
      <protection hidden="1"/>
    </xf>
    <xf numFmtId="180" fontId="3" fillId="0" borderId="5" xfId="0" applyNumberFormat="1" applyFont="1" applyBorder="1" applyAlignment="1" applyProtection="1">
      <alignment horizontal="center" vertical="center"/>
      <protection hidden="1"/>
    </xf>
    <xf numFmtId="0" fontId="3" fillId="0" borderId="7" xfId="0" applyFont="1" applyBorder="1" applyAlignment="1" applyProtection="1">
      <alignment horizontal="center" vertical="center"/>
      <protection hidden="1"/>
    </xf>
    <xf numFmtId="194" fontId="3" fillId="2" borderId="5" xfId="0" applyNumberFormat="1" applyFont="1" applyFill="1" applyBorder="1" applyAlignment="1" applyProtection="1">
      <alignment horizontal="center" shrinkToFit="1"/>
      <protection locked="0"/>
    </xf>
    <xf numFmtId="194" fontId="3" fillId="2" borderId="6" xfId="0" applyNumberFormat="1" applyFont="1" applyFill="1" applyBorder="1" applyAlignment="1" applyProtection="1">
      <alignment horizontal="center" shrinkToFit="1"/>
      <protection locked="0"/>
    </xf>
    <xf numFmtId="194" fontId="3" fillId="2" borderId="7" xfId="0" applyNumberFormat="1" applyFont="1" applyFill="1" applyBorder="1" applyAlignment="1" applyProtection="1">
      <alignment horizontal="center" shrinkToFit="1"/>
      <protection locked="0"/>
    </xf>
    <xf numFmtId="0" fontId="3" fillId="2" borderId="1" xfId="0" applyFont="1" applyFill="1" applyBorder="1" applyAlignment="1" applyProtection="1">
      <alignment horizontal="center" shrinkToFit="1"/>
      <protection locked="0"/>
    </xf>
    <xf numFmtId="194" fontId="3" fillId="2" borderId="1" xfId="0" applyNumberFormat="1" applyFont="1" applyFill="1" applyBorder="1" applyAlignment="1" applyProtection="1">
      <alignment horizontal="center" shrinkToFit="1"/>
      <protection locked="0"/>
    </xf>
    <xf numFmtId="0" fontId="3" fillId="0" borderId="5" xfId="0" applyFont="1" applyBorder="1" applyAlignment="1" applyProtection="1">
      <alignment horizontal="center" vertical="center" wrapText="1"/>
      <protection hidden="1"/>
    </xf>
    <xf numFmtId="0" fontId="3" fillId="0" borderId="6" xfId="0" applyFont="1" applyBorder="1" applyAlignment="1" applyProtection="1">
      <alignment horizontal="center" vertical="center"/>
      <protection hidden="1"/>
    </xf>
    <xf numFmtId="0" fontId="3" fillId="2" borderId="5" xfId="0" applyFont="1" applyFill="1" applyBorder="1" applyAlignment="1" applyProtection="1">
      <alignment horizontal="center" vertical="center"/>
      <protection locked="0"/>
    </xf>
    <xf numFmtId="0" fontId="3" fillId="2" borderId="6" xfId="0" applyFont="1" applyFill="1" applyBorder="1" applyAlignment="1" applyProtection="1">
      <alignment horizontal="center" vertical="center"/>
      <protection locked="0"/>
    </xf>
    <xf numFmtId="180" fontId="3" fillId="0" borderId="0" xfId="0" applyNumberFormat="1" applyFont="1" applyFill="1" applyBorder="1" applyAlignment="1" applyProtection="1">
      <alignment horizontal="center"/>
      <protection hidden="1"/>
    </xf>
    <xf numFmtId="194" fontId="3" fillId="2" borderId="5" xfId="0" applyNumberFormat="1" applyFont="1" applyFill="1" applyBorder="1" applyAlignment="1" applyProtection="1">
      <alignment horizontal="right" vertical="center"/>
      <protection locked="0"/>
    </xf>
    <xf numFmtId="194" fontId="3" fillId="2" borderId="6" xfId="0" applyNumberFormat="1" applyFont="1" applyFill="1" applyBorder="1" applyAlignment="1" applyProtection="1">
      <alignment horizontal="right" vertical="center"/>
      <protection locked="0"/>
    </xf>
    <xf numFmtId="194" fontId="3" fillId="2" borderId="7" xfId="0" applyNumberFormat="1" applyFont="1" applyFill="1" applyBorder="1" applyAlignment="1" applyProtection="1">
      <alignment horizontal="right" vertical="center"/>
      <protection locked="0"/>
    </xf>
    <xf numFmtId="0" fontId="27" fillId="0" borderId="5" xfId="0" applyFont="1" applyBorder="1" applyAlignment="1" applyProtection="1">
      <alignment horizontal="center"/>
      <protection hidden="1"/>
    </xf>
    <xf numFmtId="0" fontId="27" fillId="0" borderId="7" xfId="0" applyFont="1" applyBorder="1" applyAlignment="1" applyProtection="1">
      <alignment horizontal="center"/>
      <protection hidden="1"/>
    </xf>
    <xf numFmtId="194" fontId="3" fillId="2" borderId="5" xfId="0" applyNumberFormat="1" applyFont="1" applyFill="1" applyBorder="1" applyAlignment="1" applyProtection="1">
      <alignment horizontal="right"/>
      <protection locked="0"/>
    </xf>
    <xf numFmtId="194" fontId="3" fillId="2" borderId="6" xfId="0" applyNumberFormat="1" applyFont="1" applyFill="1" applyBorder="1" applyAlignment="1" applyProtection="1">
      <alignment horizontal="right"/>
      <protection locked="0"/>
    </xf>
    <xf numFmtId="194" fontId="3" fillId="2" borderId="7" xfId="0" applyNumberFormat="1" applyFont="1" applyFill="1" applyBorder="1" applyAlignment="1" applyProtection="1">
      <alignment horizontal="right"/>
      <protection locked="0"/>
    </xf>
    <xf numFmtId="0" fontId="27" fillId="2" borderId="5" xfId="0" applyFont="1" applyFill="1" applyBorder="1" applyAlignment="1" applyProtection="1">
      <alignment horizontal="center"/>
      <protection locked="0"/>
    </xf>
    <xf numFmtId="0" fontId="27" fillId="2" borderId="7" xfId="0" applyFont="1" applyFill="1" applyBorder="1" applyAlignment="1" applyProtection="1">
      <alignment horizontal="center"/>
      <protection locked="0"/>
    </xf>
    <xf numFmtId="180" fontId="3" fillId="0" borderId="5" xfId="0" applyNumberFormat="1" applyFont="1" applyFill="1" applyBorder="1" applyAlignment="1" applyProtection="1">
      <alignment horizontal="center"/>
      <protection hidden="1"/>
    </xf>
    <xf numFmtId="180" fontId="3" fillId="0" borderId="6" xfId="0" applyNumberFormat="1" applyFont="1" applyFill="1" applyBorder="1" applyAlignment="1" applyProtection="1">
      <alignment horizontal="center"/>
      <protection hidden="1"/>
    </xf>
    <xf numFmtId="180" fontId="3" fillId="0" borderId="7" xfId="0" applyNumberFormat="1" applyFont="1" applyFill="1" applyBorder="1" applyAlignment="1" applyProtection="1">
      <alignment horizontal="center"/>
      <protection hidden="1"/>
    </xf>
    <xf numFmtId="0" fontId="3" fillId="0" borderId="1" xfId="0" applyFont="1" applyBorder="1" applyAlignment="1" applyProtection="1">
      <alignment horizontal="center" vertical="center"/>
      <protection hidden="1"/>
    </xf>
    <xf numFmtId="180" fontId="3" fillId="0" borderId="5" xfId="0" applyNumberFormat="1" applyFont="1" applyBorder="1" applyAlignment="1" applyProtection="1">
      <alignment horizontal="center"/>
      <protection hidden="1"/>
    </xf>
    <xf numFmtId="180" fontId="3" fillId="0" borderId="6" xfId="0" applyNumberFormat="1" applyFont="1" applyBorder="1" applyAlignment="1" applyProtection="1">
      <alignment horizontal="center"/>
      <protection hidden="1"/>
    </xf>
    <xf numFmtId="180" fontId="3" fillId="0" borderId="7" xfId="0" applyNumberFormat="1" applyFont="1" applyBorder="1" applyAlignment="1" applyProtection="1">
      <alignment horizontal="center"/>
      <protection hidden="1"/>
    </xf>
    <xf numFmtId="0" fontId="3" fillId="0" borderId="1" xfId="0" applyFont="1" applyBorder="1" applyAlignment="1" applyProtection="1">
      <alignment horizontal="center" vertical="center" wrapText="1"/>
      <protection hidden="1"/>
    </xf>
    <xf numFmtId="0" fontId="3" fillId="2" borderId="1" xfId="0" applyFont="1" applyFill="1" applyBorder="1" applyAlignment="1" applyProtection="1">
      <alignment horizontal="center" vertical="center"/>
      <protection locked="0"/>
    </xf>
    <xf numFmtId="191" fontId="3" fillId="2" borderId="1" xfId="0" applyNumberFormat="1" applyFont="1" applyFill="1" applyBorder="1" applyAlignment="1" applyProtection="1">
      <alignment horizontal="left" vertical="center" wrapText="1"/>
      <protection locked="0"/>
    </xf>
    <xf numFmtId="49" fontId="3" fillId="2" borderId="1" xfId="0" applyNumberFormat="1" applyFont="1" applyFill="1" applyBorder="1" applyAlignment="1" applyProtection="1">
      <alignment horizontal="left" vertical="center" wrapText="1"/>
      <protection locked="0"/>
    </xf>
    <xf numFmtId="49" fontId="3" fillId="2" borderId="1" xfId="0" applyNumberFormat="1" applyFont="1" applyFill="1" applyBorder="1" applyAlignment="1" applyProtection="1">
      <alignment horizontal="left" vertical="center" shrinkToFit="1"/>
      <protection locked="0"/>
    </xf>
    <xf numFmtId="49" fontId="3" fillId="2" borderId="71" xfId="0" applyNumberFormat="1" applyFont="1" applyFill="1" applyBorder="1" applyAlignment="1" applyProtection="1">
      <alignment horizontal="center" vertical="center"/>
      <protection locked="0"/>
    </xf>
    <xf numFmtId="49" fontId="3" fillId="2" borderId="6" xfId="0" applyNumberFormat="1" applyFont="1" applyFill="1" applyBorder="1" applyAlignment="1" applyProtection="1">
      <alignment horizontal="center" vertical="center"/>
      <protection locked="0"/>
    </xf>
    <xf numFmtId="49" fontId="3" fillId="2" borderId="7" xfId="0" applyNumberFormat="1" applyFont="1" applyFill="1" applyBorder="1" applyAlignment="1" applyProtection="1">
      <alignment horizontal="center" vertical="center"/>
      <protection locked="0"/>
    </xf>
    <xf numFmtId="49" fontId="3" fillId="2" borderId="1" xfId="0" applyNumberFormat="1" applyFont="1" applyFill="1" applyBorder="1" applyAlignment="1" applyProtection="1">
      <alignment horizontal="left" vertical="center"/>
      <protection locked="0"/>
    </xf>
    <xf numFmtId="57" fontId="3" fillId="2" borderId="5" xfId="0" applyNumberFormat="1" applyFont="1" applyFill="1" applyBorder="1" applyAlignment="1" applyProtection="1">
      <alignment horizontal="left" vertical="center" wrapText="1"/>
      <protection locked="0"/>
    </xf>
    <xf numFmtId="57" fontId="3" fillId="2" borderId="6" xfId="0" applyNumberFormat="1" applyFont="1" applyFill="1" applyBorder="1" applyAlignment="1" applyProtection="1">
      <alignment horizontal="left" vertical="center" wrapText="1"/>
      <protection locked="0"/>
    </xf>
    <xf numFmtId="57" fontId="3" fillId="2" borderId="7" xfId="0" applyNumberFormat="1" applyFont="1" applyFill="1" applyBorder="1" applyAlignment="1" applyProtection="1">
      <alignment horizontal="left" vertical="center" wrapText="1"/>
      <protection locked="0"/>
    </xf>
    <xf numFmtId="191" fontId="3" fillId="2" borderId="5" xfId="0" applyNumberFormat="1" applyFont="1" applyFill="1" applyBorder="1" applyAlignment="1" applyProtection="1">
      <alignment horizontal="left" vertical="center"/>
      <protection locked="0"/>
    </xf>
    <xf numFmtId="191" fontId="3" fillId="2" borderId="6" xfId="0" applyNumberFormat="1" applyFont="1" applyFill="1" applyBorder="1" applyAlignment="1" applyProtection="1">
      <alignment horizontal="left" vertical="center"/>
      <protection locked="0"/>
    </xf>
    <xf numFmtId="191" fontId="3" fillId="2" borderId="7" xfId="0" applyNumberFormat="1" applyFont="1" applyFill="1" applyBorder="1" applyAlignment="1" applyProtection="1">
      <alignment horizontal="left" vertical="center"/>
      <protection locked="0"/>
    </xf>
    <xf numFmtId="49" fontId="3" fillId="2" borderId="5" xfId="0" applyNumberFormat="1" applyFont="1" applyFill="1" applyBorder="1" applyAlignment="1" applyProtection="1">
      <alignment horizontal="left" vertical="top" wrapText="1"/>
      <protection locked="0"/>
    </xf>
    <xf numFmtId="49" fontId="3" fillId="2" borderId="6" xfId="0" applyNumberFormat="1" applyFont="1" applyFill="1" applyBorder="1" applyAlignment="1" applyProtection="1">
      <alignment horizontal="left" vertical="top" wrapText="1"/>
      <protection locked="0"/>
    </xf>
    <xf numFmtId="49" fontId="3" fillId="2" borderId="7" xfId="0" applyNumberFormat="1" applyFont="1" applyFill="1" applyBorder="1" applyAlignment="1" applyProtection="1">
      <alignment horizontal="left" vertical="top" wrapText="1"/>
      <protection locked="0"/>
    </xf>
    <xf numFmtId="0" fontId="13" fillId="2" borderId="5" xfId="6" applyFont="1" applyFill="1" applyBorder="1" applyAlignment="1" applyProtection="1">
      <alignment shrinkToFit="1"/>
      <protection locked="0"/>
    </xf>
    <xf numFmtId="0" fontId="13" fillId="2" borderId="6" xfId="6" applyFont="1" applyFill="1" applyBorder="1" applyAlignment="1" applyProtection="1">
      <alignment shrinkToFit="1"/>
      <protection locked="0"/>
    </xf>
    <xf numFmtId="0" fontId="13" fillId="2" borderId="7" xfId="6" applyFont="1" applyFill="1" applyBorder="1" applyAlignment="1" applyProtection="1">
      <alignment shrinkToFit="1"/>
      <protection locked="0"/>
    </xf>
    <xf numFmtId="38" fontId="13" fillId="2" borderId="1" xfId="7" applyFont="1" applyFill="1" applyBorder="1" applyAlignment="1" applyProtection="1">
      <alignment shrinkToFit="1"/>
      <protection locked="0"/>
    </xf>
    <xf numFmtId="38" fontId="13" fillId="2" borderId="214" xfId="7" applyFont="1" applyFill="1" applyBorder="1" applyAlignment="1" applyProtection="1">
      <alignment shrinkToFit="1"/>
      <protection locked="0"/>
    </xf>
    <xf numFmtId="38" fontId="13" fillId="2" borderId="215" xfId="7" applyFont="1" applyFill="1" applyBorder="1" applyAlignment="1" applyProtection="1">
      <alignment shrinkToFit="1"/>
      <protection locked="0"/>
    </xf>
    <xf numFmtId="38" fontId="13" fillId="2" borderId="9" xfId="7" applyFont="1" applyFill="1" applyBorder="1" applyAlignment="1" applyProtection="1">
      <alignment shrinkToFit="1"/>
      <protection locked="0"/>
    </xf>
    <xf numFmtId="38" fontId="13" fillId="2" borderId="10" xfId="7" applyFont="1" applyFill="1" applyBorder="1" applyAlignment="1" applyProtection="1">
      <alignment shrinkToFit="1"/>
      <protection locked="0"/>
    </xf>
    <xf numFmtId="38" fontId="13" fillId="2" borderId="11" xfId="7" applyFont="1" applyFill="1" applyBorder="1" applyAlignment="1" applyProtection="1">
      <alignment shrinkToFit="1"/>
      <protection locked="0"/>
    </xf>
    <xf numFmtId="38" fontId="13" fillId="2" borderId="14" xfId="7" applyFont="1" applyFill="1" applyBorder="1" applyAlignment="1" applyProtection="1">
      <alignment shrinkToFit="1"/>
      <protection locked="0"/>
    </xf>
    <xf numFmtId="38" fontId="13" fillId="2" borderId="15" xfId="7" applyFont="1" applyFill="1" applyBorder="1" applyAlignment="1" applyProtection="1">
      <alignment shrinkToFit="1"/>
      <protection locked="0"/>
    </xf>
    <xf numFmtId="38" fontId="13" fillId="2" borderId="16" xfId="7" applyFont="1" applyFill="1" applyBorder="1" applyAlignment="1" applyProtection="1">
      <alignment shrinkToFit="1"/>
      <protection locked="0"/>
    </xf>
    <xf numFmtId="0" fontId="13" fillId="2" borderId="14" xfId="6" applyFont="1" applyFill="1" applyBorder="1" applyAlignment="1" applyProtection="1">
      <alignment shrinkToFit="1"/>
      <protection locked="0"/>
    </xf>
    <xf numFmtId="0" fontId="13" fillId="2" borderId="15" xfId="6" applyFont="1" applyFill="1" applyBorder="1" applyAlignment="1" applyProtection="1">
      <alignment shrinkToFit="1"/>
      <protection locked="0"/>
    </xf>
    <xf numFmtId="0" fontId="13" fillId="2" borderId="16" xfId="6" applyFont="1" applyFill="1" applyBorder="1" applyAlignment="1" applyProtection="1">
      <alignment shrinkToFit="1"/>
      <protection locked="0"/>
    </xf>
    <xf numFmtId="38" fontId="13" fillId="2" borderId="217" xfId="7" applyFont="1" applyFill="1" applyBorder="1" applyAlignment="1" applyProtection="1">
      <alignment shrinkToFit="1"/>
      <protection locked="0"/>
    </xf>
    <xf numFmtId="38" fontId="13" fillId="2" borderId="218" xfId="7" applyFont="1" applyFill="1" applyBorder="1" applyAlignment="1" applyProtection="1">
      <alignment shrinkToFit="1"/>
      <protection locked="0"/>
    </xf>
    <xf numFmtId="9" fontId="9" fillId="0" borderId="61" xfId="6" applyNumberFormat="1" applyFont="1" applyBorder="1" applyAlignment="1" applyProtection="1">
      <alignment horizontal="right" vertical="center" shrinkToFit="1"/>
      <protection hidden="1"/>
    </xf>
    <xf numFmtId="9" fontId="9" fillId="0" borderId="63" xfId="6" applyNumberFormat="1" applyFont="1" applyBorder="1" applyAlignment="1" applyProtection="1">
      <alignment horizontal="right" vertical="center" shrinkToFit="1"/>
      <protection hidden="1"/>
    </xf>
    <xf numFmtId="9" fontId="9" fillId="0" borderId="67" xfId="6" applyNumberFormat="1" applyFont="1" applyBorder="1" applyAlignment="1" applyProtection="1">
      <alignment horizontal="right" vertical="center" shrinkToFit="1"/>
      <protection hidden="1"/>
    </xf>
    <xf numFmtId="9" fontId="9" fillId="0" borderId="69" xfId="6" applyNumberFormat="1" applyFont="1" applyBorder="1" applyAlignment="1" applyProtection="1">
      <alignment horizontal="right" vertical="center" shrinkToFit="1"/>
      <protection hidden="1"/>
    </xf>
    <xf numFmtId="0" fontId="13" fillId="0" borderId="10" xfId="6" applyFont="1" applyBorder="1" applyAlignment="1" applyProtection="1">
      <alignment horizontal="distributed" vertical="center"/>
      <protection hidden="1"/>
    </xf>
    <xf numFmtId="0" fontId="13" fillId="0" borderId="15" xfId="6" applyFont="1" applyBorder="1" applyAlignment="1" applyProtection="1">
      <alignment horizontal="distributed" vertical="center"/>
      <protection hidden="1"/>
    </xf>
    <xf numFmtId="0" fontId="15" fillId="0" borderId="9" xfId="6" applyFont="1" applyBorder="1" applyAlignment="1" applyProtection="1">
      <alignment horizontal="distributed" vertical="center"/>
      <protection hidden="1"/>
    </xf>
    <xf numFmtId="0" fontId="15" fillId="0" borderId="10" xfId="6" applyFont="1" applyBorder="1" applyAlignment="1" applyProtection="1">
      <alignment horizontal="distributed" vertical="center"/>
      <protection hidden="1"/>
    </xf>
    <xf numFmtId="0" fontId="15" fillId="0" borderId="11" xfId="6" applyFont="1" applyBorder="1" applyAlignment="1" applyProtection="1">
      <alignment horizontal="distributed" vertical="center"/>
      <protection hidden="1"/>
    </xf>
    <xf numFmtId="0" fontId="15" fillId="0" borderId="14" xfId="6" applyFont="1" applyBorder="1" applyAlignment="1" applyProtection="1">
      <alignment horizontal="distributed" vertical="center"/>
      <protection hidden="1"/>
    </xf>
    <xf numFmtId="0" fontId="15" fillId="0" borderId="15" xfId="6" applyFont="1" applyBorder="1" applyAlignment="1" applyProtection="1">
      <alignment horizontal="distributed" vertical="center"/>
      <protection hidden="1"/>
    </xf>
    <xf numFmtId="0" fontId="13" fillId="2" borderId="9" xfId="6" applyFont="1" applyFill="1" applyBorder="1" applyAlignment="1" applyProtection="1">
      <alignment shrinkToFit="1"/>
      <protection locked="0"/>
    </xf>
    <xf numFmtId="0" fontId="13" fillId="2" borderId="10" xfId="6" applyFont="1" applyFill="1" applyBorder="1" applyAlignment="1" applyProtection="1">
      <alignment shrinkToFit="1"/>
      <protection locked="0"/>
    </xf>
    <xf numFmtId="0" fontId="13" fillId="2" borderId="11" xfId="6" applyFont="1" applyFill="1" applyBorder="1" applyAlignment="1" applyProtection="1">
      <alignment shrinkToFit="1"/>
      <protection locked="0"/>
    </xf>
    <xf numFmtId="197" fontId="13" fillId="0" borderId="9" xfId="6" applyNumberFormat="1" applyFont="1" applyFill="1" applyBorder="1" applyAlignment="1" applyProtection="1">
      <alignment horizontal="right" shrinkToFit="1"/>
      <protection hidden="1"/>
    </xf>
    <xf numFmtId="197" fontId="13" fillId="0" borderId="10" xfId="6" applyNumberFormat="1" applyFont="1" applyFill="1" applyBorder="1" applyAlignment="1" applyProtection="1">
      <alignment horizontal="right" shrinkToFit="1"/>
      <protection hidden="1"/>
    </xf>
    <xf numFmtId="197" fontId="13" fillId="0" borderId="11" xfId="6" applyNumberFormat="1" applyFont="1" applyFill="1" applyBorder="1" applyAlignment="1" applyProtection="1">
      <alignment horizontal="right" shrinkToFit="1"/>
      <protection hidden="1"/>
    </xf>
    <xf numFmtId="197" fontId="13" fillId="0" borderId="14" xfId="6" applyNumberFormat="1" applyFont="1" applyFill="1" applyBorder="1" applyAlignment="1" applyProtection="1">
      <alignment horizontal="right" shrinkToFit="1"/>
      <protection hidden="1"/>
    </xf>
    <xf numFmtId="197" fontId="13" fillId="0" borderId="15" xfId="6" applyNumberFormat="1" applyFont="1" applyFill="1" applyBorder="1" applyAlignment="1" applyProtection="1">
      <alignment horizontal="right" shrinkToFit="1"/>
      <protection hidden="1"/>
    </xf>
    <xf numFmtId="197" fontId="13" fillId="0" borderId="16" xfId="6" applyNumberFormat="1" applyFont="1" applyFill="1" applyBorder="1" applyAlignment="1" applyProtection="1">
      <alignment horizontal="right" shrinkToFit="1"/>
      <protection hidden="1"/>
    </xf>
    <xf numFmtId="0" fontId="18" fillId="2" borderId="9" xfId="6" applyFont="1" applyFill="1" applyBorder="1" applyAlignment="1" applyProtection="1">
      <alignment horizontal="center" vertical="center" wrapText="1"/>
      <protection locked="0"/>
    </xf>
    <xf numFmtId="0" fontId="18" fillId="2" borderId="10" xfId="6" applyFont="1" applyFill="1" applyBorder="1" applyAlignment="1" applyProtection="1">
      <alignment horizontal="center" vertical="center" wrapText="1"/>
      <protection locked="0"/>
    </xf>
    <xf numFmtId="0" fontId="18" fillId="2" borderId="11" xfId="6" applyFont="1" applyFill="1" applyBorder="1" applyAlignment="1" applyProtection="1">
      <alignment horizontal="center" vertical="center" wrapText="1"/>
      <protection locked="0"/>
    </xf>
    <xf numFmtId="0" fontId="18" fillId="2" borderId="14" xfId="6" applyFont="1" applyFill="1" applyBorder="1" applyAlignment="1" applyProtection="1">
      <alignment horizontal="center" vertical="center" wrapText="1"/>
      <protection locked="0"/>
    </xf>
    <xf numFmtId="0" fontId="18" fillId="2" borderId="15" xfId="6" applyFont="1" applyFill="1" applyBorder="1" applyAlignment="1" applyProtection="1">
      <alignment horizontal="center" vertical="center" wrapText="1"/>
      <protection locked="0"/>
    </xf>
    <xf numFmtId="0" fontId="18" fillId="2" borderId="16" xfId="6" applyFont="1" applyFill="1" applyBorder="1" applyAlignment="1" applyProtection="1">
      <alignment horizontal="center" vertical="center" wrapText="1"/>
      <protection locked="0"/>
    </xf>
    <xf numFmtId="0" fontId="9" fillId="0" borderId="10" xfId="6" applyFont="1" applyBorder="1" applyAlignment="1" applyProtection="1">
      <alignment horizontal="distributed" vertical="center"/>
      <protection hidden="1"/>
    </xf>
    <xf numFmtId="0" fontId="9" fillId="0" borderId="15" xfId="6" applyFont="1" applyBorder="1" applyAlignment="1" applyProtection="1">
      <alignment horizontal="distributed" vertical="center"/>
      <protection hidden="1"/>
    </xf>
    <xf numFmtId="0" fontId="9" fillId="0" borderId="9" xfId="6" applyFont="1" applyBorder="1" applyAlignment="1" applyProtection="1">
      <alignment horizontal="distributed" vertical="center"/>
      <protection hidden="1"/>
    </xf>
    <xf numFmtId="0" fontId="9" fillId="0" borderId="11" xfId="6" applyFont="1" applyBorder="1" applyAlignment="1" applyProtection="1">
      <alignment horizontal="distributed" vertical="center"/>
      <protection hidden="1"/>
    </xf>
    <xf numFmtId="0" fontId="9" fillId="0" borderId="14" xfId="6" applyFont="1" applyBorder="1" applyAlignment="1" applyProtection="1">
      <alignment horizontal="distributed" vertical="center"/>
      <protection hidden="1"/>
    </xf>
    <xf numFmtId="0" fontId="9" fillId="0" borderId="16" xfId="6" applyFont="1" applyBorder="1" applyAlignment="1" applyProtection="1">
      <alignment horizontal="distributed" vertical="center"/>
      <protection hidden="1"/>
    </xf>
    <xf numFmtId="0" fontId="12" fillId="0" borderId="9" xfId="6" applyFont="1" applyBorder="1" applyAlignment="1" applyProtection="1">
      <alignment vertical="top" wrapText="1"/>
      <protection hidden="1"/>
    </xf>
    <xf numFmtId="0" fontId="12" fillId="0" borderId="10" xfId="6" applyFont="1" applyBorder="1" applyAlignment="1" applyProtection="1">
      <alignment vertical="top" wrapText="1"/>
      <protection hidden="1"/>
    </xf>
    <xf numFmtId="0" fontId="12" fillId="0" borderId="11" xfId="6" applyFont="1" applyBorder="1" applyAlignment="1" applyProtection="1">
      <alignment vertical="top" wrapText="1"/>
      <protection hidden="1"/>
    </xf>
    <xf numFmtId="0" fontId="12" fillId="0" borderId="12" xfId="6" applyFont="1" applyBorder="1" applyAlignment="1" applyProtection="1">
      <alignment vertical="top" wrapText="1"/>
      <protection hidden="1"/>
    </xf>
    <xf numFmtId="0" fontId="12" fillId="0" borderId="0" xfId="6" applyFont="1" applyAlignment="1" applyProtection="1">
      <alignment vertical="top" wrapText="1"/>
      <protection hidden="1"/>
    </xf>
    <xf numFmtId="0" fontId="12" fillId="0" borderId="13" xfId="6" applyFont="1" applyBorder="1" applyAlignment="1" applyProtection="1">
      <alignment vertical="top" wrapText="1"/>
      <protection hidden="1"/>
    </xf>
    <xf numFmtId="0" fontId="12" fillId="0" borderId="14" xfId="6" applyFont="1" applyBorder="1" applyAlignment="1" applyProtection="1">
      <alignment vertical="top" wrapText="1"/>
      <protection hidden="1"/>
    </xf>
    <xf numFmtId="0" fontId="12" fillId="0" borderId="15" xfId="6" applyFont="1" applyBorder="1" applyAlignment="1" applyProtection="1">
      <alignment vertical="top" wrapText="1"/>
      <protection hidden="1"/>
    </xf>
    <xf numFmtId="0" fontId="12" fillId="0" borderId="16" xfId="6" applyFont="1" applyBorder="1" applyAlignment="1" applyProtection="1">
      <alignment vertical="top" wrapText="1"/>
      <protection hidden="1"/>
    </xf>
    <xf numFmtId="0" fontId="9" fillId="0" borderId="61" xfId="6" applyFont="1" applyBorder="1" applyAlignment="1" applyProtection="1">
      <alignment horizontal="center" vertical="center"/>
      <protection hidden="1"/>
    </xf>
    <xf numFmtId="0" fontId="9" fillId="0" borderId="63" xfId="6" applyFont="1" applyBorder="1" applyAlignment="1" applyProtection="1">
      <alignment horizontal="center" vertical="center"/>
      <protection hidden="1"/>
    </xf>
    <xf numFmtId="0" fontId="9" fillId="0" borderId="67" xfId="6" applyFont="1" applyBorder="1" applyAlignment="1" applyProtection="1">
      <alignment horizontal="center" vertical="center"/>
      <protection hidden="1"/>
    </xf>
    <xf numFmtId="0" fontId="9" fillId="0" borderId="69" xfId="6" applyFont="1" applyBorder="1" applyAlignment="1" applyProtection="1">
      <alignment horizontal="center" vertical="center"/>
      <protection hidden="1"/>
    </xf>
    <xf numFmtId="199" fontId="9" fillId="0" borderId="61" xfId="6" applyNumberFormat="1" applyFont="1" applyBorder="1" applyAlignment="1" applyProtection="1">
      <alignment vertical="center" shrinkToFit="1"/>
      <protection hidden="1"/>
    </xf>
    <xf numFmtId="199" fontId="9" fillId="0" borderId="63" xfId="6" applyNumberFormat="1" applyFont="1" applyBorder="1" applyAlignment="1" applyProtection="1">
      <alignment vertical="center" shrinkToFit="1"/>
      <protection hidden="1"/>
    </xf>
    <xf numFmtId="199" fontId="9" fillId="0" borderId="67" xfId="6" applyNumberFormat="1" applyFont="1" applyBorder="1" applyAlignment="1" applyProtection="1">
      <alignment vertical="center" shrinkToFit="1"/>
      <protection hidden="1"/>
    </xf>
    <xf numFmtId="199" fontId="9" fillId="0" borderId="69" xfId="6" applyNumberFormat="1" applyFont="1" applyBorder="1" applyAlignment="1" applyProtection="1">
      <alignment vertical="center" shrinkToFit="1"/>
      <protection hidden="1"/>
    </xf>
    <xf numFmtId="200" fontId="15" fillId="0" borderId="61" xfId="6" applyNumberFormat="1" applyFont="1" applyBorder="1" applyAlignment="1" applyProtection="1">
      <alignment horizontal="center" vertical="center"/>
      <protection hidden="1"/>
    </xf>
    <xf numFmtId="200" fontId="15" fillId="0" borderId="63" xfId="6" applyNumberFormat="1" applyFont="1" applyBorder="1" applyAlignment="1" applyProtection="1">
      <alignment horizontal="center" vertical="center"/>
      <protection hidden="1"/>
    </xf>
    <xf numFmtId="200" fontId="15" fillId="0" borderId="67" xfId="6" applyNumberFormat="1" applyFont="1" applyBorder="1" applyAlignment="1" applyProtection="1">
      <alignment horizontal="center" vertical="center"/>
      <protection hidden="1"/>
    </xf>
    <xf numFmtId="200" fontId="15" fillId="0" borderId="69" xfId="6" applyNumberFormat="1" applyFont="1" applyBorder="1" applyAlignment="1" applyProtection="1">
      <alignment horizontal="center" vertical="center"/>
      <protection hidden="1"/>
    </xf>
    <xf numFmtId="194" fontId="13" fillId="0" borderId="9" xfId="6" applyNumberFormat="1" applyFont="1" applyFill="1" applyBorder="1" applyAlignment="1" applyProtection="1">
      <alignment horizontal="right" shrinkToFit="1"/>
      <protection hidden="1"/>
    </xf>
    <xf numFmtId="194" fontId="13" fillId="0" borderId="10" xfId="6" applyNumberFormat="1" applyFont="1" applyFill="1" applyBorder="1" applyAlignment="1" applyProtection="1">
      <alignment horizontal="right" shrinkToFit="1"/>
      <protection hidden="1"/>
    </xf>
    <xf numFmtId="194" fontId="13" fillId="0" borderId="11" xfId="6" applyNumberFormat="1" applyFont="1" applyFill="1" applyBorder="1" applyAlignment="1" applyProtection="1">
      <alignment horizontal="right" shrinkToFit="1"/>
      <protection hidden="1"/>
    </xf>
    <xf numFmtId="194" fontId="13" fillId="0" borderId="14" xfId="6" applyNumberFormat="1" applyFont="1" applyFill="1" applyBorder="1" applyAlignment="1" applyProtection="1">
      <alignment horizontal="right" shrinkToFit="1"/>
      <protection hidden="1"/>
    </xf>
    <xf numFmtId="194" fontId="13" fillId="0" borderId="15" xfId="6" applyNumberFormat="1" applyFont="1" applyFill="1" applyBorder="1" applyAlignment="1" applyProtection="1">
      <alignment horizontal="right" shrinkToFit="1"/>
      <protection hidden="1"/>
    </xf>
    <xf numFmtId="194" fontId="13" fillId="0" borderId="16" xfId="6" applyNumberFormat="1" applyFont="1" applyFill="1" applyBorder="1" applyAlignment="1" applyProtection="1">
      <alignment horizontal="right" shrinkToFit="1"/>
      <protection hidden="1"/>
    </xf>
    <xf numFmtId="38" fontId="13" fillId="0" borderId="9" xfId="7" applyFont="1" applyFill="1" applyBorder="1" applyAlignment="1" applyProtection="1">
      <alignment shrinkToFit="1"/>
      <protection hidden="1"/>
    </xf>
    <xf numFmtId="38" fontId="13" fillId="0" borderId="10" xfId="7" applyFont="1" applyFill="1" applyBorder="1" applyAlignment="1" applyProtection="1">
      <alignment shrinkToFit="1"/>
      <protection hidden="1"/>
    </xf>
    <xf numFmtId="38" fontId="13" fillId="0" borderId="11" xfId="7" applyFont="1" applyFill="1" applyBorder="1" applyAlignment="1" applyProtection="1">
      <alignment shrinkToFit="1"/>
      <protection hidden="1"/>
    </xf>
    <xf numFmtId="38" fontId="13" fillId="0" borderId="14" xfId="7" applyFont="1" applyFill="1" applyBorder="1" applyAlignment="1" applyProtection="1">
      <alignment shrinkToFit="1"/>
      <protection hidden="1"/>
    </xf>
    <xf numFmtId="38" fontId="13" fillId="0" borderId="15" xfId="7" applyFont="1" applyFill="1" applyBorder="1" applyAlignment="1" applyProtection="1">
      <alignment shrinkToFit="1"/>
      <protection hidden="1"/>
    </xf>
    <xf numFmtId="38" fontId="13" fillId="0" borderId="16" xfId="7" applyFont="1" applyFill="1" applyBorder="1" applyAlignment="1" applyProtection="1">
      <alignment shrinkToFit="1"/>
      <protection hidden="1"/>
    </xf>
    <xf numFmtId="0" fontId="15" fillId="0" borderId="9" xfId="6" applyFont="1" applyBorder="1" applyAlignment="1" applyProtection="1">
      <alignment horizontal="center"/>
      <protection hidden="1"/>
    </xf>
    <xf numFmtId="0" fontId="15" fillId="0" borderId="10" xfId="6" applyFont="1" applyBorder="1" applyAlignment="1" applyProtection="1">
      <alignment horizontal="center"/>
      <protection hidden="1"/>
    </xf>
    <xf numFmtId="0" fontId="15" fillId="0" borderId="11" xfId="6" applyFont="1" applyBorder="1" applyAlignment="1" applyProtection="1">
      <alignment horizontal="center"/>
      <protection hidden="1"/>
    </xf>
    <xf numFmtId="0" fontId="15" fillId="0" borderId="14" xfId="6" applyFont="1" applyBorder="1" applyAlignment="1" applyProtection="1">
      <alignment horizontal="center"/>
      <protection hidden="1"/>
    </xf>
    <xf numFmtId="0" fontId="15" fillId="0" borderId="15" xfId="6" applyFont="1" applyBorder="1" applyAlignment="1" applyProtection="1">
      <alignment horizontal="center"/>
      <protection hidden="1"/>
    </xf>
    <xf numFmtId="0" fontId="15" fillId="0" borderId="16" xfId="6" applyFont="1" applyBorder="1" applyAlignment="1" applyProtection="1">
      <alignment horizontal="center"/>
      <protection hidden="1"/>
    </xf>
    <xf numFmtId="0" fontId="9" fillId="0" borderId="61" xfId="6" applyFont="1" applyBorder="1" applyAlignment="1" applyProtection="1">
      <alignment horizontal="right" vertical="center"/>
      <protection hidden="1"/>
    </xf>
    <xf numFmtId="0" fontId="9" fillId="0" borderId="63" xfId="6" applyFont="1" applyBorder="1" applyAlignment="1" applyProtection="1">
      <alignment horizontal="right" vertical="center"/>
      <protection hidden="1"/>
    </xf>
    <xf numFmtId="0" fontId="9" fillId="0" borderId="67" xfId="6" applyFont="1" applyBorder="1" applyAlignment="1" applyProtection="1">
      <alignment horizontal="right" vertical="center"/>
      <protection hidden="1"/>
    </xf>
    <xf numFmtId="0" fontId="9" fillId="0" borderId="69" xfId="6" applyFont="1" applyBorder="1" applyAlignment="1" applyProtection="1">
      <alignment horizontal="right" vertical="center"/>
      <protection hidden="1"/>
    </xf>
    <xf numFmtId="49" fontId="9" fillId="0" borderId="61" xfId="6" applyNumberFormat="1" applyFont="1" applyBorder="1" applyAlignment="1" applyProtection="1">
      <alignment horizontal="right" vertical="center"/>
      <protection hidden="1"/>
    </xf>
    <xf numFmtId="49" fontId="9" fillId="0" borderId="63" xfId="6" applyNumberFormat="1" applyFont="1" applyBorder="1" applyAlignment="1" applyProtection="1">
      <alignment horizontal="right" vertical="center"/>
      <protection hidden="1"/>
    </xf>
    <xf numFmtId="49" fontId="9" fillId="0" borderId="67" xfId="6" applyNumberFormat="1" applyFont="1" applyBorder="1" applyAlignment="1" applyProtection="1">
      <alignment horizontal="right" vertical="center"/>
      <protection hidden="1"/>
    </xf>
    <xf numFmtId="49" fontId="9" fillId="0" borderId="69" xfId="6" applyNumberFormat="1" applyFont="1" applyBorder="1" applyAlignment="1" applyProtection="1">
      <alignment horizontal="right" vertical="center"/>
      <protection hidden="1"/>
    </xf>
    <xf numFmtId="0" fontId="9" fillId="0" borderId="62" xfId="6" applyFont="1" applyBorder="1" applyAlignment="1" applyProtection="1">
      <alignment horizontal="right" vertical="center"/>
      <protection hidden="1"/>
    </xf>
    <xf numFmtId="0" fontId="9" fillId="0" borderId="15" xfId="6" applyFont="1" applyBorder="1" applyAlignment="1" applyProtection="1">
      <alignment horizontal="right" vertical="center"/>
      <protection hidden="1"/>
    </xf>
    <xf numFmtId="0" fontId="9" fillId="0" borderId="16" xfId="6" applyFont="1" applyBorder="1" applyAlignment="1" applyProtection="1">
      <alignment horizontal="right" vertical="center"/>
      <protection hidden="1"/>
    </xf>
    <xf numFmtId="194" fontId="15" fillId="0" borderId="61" xfId="6" applyNumberFormat="1" applyFont="1" applyBorder="1" applyAlignment="1" applyProtection="1">
      <alignment horizontal="right" vertical="center"/>
      <protection hidden="1"/>
    </xf>
    <xf numFmtId="194" fontId="15" fillId="0" borderId="62" xfId="6" applyNumberFormat="1" applyFont="1" applyBorder="1" applyAlignment="1" applyProtection="1">
      <alignment horizontal="right" vertical="center"/>
      <protection hidden="1"/>
    </xf>
    <xf numFmtId="194" fontId="15" fillId="0" borderId="63" xfId="6" applyNumberFormat="1" applyFont="1" applyBorder="1" applyAlignment="1" applyProtection="1">
      <alignment horizontal="right" vertical="center"/>
      <protection hidden="1"/>
    </xf>
    <xf numFmtId="194" fontId="15" fillId="0" borderId="67" xfId="6" applyNumberFormat="1" applyFont="1" applyBorder="1" applyAlignment="1" applyProtection="1">
      <alignment horizontal="right" vertical="center"/>
      <protection hidden="1"/>
    </xf>
    <xf numFmtId="194" fontId="15" fillId="0" borderId="68" xfId="6" applyNumberFormat="1" applyFont="1" applyBorder="1" applyAlignment="1" applyProtection="1">
      <alignment horizontal="right" vertical="center"/>
      <protection hidden="1"/>
    </xf>
    <xf numFmtId="194" fontId="15" fillId="0" borderId="69" xfId="6" applyNumberFormat="1" applyFont="1" applyBorder="1" applyAlignment="1" applyProtection="1">
      <alignment horizontal="right" vertical="center"/>
      <protection hidden="1"/>
    </xf>
    <xf numFmtId="197" fontId="13" fillId="2" borderId="9" xfId="6" applyNumberFormat="1" applyFont="1" applyFill="1" applyBorder="1" applyAlignment="1" applyProtection="1">
      <alignment horizontal="right" vertical="center" shrinkToFit="1"/>
      <protection locked="0"/>
    </xf>
    <xf numFmtId="197" fontId="13" fillId="2" borderId="10" xfId="6" applyNumberFormat="1" applyFont="1" applyFill="1" applyBorder="1" applyAlignment="1" applyProtection="1">
      <alignment horizontal="right" vertical="center" shrinkToFit="1"/>
      <protection locked="0"/>
    </xf>
    <xf numFmtId="197" fontId="13" fillId="2" borderId="11" xfId="6" applyNumberFormat="1" applyFont="1" applyFill="1" applyBorder="1" applyAlignment="1" applyProtection="1">
      <alignment horizontal="right" vertical="center" shrinkToFit="1"/>
      <protection locked="0"/>
    </xf>
    <xf numFmtId="197" fontId="13" fillId="2" borderId="14" xfId="6" applyNumberFormat="1" applyFont="1" applyFill="1" applyBorder="1" applyAlignment="1" applyProtection="1">
      <alignment horizontal="right" vertical="center" shrinkToFit="1"/>
      <protection locked="0"/>
    </xf>
    <xf numFmtId="197" fontId="13" fillId="2" borderId="15" xfId="6" applyNumberFormat="1" applyFont="1" applyFill="1" applyBorder="1" applyAlignment="1" applyProtection="1">
      <alignment horizontal="right" vertical="center" shrinkToFit="1"/>
      <protection locked="0"/>
    </xf>
    <xf numFmtId="197" fontId="13" fillId="2" borderId="16" xfId="6" applyNumberFormat="1" applyFont="1" applyFill="1" applyBorder="1" applyAlignment="1" applyProtection="1">
      <alignment horizontal="right" vertical="center" shrinkToFit="1"/>
      <protection locked="0"/>
    </xf>
    <xf numFmtId="200" fontId="15" fillId="0" borderId="14" xfId="6" applyNumberFormat="1" applyFont="1" applyFill="1" applyBorder="1" applyAlignment="1" applyProtection="1">
      <alignment horizontal="center" vertical="center"/>
      <protection hidden="1"/>
    </xf>
    <xf numFmtId="200" fontId="15" fillId="0" borderId="15" xfId="6" applyNumberFormat="1" applyFont="1" applyFill="1" applyBorder="1" applyAlignment="1" applyProtection="1">
      <alignment horizontal="center" vertical="center"/>
      <protection hidden="1"/>
    </xf>
    <xf numFmtId="0" fontId="13" fillId="2" borderId="9" xfId="6" applyFont="1" applyFill="1" applyBorder="1" applyAlignment="1" applyProtection="1">
      <alignment horizontal="center" vertical="center" shrinkToFit="1"/>
      <protection locked="0"/>
    </xf>
    <xf numFmtId="0" fontId="13" fillId="2" borderId="11" xfId="6" applyFont="1" applyFill="1" applyBorder="1" applyAlignment="1" applyProtection="1">
      <alignment horizontal="center" vertical="center" shrinkToFit="1"/>
      <protection locked="0"/>
    </xf>
    <xf numFmtId="0" fontId="13" fillId="2" borderId="14" xfId="6" applyFont="1" applyFill="1" applyBorder="1" applyAlignment="1" applyProtection="1">
      <alignment horizontal="center" vertical="center" shrinkToFit="1"/>
      <protection locked="0"/>
    </xf>
    <xf numFmtId="0" fontId="13" fillId="2" borderId="16" xfId="6" applyFont="1" applyFill="1" applyBorder="1" applyAlignment="1" applyProtection="1">
      <alignment horizontal="center" vertical="center" shrinkToFit="1"/>
      <protection locked="0"/>
    </xf>
    <xf numFmtId="199" fontId="13" fillId="2" borderId="9" xfId="6" applyNumberFormat="1" applyFont="1" applyFill="1" applyBorder="1" applyAlignment="1" applyProtection="1">
      <alignment vertical="center" shrinkToFit="1"/>
      <protection locked="0"/>
    </xf>
    <xf numFmtId="199" fontId="13" fillId="2" borderId="11" xfId="6" applyNumberFormat="1" applyFont="1" applyFill="1" applyBorder="1" applyAlignment="1" applyProtection="1">
      <alignment vertical="center" shrinkToFit="1"/>
      <protection locked="0"/>
    </xf>
    <xf numFmtId="199" fontId="13" fillId="2" borderId="14" xfId="6" applyNumberFormat="1" applyFont="1" applyFill="1" applyBorder="1" applyAlignment="1" applyProtection="1">
      <alignment vertical="center" shrinkToFit="1"/>
      <protection locked="0"/>
    </xf>
    <xf numFmtId="199" fontId="13" fillId="2" borderId="16" xfId="6" applyNumberFormat="1" applyFont="1" applyFill="1" applyBorder="1" applyAlignment="1" applyProtection="1">
      <alignment vertical="center" shrinkToFit="1"/>
      <protection locked="0"/>
    </xf>
    <xf numFmtId="200" fontId="15" fillId="2" borderId="9" xfId="6" applyNumberFormat="1" applyFont="1" applyFill="1" applyBorder="1" applyAlignment="1" applyProtection="1">
      <alignment horizontal="center" vertical="center" shrinkToFit="1"/>
      <protection locked="0"/>
    </xf>
    <xf numFmtId="200" fontId="15" fillId="2" borderId="10" xfId="6" applyNumberFormat="1" applyFont="1" applyFill="1" applyBorder="1" applyAlignment="1" applyProtection="1">
      <alignment horizontal="center" vertical="center" shrinkToFit="1"/>
      <protection locked="0"/>
    </xf>
    <xf numFmtId="194" fontId="13" fillId="2" borderId="1" xfId="6" applyNumberFormat="1" applyFont="1" applyFill="1" applyBorder="1" applyAlignment="1" applyProtection="1">
      <alignment horizontal="right" vertical="center" shrinkToFit="1"/>
      <protection locked="0"/>
    </xf>
    <xf numFmtId="38" fontId="13" fillId="2" borderId="9" xfId="7" applyFont="1" applyFill="1" applyBorder="1" applyAlignment="1" applyProtection="1">
      <alignment vertical="center" shrinkToFit="1"/>
      <protection locked="0"/>
    </xf>
    <xf numFmtId="38" fontId="13" fillId="2" borderId="10" xfId="7" applyFont="1" applyFill="1" applyBorder="1" applyAlignment="1" applyProtection="1">
      <alignment vertical="center" shrinkToFit="1"/>
      <protection locked="0"/>
    </xf>
    <xf numFmtId="38" fontId="13" fillId="2" borderId="11" xfId="7" applyFont="1" applyFill="1" applyBorder="1" applyAlignment="1" applyProtection="1">
      <alignment vertical="center" shrinkToFit="1"/>
      <protection locked="0"/>
    </xf>
    <xf numFmtId="38" fontId="13" fillId="2" borderId="14" xfId="7" applyFont="1" applyFill="1" applyBorder="1" applyAlignment="1" applyProtection="1">
      <alignment vertical="center" shrinkToFit="1"/>
      <protection locked="0"/>
    </xf>
    <xf numFmtId="38" fontId="13" fillId="2" borderId="15" xfId="7" applyFont="1" applyFill="1" applyBorder="1" applyAlignment="1" applyProtection="1">
      <alignment vertical="center" shrinkToFit="1"/>
      <protection locked="0"/>
    </xf>
    <xf numFmtId="38" fontId="13" fillId="2" borderId="16" xfId="7" applyFont="1" applyFill="1" applyBorder="1" applyAlignment="1" applyProtection="1">
      <alignment vertical="center" shrinkToFit="1"/>
      <protection locked="0"/>
    </xf>
    <xf numFmtId="0" fontId="13" fillId="2" borderId="9" xfId="6" applyFont="1" applyFill="1" applyBorder="1" applyAlignment="1" applyProtection="1">
      <alignment horizontal="left" vertical="center" wrapText="1" shrinkToFit="1"/>
      <protection locked="0"/>
    </xf>
    <xf numFmtId="0" fontId="13" fillId="2" borderId="10" xfId="6" applyFont="1" applyFill="1" applyBorder="1" applyAlignment="1" applyProtection="1">
      <alignment horizontal="left" vertical="center" wrapText="1" shrinkToFit="1"/>
      <protection locked="0"/>
    </xf>
    <xf numFmtId="0" fontId="13" fillId="2" borderId="11" xfId="6" applyFont="1" applyFill="1" applyBorder="1" applyAlignment="1" applyProtection="1">
      <alignment horizontal="left" vertical="center" wrapText="1" shrinkToFit="1"/>
      <protection locked="0"/>
    </xf>
    <xf numFmtId="0" fontId="13" fillId="2" borderId="14" xfId="6" applyFont="1" applyFill="1" applyBorder="1" applyAlignment="1" applyProtection="1">
      <alignment horizontal="left" vertical="center" wrapText="1" shrinkToFit="1"/>
      <protection locked="0"/>
    </xf>
    <xf numFmtId="0" fontId="13" fillId="2" borderId="15" xfId="6" applyFont="1" applyFill="1" applyBorder="1" applyAlignment="1" applyProtection="1">
      <alignment horizontal="left" vertical="center" wrapText="1" shrinkToFit="1"/>
      <protection locked="0"/>
    </xf>
    <xf numFmtId="0" fontId="13" fillId="2" borderId="16" xfId="6" applyFont="1" applyFill="1" applyBorder="1" applyAlignment="1" applyProtection="1">
      <alignment horizontal="left" vertical="center" wrapText="1" shrinkToFit="1"/>
      <protection locked="0"/>
    </xf>
    <xf numFmtId="0" fontId="13" fillId="2" borderId="210" xfId="6" applyFont="1" applyFill="1" applyBorder="1" applyAlignment="1" applyProtection="1">
      <alignment horizontal="right" vertical="center" shrinkToFit="1"/>
      <protection locked="0"/>
    </xf>
    <xf numFmtId="49" fontId="13" fillId="2" borderId="212" xfId="6" applyNumberFormat="1" applyFont="1" applyFill="1" applyBorder="1" applyAlignment="1" applyProtection="1">
      <alignment horizontal="right" vertical="center" shrinkToFit="1"/>
      <protection locked="0"/>
    </xf>
    <xf numFmtId="0" fontId="13" fillId="2" borderId="211" xfId="6" applyFont="1" applyFill="1" applyBorder="1" applyAlignment="1" applyProtection="1">
      <alignment horizontal="right" vertical="center" shrinkToFit="1"/>
      <protection locked="0"/>
    </xf>
    <xf numFmtId="49" fontId="13" fillId="2" borderId="213" xfId="6" applyNumberFormat="1" applyFont="1" applyFill="1" applyBorder="1" applyAlignment="1" applyProtection="1">
      <alignment horizontal="right" vertical="center" shrinkToFit="1"/>
      <protection locked="0"/>
    </xf>
    <xf numFmtId="194" fontId="13" fillId="2" borderId="9" xfId="6" applyNumberFormat="1" applyFont="1" applyFill="1" applyBorder="1" applyAlignment="1" applyProtection="1">
      <alignment horizontal="right" vertical="center" shrinkToFit="1"/>
      <protection locked="0"/>
    </xf>
    <xf numFmtId="194" fontId="13" fillId="2" borderId="10" xfId="6" applyNumberFormat="1" applyFont="1" applyFill="1" applyBorder="1" applyAlignment="1" applyProtection="1">
      <alignment horizontal="right" vertical="center" shrinkToFit="1"/>
      <protection locked="0"/>
    </xf>
    <xf numFmtId="194" fontId="13" fillId="2" borderId="11" xfId="6" applyNumberFormat="1" applyFont="1" applyFill="1" applyBorder="1" applyAlignment="1" applyProtection="1">
      <alignment horizontal="right" vertical="center" shrinkToFit="1"/>
      <protection locked="0"/>
    </xf>
    <xf numFmtId="194" fontId="13" fillId="2" borderId="14" xfId="6" applyNumberFormat="1" applyFont="1" applyFill="1" applyBorder="1" applyAlignment="1" applyProtection="1">
      <alignment horizontal="right" vertical="center" shrinkToFit="1"/>
      <protection locked="0"/>
    </xf>
    <xf numFmtId="194" fontId="13" fillId="2" borderId="15" xfId="6" applyNumberFormat="1" applyFont="1" applyFill="1" applyBorder="1" applyAlignment="1" applyProtection="1">
      <alignment horizontal="right" vertical="center" shrinkToFit="1"/>
      <protection locked="0"/>
    </xf>
    <xf numFmtId="194" fontId="13" fillId="2" borderId="16" xfId="6" applyNumberFormat="1" applyFont="1" applyFill="1" applyBorder="1" applyAlignment="1" applyProtection="1">
      <alignment horizontal="right" vertical="center" shrinkToFit="1"/>
      <protection locked="0"/>
    </xf>
    <xf numFmtId="194" fontId="13" fillId="0" borderId="9" xfId="6" applyNumberFormat="1" applyFont="1" applyFill="1" applyBorder="1" applyAlignment="1" applyProtection="1">
      <alignment horizontal="right" vertical="center" shrinkToFit="1"/>
      <protection hidden="1"/>
    </xf>
    <xf numFmtId="194" fontId="13" fillId="0" borderId="10" xfId="6" applyNumberFormat="1" applyFont="1" applyFill="1" applyBorder="1" applyAlignment="1" applyProtection="1">
      <alignment horizontal="right" vertical="center" shrinkToFit="1"/>
      <protection hidden="1"/>
    </xf>
    <xf numFmtId="194" fontId="13" fillId="0" borderId="11" xfId="6" applyNumberFormat="1" applyFont="1" applyFill="1" applyBorder="1" applyAlignment="1" applyProtection="1">
      <alignment horizontal="right" vertical="center" shrinkToFit="1"/>
      <protection hidden="1"/>
    </xf>
    <xf numFmtId="194" fontId="13" fillId="0" borderId="14" xfId="6" applyNumberFormat="1" applyFont="1" applyFill="1" applyBorder="1" applyAlignment="1" applyProtection="1">
      <alignment horizontal="right" vertical="center" shrinkToFit="1"/>
      <protection hidden="1"/>
    </xf>
    <xf numFmtId="194" fontId="13" fillId="0" borderId="15" xfId="6" applyNumberFormat="1" applyFont="1" applyFill="1" applyBorder="1" applyAlignment="1" applyProtection="1">
      <alignment horizontal="right" vertical="center" shrinkToFit="1"/>
      <protection hidden="1"/>
    </xf>
    <xf numFmtId="194" fontId="13" fillId="0" borderId="16" xfId="6" applyNumberFormat="1" applyFont="1" applyFill="1" applyBorder="1" applyAlignment="1" applyProtection="1">
      <alignment horizontal="right" vertical="center" shrinkToFit="1"/>
      <protection hidden="1"/>
    </xf>
    <xf numFmtId="9" fontId="13" fillId="2" borderId="9" xfId="6" applyNumberFormat="1" applyFont="1" applyFill="1" applyBorder="1" applyAlignment="1" applyProtection="1">
      <alignment horizontal="right" vertical="center" shrinkToFit="1"/>
      <protection locked="0"/>
    </xf>
    <xf numFmtId="9" fontId="13" fillId="2" borderId="11" xfId="6" applyNumberFormat="1" applyFont="1" applyFill="1" applyBorder="1" applyAlignment="1" applyProtection="1">
      <alignment horizontal="right" vertical="center" shrinkToFit="1"/>
      <protection locked="0"/>
    </xf>
    <xf numFmtId="9" fontId="13" fillId="2" borderId="14" xfId="6" applyNumberFormat="1" applyFont="1" applyFill="1" applyBorder="1" applyAlignment="1" applyProtection="1">
      <alignment horizontal="right" vertical="center" shrinkToFit="1"/>
      <protection locked="0"/>
    </xf>
    <xf numFmtId="9" fontId="13" fillId="2" borderId="16" xfId="6" applyNumberFormat="1" applyFont="1" applyFill="1" applyBorder="1" applyAlignment="1" applyProtection="1">
      <alignment horizontal="right" vertical="center" shrinkToFit="1"/>
      <protection locked="0"/>
    </xf>
    <xf numFmtId="197" fontId="13" fillId="0" borderId="9" xfId="6" applyNumberFormat="1" applyFont="1" applyFill="1" applyBorder="1" applyAlignment="1" applyProtection="1">
      <alignment horizontal="right" vertical="center" shrinkToFit="1"/>
      <protection hidden="1"/>
    </xf>
    <xf numFmtId="197" fontId="13" fillId="0" borderId="10" xfId="6" applyNumberFormat="1" applyFont="1" applyFill="1" applyBorder="1" applyAlignment="1" applyProtection="1">
      <alignment horizontal="right" vertical="center" shrinkToFit="1"/>
      <protection hidden="1"/>
    </xf>
    <xf numFmtId="197" fontId="13" fillId="0" borderId="11" xfId="6" applyNumberFormat="1" applyFont="1" applyFill="1" applyBorder="1" applyAlignment="1" applyProtection="1">
      <alignment horizontal="right" vertical="center" shrinkToFit="1"/>
      <protection hidden="1"/>
    </xf>
    <xf numFmtId="197" fontId="13" fillId="0" borderId="14" xfId="6" applyNumberFormat="1" applyFont="1" applyFill="1" applyBorder="1" applyAlignment="1" applyProtection="1">
      <alignment horizontal="right" vertical="center" shrinkToFit="1"/>
      <protection hidden="1"/>
    </xf>
    <xf numFmtId="197" fontId="13" fillId="0" borderId="15" xfId="6" applyNumberFormat="1" applyFont="1" applyFill="1" applyBorder="1" applyAlignment="1" applyProtection="1">
      <alignment horizontal="right" vertical="center" shrinkToFit="1"/>
      <protection hidden="1"/>
    </xf>
    <xf numFmtId="197" fontId="13" fillId="0" borderId="16" xfId="6" applyNumberFormat="1" applyFont="1" applyFill="1" applyBorder="1" applyAlignment="1" applyProtection="1">
      <alignment horizontal="right" vertical="center" shrinkToFit="1"/>
      <protection hidden="1"/>
    </xf>
    <xf numFmtId="0" fontId="12" fillId="0" borderId="9" xfId="6" applyFont="1" applyFill="1" applyBorder="1" applyAlignment="1" applyProtection="1">
      <alignment vertical="center" shrinkToFit="1"/>
      <protection locked="0"/>
    </xf>
    <xf numFmtId="0" fontId="12" fillId="0" borderId="10" xfId="6" applyFont="1" applyFill="1" applyBorder="1" applyAlignment="1" applyProtection="1">
      <alignment vertical="center" shrinkToFit="1"/>
      <protection locked="0"/>
    </xf>
    <xf numFmtId="0" fontId="12" fillId="0" borderId="11" xfId="6" applyFont="1" applyFill="1" applyBorder="1" applyAlignment="1" applyProtection="1">
      <alignment vertical="center" shrinkToFit="1"/>
      <protection locked="0"/>
    </xf>
    <xf numFmtId="0" fontId="15" fillId="0" borderId="12" xfId="6" applyFont="1" applyBorder="1" applyAlignment="1" applyProtection="1">
      <alignment horizontal="distributed" vertical="center" wrapText="1"/>
      <protection hidden="1"/>
    </xf>
    <xf numFmtId="0" fontId="15" fillId="0" borderId="0" xfId="6" applyFont="1" applyAlignment="1" applyProtection="1">
      <alignment horizontal="distributed" vertical="center" wrapText="1"/>
      <protection hidden="1"/>
    </xf>
    <xf numFmtId="0" fontId="15" fillId="0" borderId="13" xfId="6" applyFont="1" applyBorder="1" applyAlignment="1" applyProtection="1">
      <alignment horizontal="distributed" vertical="center" wrapText="1"/>
      <protection hidden="1"/>
    </xf>
    <xf numFmtId="0" fontId="15" fillId="0" borderId="14" xfId="6" applyFont="1" applyBorder="1" applyAlignment="1" applyProtection="1">
      <alignment horizontal="distributed" vertical="center" wrapText="1"/>
      <protection hidden="1"/>
    </xf>
    <xf numFmtId="0" fontId="15" fillId="0" borderId="15" xfId="6" applyFont="1" applyBorder="1" applyAlignment="1" applyProtection="1">
      <alignment horizontal="distributed" vertical="center" wrapText="1"/>
      <protection hidden="1"/>
    </xf>
    <xf numFmtId="0" fontId="15" fillId="0" borderId="16" xfId="6" applyFont="1" applyBorder="1" applyAlignment="1" applyProtection="1">
      <alignment horizontal="distributed" vertical="center" wrapText="1"/>
      <protection hidden="1"/>
    </xf>
    <xf numFmtId="0" fontId="9" fillId="0" borderId="12" xfId="6" applyFont="1" applyBorder="1" applyAlignment="1" applyProtection="1">
      <alignment horizontal="center" vertical="center" shrinkToFit="1"/>
      <protection hidden="1"/>
    </xf>
    <xf numFmtId="0" fontId="9" fillId="0" borderId="13" xfId="6" applyFont="1" applyBorder="1" applyAlignment="1" applyProtection="1">
      <alignment horizontal="center" vertical="center" shrinkToFit="1"/>
      <protection hidden="1"/>
    </xf>
    <xf numFmtId="0" fontId="18" fillId="0" borderId="12" xfId="6" applyFont="1" applyBorder="1" applyAlignment="1" applyProtection="1">
      <alignment horizontal="left" vertical="center" wrapText="1"/>
      <protection hidden="1"/>
    </xf>
    <xf numFmtId="0" fontId="18" fillId="0" borderId="13" xfId="6" applyFont="1" applyBorder="1" applyAlignment="1" applyProtection="1">
      <alignment horizontal="left" vertical="center" wrapText="1"/>
      <protection hidden="1"/>
    </xf>
    <xf numFmtId="0" fontId="18" fillId="0" borderId="14" xfId="6" applyFont="1" applyBorder="1" applyAlignment="1" applyProtection="1">
      <alignment horizontal="left" vertical="center" wrapText="1"/>
      <protection hidden="1"/>
    </xf>
    <xf numFmtId="0" fontId="18" fillId="0" borderId="16" xfId="6" applyFont="1" applyBorder="1" applyAlignment="1" applyProtection="1">
      <alignment horizontal="left" vertical="center" wrapText="1"/>
      <protection hidden="1"/>
    </xf>
    <xf numFmtId="0" fontId="15" fillId="0" borderId="12" xfId="6" applyFont="1" applyBorder="1" applyAlignment="1" applyProtection="1">
      <alignment horizontal="center" shrinkToFit="1"/>
      <protection hidden="1"/>
    </xf>
    <xf numFmtId="0" fontId="15" fillId="0" borderId="0" xfId="6" applyFont="1" applyAlignment="1" applyProtection="1">
      <alignment horizontal="center" shrinkToFit="1"/>
      <protection hidden="1"/>
    </xf>
    <xf numFmtId="0" fontId="15" fillId="0" borderId="13" xfId="6" applyFont="1" applyBorder="1" applyAlignment="1" applyProtection="1">
      <alignment horizontal="center" shrinkToFit="1"/>
      <protection hidden="1"/>
    </xf>
    <xf numFmtId="0" fontId="15" fillId="0" borderId="12" xfId="6" applyFont="1" applyBorder="1" applyAlignment="1" applyProtection="1">
      <alignment horizontal="center" vertical="center" wrapText="1"/>
      <protection hidden="1"/>
    </xf>
    <xf numFmtId="0" fontId="15" fillId="0" borderId="0" xfId="6" applyFont="1" applyAlignment="1" applyProtection="1">
      <alignment horizontal="center" vertical="center" wrapText="1"/>
      <protection hidden="1"/>
    </xf>
    <xf numFmtId="0" fontId="15" fillId="0" borderId="13" xfId="6" applyFont="1" applyBorder="1" applyAlignment="1" applyProtection="1">
      <alignment horizontal="center" vertical="center" wrapText="1"/>
      <protection hidden="1"/>
    </xf>
    <xf numFmtId="0" fontId="15" fillId="0" borderId="14" xfId="6" applyFont="1" applyBorder="1" applyAlignment="1" applyProtection="1">
      <alignment horizontal="center" vertical="center" wrapText="1"/>
      <protection hidden="1"/>
    </xf>
    <xf numFmtId="0" fontId="15" fillId="0" borderId="15" xfId="6" applyFont="1" applyBorder="1" applyAlignment="1" applyProtection="1">
      <alignment horizontal="center" vertical="center" wrapText="1"/>
      <protection hidden="1"/>
    </xf>
    <xf numFmtId="0" fontId="15" fillId="0" borderId="16" xfId="6" applyFont="1" applyBorder="1" applyAlignment="1" applyProtection="1">
      <alignment horizontal="center" vertical="center" wrapText="1"/>
      <protection hidden="1"/>
    </xf>
    <xf numFmtId="0" fontId="18" fillId="0" borderId="12" xfId="6" applyFont="1" applyBorder="1" applyAlignment="1" applyProtection="1">
      <alignment horizontal="center" vertical="center" wrapText="1"/>
      <protection hidden="1"/>
    </xf>
    <xf numFmtId="0" fontId="18" fillId="0" borderId="0" xfId="6" applyFont="1" applyAlignment="1" applyProtection="1">
      <alignment horizontal="center" vertical="center" wrapText="1"/>
      <protection hidden="1"/>
    </xf>
    <xf numFmtId="0" fontId="18" fillId="0" borderId="13" xfId="6" applyFont="1" applyBorder="1" applyAlignment="1" applyProtection="1">
      <alignment horizontal="center" vertical="center" wrapText="1"/>
      <protection hidden="1"/>
    </xf>
    <xf numFmtId="0" fontId="18" fillId="0" borderId="14" xfId="6" applyFont="1" applyBorder="1" applyAlignment="1" applyProtection="1">
      <alignment horizontal="center" vertical="center" wrapText="1"/>
      <protection hidden="1"/>
    </xf>
    <xf numFmtId="0" fontId="18" fillId="0" borderId="15" xfId="6" applyFont="1" applyBorder="1" applyAlignment="1" applyProtection="1">
      <alignment horizontal="center" vertical="center" wrapText="1"/>
      <protection hidden="1"/>
    </xf>
    <xf numFmtId="0" fontId="18" fillId="0" borderId="16" xfId="6" applyFont="1" applyBorder="1" applyAlignment="1" applyProtection="1">
      <alignment horizontal="center" vertical="center" wrapText="1"/>
      <protection hidden="1"/>
    </xf>
    <xf numFmtId="0" fontId="15" fillId="0" borderId="9" xfId="6" applyFont="1" applyBorder="1" applyAlignment="1" applyProtection="1">
      <alignment horizontal="center" vertical="center" shrinkToFit="1"/>
      <protection hidden="1"/>
    </xf>
    <xf numFmtId="0" fontId="15" fillId="0" borderId="11" xfId="6" applyFont="1" applyBorder="1" applyAlignment="1" applyProtection="1">
      <alignment horizontal="center" vertical="center" shrinkToFit="1"/>
      <protection hidden="1"/>
    </xf>
    <xf numFmtId="0" fontId="18" fillId="0" borderId="9" xfId="6" applyFont="1" applyBorder="1" applyAlignment="1" applyProtection="1">
      <alignment horizontal="distributed" vertical="center"/>
      <protection hidden="1"/>
    </xf>
    <xf numFmtId="0" fontId="18" fillId="0" borderId="11" xfId="6" applyFont="1" applyBorder="1" applyAlignment="1" applyProtection="1">
      <alignment horizontal="distributed" vertical="center"/>
      <protection hidden="1"/>
    </xf>
    <xf numFmtId="0" fontId="15" fillId="0" borderId="9" xfId="6" applyFont="1" applyBorder="1" applyAlignment="1" applyProtection="1">
      <alignment vertical="center" shrinkToFit="1"/>
      <protection hidden="1"/>
    </xf>
    <xf numFmtId="0" fontId="15" fillId="0" borderId="10" xfId="6" applyFont="1" applyBorder="1" applyAlignment="1" applyProtection="1">
      <alignment vertical="center" shrinkToFit="1"/>
      <protection hidden="1"/>
    </xf>
    <xf numFmtId="0" fontId="15" fillId="0" borderId="11" xfId="6" applyFont="1" applyBorder="1" applyAlignment="1" applyProtection="1">
      <alignment vertical="center" shrinkToFit="1"/>
      <protection hidden="1"/>
    </xf>
    <xf numFmtId="0" fontId="15" fillId="0" borderId="9" xfId="6" applyFont="1" applyBorder="1" applyAlignment="1" applyProtection="1">
      <alignment horizontal="center" vertical="center"/>
      <protection hidden="1"/>
    </xf>
    <xf numFmtId="0" fontId="15" fillId="0" borderId="10" xfId="6" applyFont="1" applyBorder="1" applyAlignment="1" applyProtection="1">
      <alignment horizontal="center" vertical="center"/>
      <protection hidden="1"/>
    </xf>
    <xf numFmtId="0" fontId="15" fillId="0" borderId="11" xfId="6" applyFont="1" applyBorder="1" applyAlignment="1" applyProtection="1">
      <alignment horizontal="center" vertical="center"/>
      <protection hidden="1"/>
    </xf>
    <xf numFmtId="0" fontId="15" fillId="0" borderId="12" xfId="6" applyFont="1" applyBorder="1" applyAlignment="1" applyProtection="1">
      <alignment horizontal="center" vertical="center"/>
      <protection hidden="1"/>
    </xf>
    <xf numFmtId="0" fontId="15" fillId="0" borderId="0" xfId="6" applyFont="1" applyAlignment="1" applyProtection="1">
      <alignment horizontal="center" vertical="center"/>
      <protection hidden="1"/>
    </xf>
    <xf numFmtId="0" fontId="15" fillId="0" borderId="13" xfId="6" applyFont="1" applyBorder="1" applyAlignment="1" applyProtection="1">
      <alignment horizontal="center" vertical="center"/>
      <protection hidden="1"/>
    </xf>
    <xf numFmtId="0" fontId="15" fillId="0" borderId="14" xfId="6" applyFont="1" applyBorder="1" applyAlignment="1" applyProtection="1">
      <alignment horizontal="center" vertical="center"/>
      <protection hidden="1"/>
    </xf>
    <xf numFmtId="0" fontId="15" fillId="0" borderId="15" xfId="6" applyFont="1" applyBorder="1" applyAlignment="1" applyProtection="1">
      <alignment horizontal="center" vertical="center"/>
      <protection hidden="1"/>
    </xf>
    <xf numFmtId="0" fontId="15" fillId="0" borderId="16" xfId="6" applyFont="1" applyBorder="1" applyAlignment="1" applyProtection="1">
      <alignment horizontal="center" vertical="center"/>
      <protection hidden="1"/>
    </xf>
    <xf numFmtId="0" fontId="15" fillId="0" borderId="12" xfId="6" applyFont="1" applyBorder="1" applyAlignment="1" applyProtection="1">
      <alignment horizontal="left" vertical="center" wrapText="1"/>
      <protection hidden="1"/>
    </xf>
    <xf numFmtId="0" fontId="15" fillId="0" borderId="13" xfId="6" applyFont="1" applyBorder="1" applyAlignment="1" applyProtection="1">
      <alignment horizontal="left" vertical="center" wrapText="1"/>
      <protection hidden="1"/>
    </xf>
    <xf numFmtId="0" fontId="15" fillId="0" borderId="14" xfId="6" applyFont="1" applyBorder="1" applyAlignment="1" applyProtection="1">
      <alignment horizontal="left" vertical="center" wrapText="1"/>
      <protection hidden="1"/>
    </xf>
    <xf numFmtId="0" fontId="15" fillId="0" borderId="16" xfId="6" applyFont="1" applyBorder="1" applyAlignment="1" applyProtection="1">
      <alignment horizontal="left" vertical="center" wrapText="1"/>
      <protection hidden="1"/>
    </xf>
    <xf numFmtId="0" fontId="9" fillId="0" borderId="14" xfId="6" applyFont="1" applyBorder="1" applyAlignment="1" applyProtection="1">
      <alignment horizontal="center" vertical="center" shrinkToFit="1"/>
      <protection hidden="1"/>
    </xf>
    <xf numFmtId="0" fontId="9" fillId="0" borderId="16" xfId="6" applyFont="1" applyBorder="1" applyAlignment="1" applyProtection="1">
      <alignment horizontal="center" vertical="center" shrinkToFit="1"/>
      <protection hidden="1"/>
    </xf>
    <xf numFmtId="0" fontId="9" fillId="0" borderId="14" xfId="6" applyFont="1" applyBorder="1" applyAlignment="1" applyProtection="1">
      <alignment horizontal="center" shrinkToFit="1"/>
      <protection hidden="1"/>
    </xf>
    <xf numFmtId="0" fontId="9" fillId="0" borderId="15" xfId="6" applyFont="1" applyBorder="1" applyAlignment="1" applyProtection="1">
      <alignment horizontal="center" shrinkToFit="1"/>
      <protection hidden="1"/>
    </xf>
    <xf numFmtId="0" fontId="9" fillId="0" borderId="16" xfId="6" applyFont="1" applyBorder="1" applyAlignment="1" applyProtection="1">
      <alignment horizontal="center" shrinkToFit="1"/>
      <protection hidden="1"/>
    </xf>
    <xf numFmtId="0" fontId="15" fillId="0" borderId="9" xfId="6" applyFont="1" applyBorder="1" applyAlignment="1" applyProtection="1">
      <alignment horizontal="center" vertical="center" wrapText="1"/>
      <protection hidden="1"/>
    </xf>
    <xf numFmtId="0" fontId="15" fillId="0" borderId="12" xfId="6" applyFont="1" applyBorder="1" applyAlignment="1" applyProtection="1">
      <alignment horizontal="center" vertical="center" shrinkToFit="1"/>
      <protection hidden="1"/>
    </xf>
    <xf numFmtId="0" fontId="15" fillId="0" borderId="13" xfId="6" applyFont="1" applyBorder="1" applyAlignment="1" applyProtection="1">
      <alignment horizontal="center" vertical="center" shrinkToFit="1"/>
      <protection hidden="1"/>
    </xf>
    <xf numFmtId="0" fontId="15" fillId="0" borderId="14" xfId="6" applyFont="1" applyBorder="1" applyAlignment="1" applyProtection="1">
      <alignment horizontal="center" vertical="center" shrinkToFit="1"/>
      <protection hidden="1"/>
    </xf>
    <xf numFmtId="0" fontId="15" fillId="0" borderId="16" xfId="6" applyFont="1" applyBorder="1" applyAlignment="1" applyProtection="1">
      <alignment horizontal="center" vertical="center" shrinkToFit="1"/>
      <protection hidden="1"/>
    </xf>
    <xf numFmtId="0" fontId="15" fillId="0" borderId="0" xfId="6" applyFont="1" applyAlignment="1" applyProtection="1">
      <alignment horizontal="distributed" vertical="center"/>
      <protection hidden="1"/>
    </xf>
    <xf numFmtId="0" fontId="9" fillId="0" borderId="12" xfId="6" applyFont="1" applyBorder="1" applyAlignment="1" applyProtection="1">
      <alignment horizontal="center" vertical="center"/>
      <protection hidden="1"/>
    </xf>
    <xf numFmtId="0" fontId="9" fillId="0" borderId="0" xfId="6" applyFont="1" applyAlignment="1" applyProtection="1">
      <alignment horizontal="center" vertical="center"/>
      <protection hidden="1"/>
    </xf>
    <xf numFmtId="0" fontId="9" fillId="0" borderId="13" xfId="6" applyFont="1" applyBorder="1" applyAlignment="1" applyProtection="1">
      <alignment horizontal="center" vertical="center"/>
      <protection hidden="1"/>
    </xf>
    <xf numFmtId="0" fontId="15" fillId="0" borderId="15" xfId="6" applyFont="1" applyBorder="1" applyAlignment="1" applyProtection="1">
      <alignment horizontal="center" vertical="center" shrinkToFit="1"/>
      <protection hidden="1"/>
    </xf>
    <xf numFmtId="0" fontId="13" fillId="0" borderId="6" xfId="6" applyFont="1" applyBorder="1" applyAlignment="1" applyProtection="1">
      <alignment horizontal="distributed" vertical="center"/>
      <protection hidden="1"/>
    </xf>
    <xf numFmtId="194" fontId="13" fillId="0" borderId="1" xfId="7" applyNumberFormat="1" applyFont="1" applyFill="1" applyBorder="1" applyAlignment="1" applyProtection="1">
      <alignment horizontal="right" vertical="center" indent="1"/>
      <protection hidden="1"/>
    </xf>
    <xf numFmtId="0" fontId="9" fillId="0" borderId="6" xfId="6" applyFont="1" applyBorder="1" applyAlignment="1" applyProtection="1">
      <alignment horizontal="distributed" vertical="center"/>
      <protection hidden="1"/>
    </xf>
    <xf numFmtId="0" fontId="15" fillId="0" borderId="5" xfId="6" applyFont="1" applyBorder="1" applyAlignment="1" applyProtection="1">
      <alignment horizontal="center" vertical="center" wrapText="1"/>
      <protection hidden="1"/>
    </xf>
    <xf numFmtId="0" fontId="15" fillId="0" borderId="6" xfId="6" applyFont="1" applyBorder="1" applyAlignment="1" applyProtection="1">
      <alignment horizontal="center" vertical="center" wrapText="1"/>
      <protection hidden="1"/>
    </xf>
    <xf numFmtId="0" fontId="15" fillId="0" borderId="7" xfId="6" applyFont="1" applyBorder="1" applyAlignment="1" applyProtection="1">
      <alignment horizontal="center" vertical="center" wrapText="1"/>
      <protection hidden="1"/>
    </xf>
    <xf numFmtId="38" fontId="13" fillId="0" borderId="1" xfId="7" applyFont="1" applyFill="1" applyBorder="1" applyAlignment="1" applyProtection="1">
      <alignment horizontal="right" vertical="center" indent="1"/>
      <protection hidden="1"/>
    </xf>
    <xf numFmtId="194" fontId="13" fillId="0" borderId="6" xfId="6" applyNumberFormat="1" applyFont="1" applyBorder="1" applyAlignment="1" applyProtection="1">
      <alignment horizontal="right" vertical="center" indent="1"/>
      <protection hidden="1"/>
    </xf>
    <xf numFmtId="194" fontId="13" fillId="0" borderId="6" xfId="8" applyNumberFormat="1" applyFont="1" applyBorder="1" applyAlignment="1" applyProtection="1">
      <alignment horizontal="right" vertical="center" indent="1"/>
      <protection hidden="1"/>
    </xf>
    <xf numFmtId="194" fontId="13" fillId="0" borderId="7" xfId="8" applyNumberFormat="1" applyFont="1" applyBorder="1" applyAlignment="1" applyProtection="1">
      <alignment horizontal="right" vertical="center" indent="1"/>
      <protection hidden="1"/>
    </xf>
    <xf numFmtId="38" fontId="12" fillId="0" borderId="1" xfId="7" applyFont="1" applyFill="1" applyBorder="1" applyAlignment="1" applyProtection="1">
      <alignment horizontal="right" vertical="center" indent="1"/>
      <protection hidden="1"/>
    </xf>
    <xf numFmtId="194" fontId="13" fillId="0" borderId="7" xfId="6" applyNumberFormat="1" applyFont="1" applyBorder="1" applyAlignment="1" applyProtection="1">
      <alignment horizontal="right" vertical="center" indent="1"/>
      <protection hidden="1"/>
    </xf>
    <xf numFmtId="0" fontId="13" fillId="0" borderId="1" xfId="6" applyFont="1" applyBorder="1" applyAlignment="1" applyProtection="1">
      <alignment horizontal="center" vertical="center" shrinkToFit="1"/>
      <protection hidden="1"/>
    </xf>
    <xf numFmtId="0" fontId="13" fillId="0" borderId="5" xfId="6" applyFont="1" applyBorder="1" applyAlignment="1" applyProtection="1">
      <alignment horizontal="center" vertical="center" wrapText="1"/>
      <protection hidden="1"/>
    </xf>
    <xf numFmtId="0" fontId="13" fillId="0" borderId="6" xfId="6" applyFont="1" applyBorder="1" applyAlignment="1" applyProtection="1">
      <alignment horizontal="center" vertical="center" wrapText="1"/>
      <protection hidden="1"/>
    </xf>
    <xf numFmtId="0" fontId="13" fillId="0" borderId="7" xfId="6" applyFont="1" applyBorder="1" applyAlignment="1" applyProtection="1">
      <alignment horizontal="center" vertical="center" wrapText="1"/>
      <protection hidden="1"/>
    </xf>
    <xf numFmtId="0" fontId="18" fillId="0" borderId="14" xfId="6" applyFont="1" applyBorder="1" applyAlignment="1" applyProtection="1">
      <alignment horizontal="center" vertical="center" shrinkToFit="1"/>
      <protection hidden="1"/>
    </xf>
    <xf numFmtId="0" fontId="18" fillId="0" borderId="15" xfId="6" applyFont="1" applyBorder="1" applyAlignment="1" applyProtection="1">
      <alignment horizontal="center" vertical="center" shrinkToFit="1"/>
      <protection hidden="1"/>
    </xf>
    <xf numFmtId="0" fontId="18" fillId="0" borderId="16" xfId="6" applyFont="1" applyBorder="1" applyAlignment="1" applyProtection="1">
      <alignment horizontal="center" vertical="center" shrinkToFit="1"/>
      <protection hidden="1"/>
    </xf>
    <xf numFmtId="0" fontId="13" fillId="0" borderId="8" xfId="6" applyFont="1" applyBorder="1" applyAlignment="1" applyProtection="1">
      <alignment horizontal="center" vertical="center" textRotation="255"/>
      <protection hidden="1"/>
    </xf>
    <xf numFmtId="0" fontId="13" fillId="0" borderId="56" xfId="6" applyFont="1" applyBorder="1" applyAlignment="1" applyProtection="1">
      <alignment horizontal="center" vertical="center" textRotation="255"/>
      <protection hidden="1"/>
    </xf>
    <xf numFmtId="0" fontId="13" fillId="0" borderId="54" xfId="6" applyFont="1" applyBorder="1" applyAlignment="1" applyProtection="1">
      <alignment horizontal="center" vertical="center" textRotation="255"/>
      <protection hidden="1"/>
    </xf>
    <xf numFmtId="0" fontId="13" fillId="0" borderId="12" xfId="6" applyFont="1" applyBorder="1" applyAlignment="1" applyProtection="1">
      <alignment horizontal="left" vertical="center"/>
      <protection hidden="1"/>
    </xf>
    <xf numFmtId="0" fontId="13" fillId="0" borderId="0" xfId="6" applyFont="1" applyAlignment="1" applyProtection="1">
      <alignment horizontal="left" vertical="center"/>
      <protection hidden="1"/>
    </xf>
    <xf numFmtId="0" fontId="13" fillId="0" borderId="13" xfId="6" applyFont="1" applyBorder="1" applyAlignment="1" applyProtection="1">
      <alignment horizontal="left" vertical="center"/>
      <protection hidden="1"/>
    </xf>
    <xf numFmtId="0" fontId="13" fillId="0" borderId="14" xfId="6" applyFont="1" applyBorder="1" applyAlignment="1" applyProtection="1">
      <alignment horizontal="left" vertical="center"/>
      <protection hidden="1"/>
    </xf>
    <xf numFmtId="0" fontId="13" fillId="0" borderId="15" xfId="6" applyFont="1" applyBorder="1" applyAlignment="1" applyProtection="1">
      <alignment horizontal="left" vertical="center"/>
      <protection hidden="1"/>
    </xf>
    <xf numFmtId="0" fontId="13" fillId="0" borderId="16" xfId="6" applyFont="1" applyBorder="1" applyAlignment="1" applyProtection="1">
      <alignment horizontal="left" vertical="center"/>
      <protection hidden="1"/>
    </xf>
    <xf numFmtId="194" fontId="13" fillId="0" borderId="9" xfId="6" applyNumberFormat="1" applyFont="1" applyBorder="1" applyProtection="1">
      <alignment vertical="center"/>
      <protection hidden="1"/>
    </xf>
    <xf numFmtId="194" fontId="13" fillId="0" borderId="10" xfId="6" applyNumberFormat="1" applyFont="1" applyBorder="1" applyProtection="1">
      <alignment vertical="center"/>
      <protection hidden="1"/>
    </xf>
    <xf numFmtId="194" fontId="13" fillId="0" borderId="11" xfId="6" applyNumberFormat="1" applyFont="1" applyBorder="1" applyProtection="1">
      <alignment vertical="center"/>
      <protection hidden="1"/>
    </xf>
    <xf numFmtId="194" fontId="13" fillId="0" borderId="14" xfId="6" applyNumberFormat="1" applyFont="1" applyBorder="1" applyProtection="1">
      <alignment vertical="center"/>
      <protection hidden="1"/>
    </xf>
    <xf numFmtId="194" fontId="13" fillId="0" borderId="15" xfId="6" applyNumberFormat="1" applyFont="1" applyBorder="1" applyProtection="1">
      <alignment vertical="center"/>
      <protection hidden="1"/>
    </xf>
    <xf numFmtId="194" fontId="13" fillId="0" borderId="16" xfId="6" applyNumberFormat="1" applyFont="1" applyBorder="1" applyProtection="1">
      <alignment vertical="center"/>
      <protection hidden="1"/>
    </xf>
    <xf numFmtId="0" fontId="13" fillId="0" borderId="9" xfId="6" applyFont="1" applyBorder="1" applyAlignment="1" applyProtection="1">
      <alignment horizontal="left" vertical="center"/>
      <protection hidden="1"/>
    </xf>
    <xf numFmtId="0" fontId="13" fillId="0" borderId="10" xfId="6" applyFont="1" applyBorder="1" applyAlignment="1" applyProtection="1">
      <alignment horizontal="left" vertical="center"/>
      <protection hidden="1"/>
    </xf>
    <xf numFmtId="0" fontId="13" fillId="0" borderId="11" xfId="6" applyFont="1" applyBorder="1" applyAlignment="1" applyProtection="1">
      <alignment horizontal="left" vertical="center"/>
      <protection hidden="1"/>
    </xf>
    <xf numFmtId="0" fontId="15" fillId="0" borderId="8" xfId="6" applyFont="1" applyBorder="1" applyAlignment="1" applyProtection="1">
      <alignment horizontal="center" vertical="center"/>
      <protection hidden="1"/>
    </xf>
    <xf numFmtId="0" fontId="15" fillId="0" borderId="54" xfId="6" applyFont="1" applyBorder="1" applyAlignment="1" applyProtection="1">
      <alignment horizontal="center" vertical="center"/>
      <protection hidden="1"/>
    </xf>
    <xf numFmtId="0" fontId="18" fillId="0" borderId="9" xfId="6" applyFont="1" applyBorder="1" applyAlignment="1" applyProtection="1">
      <alignment horizontal="center" vertical="center" shrinkToFit="1"/>
      <protection hidden="1"/>
    </xf>
    <xf numFmtId="0" fontId="18" fillId="0" borderId="10" xfId="6" applyFont="1" applyBorder="1" applyAlignment="1" applyProtection="1">
      <alignment horizontal="center" vertical="center" shrinkToFit="1"/>
      <protection hidden="1"/>
    </xf>
    <xf numFmtId="0" fontId="18" fillId="0" borderId="11" xfId="6" applyFont="1" applyBorder="1" applyAlignment="1" applyProtection="1">
      <alignment horizontal="center" vertical="center" shrinkToFit="1"/>
      <protection hidden="1"/>
    </xf>
    <xf numFmtId="0" fontId="12" fillId="0" borderId="8" xfId="6" applyFont="1" applyBorder="1" applyAlignment="1" applyProtection="1">
      <alignment horizontal="center" vertical="center"/>
      <protection hidden="1"/>
    </xf>
    <xf numFmtId="0" fontId="12" fillId="0" borderId="54" xfId="6" applyFont="1" applyBorder="1" applyAlignment="1" applyProtection="1">
      <alignment horizontal="center" vertical="center"/>
      <protection hidden="1"/>
    </xf>
    <xf numFmtId="0" fontId="15" fillId="0" borderId="10" xfId="6" applyFont="1" applyBorder="1" applyAlignment="1" applyProtection="1">
      <alignment horizontal="center" vertical="center" shrinkToFit="1"/>
      <protection hidden="1"/>
    </xf>
    <xf numFmtId="0" fontId="9" fillId="0" borderId="9" xfId="6" applyFont="1" applyBorder="1" applyAlignment="1" applyProtection="1">
      <alignment horizontal="center" vertical="center"/>
      <protection hidden="1"/>
    </xf>
    <xf numFmtId="0" fontId="9" fillId="0" borderId="10" xfId="6" applyFont="1" applyBorder="1" applyAlignment="1" applyProtection="1">
      <alignment horizontal="center" vertical="center"/>
      <protection hidden="1"/>
    </xf>
    <xf numFmtId="0" fontId="9" fillId="0" borderId="11" xfId="6" applyFont="1" applyBorder="1" applyAlignment="1" applyProtection="1">
      <alignment horizontal="center" vertical="center"/>
      <protection hidden="1"/>
    </xf>
    <xf numFmtId="0" fontId="9" fillId="0" borderId="14" xfId="6" applyFont="1" applyBorder="1" applyAlignment="1" applyProtection="1">
      <alignment horizontal="center" vertical="center"/>
      <protection hidden="1"/>
    </xf>
    <xf numFmtId="0" fontId="9" fillId="0" borderId="15" xfId="6" applyFont="1" applyBorder="1" applyAlignment="1" applyProtection="1">
      <alignment horizontal="center" vertical="center"/>
      <protection hidden="1"/>
    </xf>
    <xf numFmtId="0" fontId="9" fillId="0" borderId="16" xfId="6" applyFont="1" applyBorder="1" applyAlignment="1" applyProtection="1">
      <alignment horizontal="center" vertical="center"/>
      <protection hidden="1"/>
    </xf>
    <xf numFmtId="0" fontId="18" fillId="0" borderId="9" xfId="6" applyFont="1" applyBorder="1" applyAlignment="1" applyProtection="1">
      <alignment horizontal="center" vertical="center"/>
      <protection hidden="1"/>
    </xf>
    <xf numFmtId="0" fontId="18" fillId="0" borderId="10" xfId="6" applyFont="1" applyBorder="1" applyAlignment="1" applyProtection="1">
      <alignment horizontal="center" vertical="center"/>
      <protection hidden="1"/>
    </xf>
    <xf numFmtId="0" fontId="18" fillId="0" borderId="11" xfId="6" applyFont="1" applyBorder="1" applyAlignment="1" applyProtection="1">
      <alignment horizontal="center" vertical="center"/>
      <protection hidden="1"/>
    </xf>
    <xf numFmtId="0" fontId="12" fillId="0" borderId="1" xfId="6" applyFont="1" applyBorder="1" applyAlignment="1" applyProtection="1">
      <alignment horizontal="center" vertical="center"/>
      <protection hidden="1"/>
    </xf>
    <xf numFmtId="0" fontId="18" fillId="0" borderId="14" xfId="6" applyFont="1" applyBorder="1" applyAlignment="1" applyProtection="1">
      <alignment horizontal="center" vertical="center"/>
      <protection hidden="1"/>
    </xf>
    <xf numFmtId="0" fontId="18" fillId="0" borderId="15" xfId="6" applyFont="1" applyBorder="1" applyAlignment="1" applyProtection="1">
      <alignment horizontal="center" vertical="center"/>
      <protection hidden="1"/>
    </xf>
    <xf numFmtId="0" fontId="18" fillId="0" borderId="16" xfId="6" applyFont="1" applyBorder="1" applyAlignment="1" applyProtection="1">
      <alignment horizontal="center" vertical="center"/>
      <protection hidden="1"/>
    </xf>
    <xf numFmtId="0" fontId="15" fillId="0" borderId="61" xfId="6" applyFont="1" applyBorder="1" applyAlignment="1" applyProtection="1">
      <alignment horizontal="center" vertical="center"/>
      <protection hidden="1"/>
    </xf>
    <xf numFmtId="0" fontId="15" fillId="0" borderId="62" xfId="6" applyFont="1" applyBorder="1" applyAlignment="1" applyProtection="1">
      <alignment horizontal="center" vertical="center"/>
      <protection hidden="1"/>
    </xf>
    <xf numFmtId="0" fontId="15" fillId="0" borderId="63" xfId="6" applyFont="1" applyBorder="1" applyAlignment="1" applyProtection="1">
      <alignment horizontal="center" vertical="center"/>
      <protection hidden="1"/>
    </xf>
    <xf numFmtId="0" fontId="15" fillId="0" borderId="67" xfId="6" applyFont="1" applyBorder="1" applyAlignment="1" applyProtection="1">
      <alignment horizontal="center" vertical="center"/>
      <protection hidden="1"/>
    </xf>
    <xf numFmtId="0" fontId="15" fillId="0" borderId="68" xfId="6" applyFont="1" applyBorder="1" applyAlignment="1" applyProtection="1">
      <alignment horizontal="center" vertical="center"/>
      <protection hidden="1"/>
    </xf>
    <xf numFmtId="0" fontId="15" fillId="0" borderId="69" xfId="6" applyFont="1" applyBorder="1" applyAlignment="1" applyProtection="1">
      <alignment horizontal="center" vertical="center"/>
      <protection hidden="1"/>
    </xf>
    <xf numFmtId="198" fontId="15" fillId="0" borderId="10" xfId="6" applyNumberFormat="1" applyFont="1" applyBorder="1" applyAlignment="1" applyProtection="1">
      <alignment horizontal="center" vertical="center" shrinkToFit="1"/>
      <protection hidden="1"/>
    </xf>
    <xf numFmtId="198" fontId="15" fillId="0" borderId="11" xfId="6" applyNumberFormat="1" applyFont="1" applyBorder="1" applyAlignment="1" applyProtection="1">
      <alignment horizontal="center" vertical="center" shrinkToFit="1"/>
      <protection hidden="1"/>
    </xf>
    <xf numFmtId="198" fontId="15" fillId="0" borderId="15" xfId="6" applyNumberFormat="1" applyFont="1" applyBorder="1" applyAlignment="1" applyProtection="1">
      <alignment horizontal="center" vertical="center" shrinkToFit="1"/>
      <protection hidden="1"/>
    </xf>
    <xf numFmtId="198" fontId="15" fillId="0" borderId="16" xfId="6" applyNumberFormat="1" applyFont="1" applyBorder="1" applyAlignment="1" applyProtection="1">
      <alignment horizontal="center" vertical="center" shrinkToFit="1"/>
      <protection hidden="1"/>
    </xf>
    <xf numFmtId="38" fontId="15" fillId="2" borderId="9" xfId="7" applyFont="1" applyFill="1" applyBorder="1" applyAlignment="1" applyProtection="1">
      <alignment shrinkToFit="1"/>
      <protection locked="0"/>
    </xf>
    <xf numFmtId="38" fontId="15" fillId="2" borderId="10" xfId="7" applyFont="1" applyFill="1" applyBorder="1" applyAlignment="1" applyProtection="1">
      <alignment shrinkToFit="1"/>
      <protection locked="0"/>
    </xf>
    <xf numFmtId="38" fontId="15" fillId="2" borderId="11" xfId="7" applyFont="1" applyFill="1" applyBorder="1" applyAlignment="1" applyProtection="1">
      <alignment shrinkToFit="1"/>
      <protection locked="0"/>
    </xf>
    <xf numFmtId="38" fontId="15" fillId="2" borderId="14" xfId="7" applyFont="1" applyFill="1" applyBorder="1" applyAlignment="1" applyProtection="1">
      <alignment shrinkToFit="1"/>
      <protection locked="0"/>
    </xf>
    <xf numFmtId="38" fontId="15" fillId="2" borderId="15" xfId="7" applyFont="1" applyFill="1" applyBorder="1" applyAlignment="1" applyProtection="1">
      <alignment shrinkToFit="1"/>
      <protection locked="0"/>
    </xf>
    <xf numFmtId="38" fontId="15" fillId="2" borderId="16" xfId="7" applyFont="1" applyFill="1" applyBorder="1" applyAlignment="1" applyProtection="1">
      <alignment shrinkToFit="1"/>
      <protection locked="0"/>
    </xf>
    <xf numFmtId="194" fontId="15" fillId="2" borderId="9" xfId="6" applyNumberFormat="1" applyFont="1" applyFill="1" applyBorder="1" applyAlignment="1" applyProtection="1">
      <alignment shrinkToFit="1"/>
      <protection locked="0"/>
    </xf>
    <xf numFmtId="194" fontId="15" fillId="2" borderId="10" xfId="6" applyNumberFormat="1" applyFont="1" applyFill="1" applyBorder="1" applyAlignment="1" applyProtection="1">
      <alignment shrinkToFit="1"/>
      <protection locked="0"/>
    </xf>
    <xf numFmtId="194" fontId="15" fillId="2" borderId="11" xfId="6" applyNumberFormat="1" applyFont="1" applyFill="1" applyBorder="1" applyAlignment="1" applyProtection="1">
      <alignment shrinkToFit="1"/>
      <protection locked="0"/>
    </xf>
    <xf numFmtId="194" fontId="15" fillId="2" borderId="14" xfId="6" applyNumberFormat="1" applyFont="1" applyFill="1" applyBorder="1" applyAlignment="1" applyProtection="1">
      <alignment shrinkToFit="1"/>
      <protection locked="0"/>
    </xf>
    <xf numFmtId="194" fontId="15" fillId="2" borderId="15" xfId="6" applyNumberFormat="1" applyFont="1" applyFill="1" applyBorder="1" applyAlignment="1" applyProtection="1">
      <alignment shrinkToFit="1"/>
      <protection locked="0"/>
    </xf>
    <xf numFmtId="194" fontId="15" fillId="2" borderId="16" xfId="6" applyNumberFormat="1" applyFont="1" applyFill="1" applyBorder="1" applyAlignment="1" applyProtection="1">
      <alignment shrinkToFit="1"/>
      <protection locked="0"/>
    </xf>
    <xf numFmtId="0" fontId="13" fillId="0" borderId="5" xfId="6" applyFont="1" applyBorder="1" applyAlignment="1" applyProtection="1">
      <alignment horizontal="left" vertical="center"/>
      <protection hidden="1"/>
    </xf>
    <xf numFmtId="0" fontId="13" fillId="0" borderId="6" xfId="6" applyFont="1" applyBorder="1" applyAlignment="1" applyProtection="1">
      <alignment horizontal="left" vertical="center"/>
      <protection hidden="1"/>
    </xf>
    <xf numFmtId="0" fontId="13" fillId="0" borderId="7" xfId="6" applyFont="1" applyBorder="1" applyAlignment="1" applyProtection="1">
      <alignment horizontal="left" vertical="center"/>
      <protection hidden="1"/>
    </xf>
    <xf numFmtId="0" fontId="12" fillId="0" borderId="10" xfId="6" applyFont="1" applyBorder="1" applyAlignment="1" applyProtection="1">
      <alignment horizontal="center" vertical="center"/>
      <protection hidden="1"/>
    </xf>
    <xf numFmtId="0" fontId="12" fillId="0" borderId="0" xfId="6" applyFont="1" applyAlignment="1" applyProtection="1">
      <alignment horizontal="center" vertical="center"/>
      <protection hidden="1"/>
    </xf>
    <xf numFmtId="0" fontId="13" fillId="0" borderId="9" xfId="6" applyFont="1" applyBorder="1" applyAlignment="1" applyProtection="1">
      <alignment vertical="center" shrinkToFit="1"/>
      <protection hidden="1"/>
    </xf>
    <xf numFmtId="0" fontId="13" fillId="0" borderId="10" xfId="6" applyFont="1" applyBorder="1" applyAlignment="1" applyProtection="1">
      <alignment vertical="center" shrinkToFit="1"/>
      <protection hidden="1"/>
    </xf>
    <xf numFmtId="0" fontId="13" fillId="0" borderId="11" xfId="6" applyFont="1" applyBorder="1" applyAlignment="1" applyProtection="1">
      <alignment vertical="center" shrinkToFit="1"/>
      <protection hidden="1"/>
    </xf>
    <xf numFmtId="0" fontId="13" fillId="0" borderId="14" xfId="6" applyFont="1" applyBorder="1" applyAlignment="1" applyProtection="1">
      <alignment vertical="center" shrinkToFit="1"/>
      <protection hidden="1"/>
    </xf>
    <xf numFmtId="0" fontId="13" fillId="0" borderId="15" xfId="6" applyFont="1" applyBorder="1" applyAlignment="1" applyProtection="1">
      <alignment vertical="center" shrinkToFit="1"/>
      <protection hidden="1"/>
    </xf>
    <xf numFmtId="0" fontId="13" fillId="0" borderId="16" xfId="6" applyFont="1" applyBorder="1" applyAlignment="1" applyProtection="1">
      <alignment vertical="center" shrinkToFit="1"/>
      <protection hidden="1"/>
    </xf>
    <xf numFmtId="0" fontId="15" fillId="2" borderId="14" xfId="6" applyFont="1" applyFill="1" applyBorder="1" applyAlignment="1" applyProtection="1">
      <alignment vertical="center" shrinkToFit="1"/>
      <protection locked="0"/>
    </xf>
    <xf numFmtId="0" fontId="15" fillId="2" borderId="15" xfId="6" applyFont="1" applyFill="1" applyBorder="1" applyAlignment="1" applyProtection="1">
      <alignment vertical="center" shrinkToFit="1"/>
      <protection locked="0"/>
    </xf>
    <xf numFmtId="0" fontId="15" fillId="2" borderId="16" xfId="6" applyFont="1" applyFill="1" applyBorder="1" applyAlignment="1" applyProtection="1">
      <alignment vertical="center" shrinkToFit="1"/>
      <protection locked="0"/>
    </xf>
    <xf numFmtId="0" fontId="13" fillId="0" borderId="0" xfId="6" applyFont="1" applyAlignment="1" applyProtection="1">
      <alignment vertical="center"/>
      <protection hidden="1"/>
    </xf>
    <xf numFmtId="0" fontId="13" fillId="0" borderId="15" xfId="6" applyFont="1" applyBorder="1" applyAlignment="1" applyProtection="1">
      <alignment vertical="center"/>
      <protection hidden="1"/>
    </xf>
    <xf numFmtId="0" fontId="13" fillId="0" borderId="9" xfId="6" applyFont="1" applyBorder="1" applyAlignment="1" applyProtection="1">
      <alignment horizontal="left" vertical="center" shrinkToFit="1"/>
      <protection hidden="1"/>
    </xf>
    <xf numFmtId="0" fontId="13" fillId="0" borderId="10" xfId="6" applyFont="1" applyBorder="1" applyAlignment="1" applyProtection="1">
      <alignment horizontal="left" vertical="center" shrinkToFit="1"/>
      <protection hidden="1"/>
    </xf>
    <xf numFmtId="0" fontId="13" fillId="0" borderId="11" xfId="6" applyFont="1" applyBorder="1" applyAlignment="1" applyProtection="1">
      <alignment horizontal="left" vertical="center" shrinkToFit="1"/>
      <protection hidden="1"/>
    </xf>
    <xf numFmtId="0" fontId="13" fillId="0" borderId="14" xfId="6" applyFont="1" applyBorder="1" applyAlignment="1" applyProtection="1">
      <alignment horizontal="left" vertical="center" shrinkToFit="1"/>
      <protection hidden="1"/>
    </xf>
    <xf numFmtId="0" fontId="13" fillId="0" borderId="15" xfId="6" applyFont="1" applyBorder="1" applyAlignment="1" applyProtection="1">
      <alignment horizontal="left" vertical="center" shrinkToFit="1"/>
      <protection hidden="1"/>
    </xf>
    <xf numFmtId="0" fontId="13" fillId="0" borderId="16" xfId="6" applyFont="1" applyBorder="1" applyAlignment="1" applyProtection="1">
      <alignment horizontal="left" vertical="center" shrinkToFit="1"/>
      <protection hidden="1"/>
    </xf>
    <xf numFmtId="0" fontId="13" fillId="0" borderId="9" xfId="6" applyFont="1" applyBorder="1" applyAlignment="1" applyProtection="1">
      <alignment horizontal="center" vertical="center"/>
      <protection hidden="1"/>
    </xf>
    <xf numFmtId="0" fontId="13" fillId="0" borderId="10" xfId="6" applyFont="1" applyBorder="1" applyAlignment="1" applyProtection="1">
      <alignment horizontal="center" vertical="center"/>
      <protection hidden="1"/>
    </xf>
    <xf numFmtId="0" fontId="13" fillId="0" borderId="36" xfId="6" applyFont="1" applyBorder="1" applyAlignment="1" applyProtection="1">
      <alignment horizontal="center" vertical="center"/>
      <protection hidden="1"/>
    </xf>
    <xf numFmtId="0" fontId="13" fillId="0" borderId="14" xfId="6" applyFont="1" applyBorder="1" applyAlignment="1" applyProtection="1">
      <alignment horizontal="center" vertical="center"/>
      <protection hidden="1"/>
    </xf>
    <xf numFmtId="0" fontId="13" fillId="0" borderId="15" xfId="6" applyFont="1" applyBorder="1" applyAlignment="1" applyProtection="1">
      <alignment horizontal="center" vertical="center"/>
      <protection hidden="1"/>
    </xf>
    <xf numFmtId="0" fontId="13" fillId="0" borderId="43" xfId="6" applyFont="1" applyBorder="1" applyAlignment="1" applyProtection="1">
      <alignment horizontal="center" vertical="center"/>
      <protection hidden="1"/>
    </xf>
    <xf numFmtId="0" fontId="13" fillId="0" borderId="11" xfId="6" applyFont="1" applyBorder="1" applyAlignment="1" applyProtection="1">
      <alignment horizontal="center" vertical="center"/>
      <protection hidden="1"/>
    </xf>
    <xf numFmtId="0" fontId="13" fillId="0" borderId="16" xfId="6" applyFont="1" applyBorder="1" applyAlignment="1" applyProtection="1">
      <alignment horizontal="center" vertical="center"/>
      <protection hidden="1"/>
    </xf>
    <xf numFmtId="0" fontId="18" fillId="0" borderId="9" xfId="6" applyFont="1" applyBorder="1" applyAlignment="1" applyProtection="1">
      <alignment horizontal="center" vertical="center" wrapText="1"/>
      <protection hidden="1"/>
    </xf>
    <xf numFmtId="0" fontId="18" fillId="0" borderId="10" xfId="6" applyFont="1" applyBorder="1" applyAlignment="1" applyProtection="1">
      <alignment horizontal="center" vertical="center" wrapText="1"/>
      <protection hidden="1"/>
    </xf>
    <xf numFmtId="0" fontId="18" fillId="0" borderId="11" xfId="6" applyFont="1" applyBorder="1" applyAlignment="1" applyProtection="1">
      <alignment horizontal="center" vertical="center" wrapText="1"/>
      <protection hidden="1"/>
    </xf>
    <xf numFmtId="0" fontId="15" fillId="2" borderId="9" xfId="6" applyFont="1" applyFill="1" applyBorder="1" applyAlignment="1" applyProtection="1">
      <alignment vertical="center" shrinkToFit="1"/>
      <protection locked="0"/>
    </xf>
    <xf numFmtId="0" fontId="15" fillId="2" borderId="10" xfId="6" applyFont="1" applyFill="1" applyBorder="1" applyAlignment="1" applyProtection="1">
      <alignment vertical="center" shrinkToFit="1"/>
      <protection locked="0"/>
    </xf>
    <xf numFmtId="0" fontId="15" fillId="2" borderId="11" xfId="6" applyFont="1" applyFill="1" applyBorder="1" applyAlignment="1" applyProtection="1">
      <alignment vertical="center" shrinkToFit="1"/>
      <protection locked="0"/>
    </xf>
    <xf numFmtId="0" fontId="13" fillId="0" borderId="206" xfId="6" applyFont="1" applyBorder="1" applyAlignment="1" applyProtection="1">
      <alignment horizontal="left" vertical="center"/>
      <protection hidden="1"/>
    </xf>
    <xf numFmtId="0" fontId="13" fillId="0" borderId="18" xfId="6" applyFont="1" applyBorder="1" applyAlignment="1" applyProtection="1">
      <alignment horizontal="left" vertical="center"/>
      <protection hidden="1"/>
    </xf>
    <xf numFmtId="0" fontId="13" fillId="0" borderId="207" xfId="6" applyFont="1" applyBorder="1" applyAlignment="1" applyProtection="1">
      <alignment horizontal="left" vertical="center"/>
      <protection hidden="1"/>
    </xf>
    <xf numFmtId="0" fontId="13" fillId="0" borderId="203" xfId="6" applyFont="1" applyBorder="1" applyAlignment="1" applyProtection="1">
      <alignment horizontal="left" vertical="center"/>
      <protection hidden="1"/>
    </xf>
    <xf numFmtId="0" fontId="13" fillId="0" borderId="23" xfId="6" applyFont="1" applyBorder="1" applyAlignment="1" applyProtection="1">
      <alignment horizontal="left" vertical="center"/>
      <protection hidden="1"/>
    </xf>
    <xf numFmtId="0" fontId="13" fillId="0" borderId="204" xfId="6" applyFont="1" applyBorder="1" applyAlignment="1" applyProtection="1">
      <alignment horizontal="left" vertical="center"/>
      <protection hidden="1"/>
    </xf>
    <xf numFmtId="0" fontId="13" fillId="0" borderId="0" xfId="6" applyFont="1" applyAlignment="1" applyProtection="1">
      <protection hidden="1"/>
    </xf>
    <xf numFmtId="0" fontId="13" fillId="0" borderId="15" xfId="6" applyFont="1" applyBorder="1" applyAlignment="1" applyProtection="1">
      <protection hidden="1"/>
    </xf>
    <xf numFmtId="194" fontId="15" fillId="0" borderId="175" xfId="7" applyNumberFormat="1" applyFont="1" applyFill="1" applyBorder="1" applyAlignment="1" applyProtection="1">
      <alignment vertical="center"/>
      <protection hidden="1"/>
    </xf>
    <xf numFmtId="194" fontId="15" fillId="0" borderId="176" xfId="7" applyNumberFormat="1" applyFont="1" applyFill="1" applyBorder="1" applyAlignment="1" applyProtection="1">
      <alignment vertical="center"/>
      <protection hidden="1"/>
    </xf>
    <xf numFmtId="194" fontId="15" fillId="0" borderId="188" xfId="7" applyNumberFormat="1" applyFont="1" applyFill="1" applyBorder="1" applyAlignment="1" applyProtection="1">
      <alignment vertical="center"/>
      <protection hidden="1"/>
    </xf>
    <xf numFmtId="194" fontId="15" fillId="0" borderId="167" xfId="7" applyNumberFormat="1" applyFont="1" applyFill="1" applyBorder="1" applyAlignment="1" applyProtection="1">
      <alignment vertical="center"/>
      <protection hidden="1"/>
    </xf>
    <xf numFmtId="194" fontId="15" fillId="0" borderId="168" xfId="7" applyNumberFormat="1" applyFont="1" applyFill="1" applyBorder="1" applyAlignment="1" applyProtection="1">
      <alignment vertical="center"/>
      <protection hidden="1"/>
    </xf>
    <xf numFmtId="194" fontId="15" fillId="0" borderId="209" xfId="7" applyNumberFormat="1" applyFont="1" applyFill="1" applyBorder="1" applyAlignment="1" applyProtection="1">
      <alignment vertical="center"/>
      <protection hidden="1"/>
    </xf>
    <xf numFmtId="0" fontId="18" fillId="0" borderId="15" xfId="6" applyFont="1" applyBorder="1" applyAlignment="1" applyProtection="1">
      <alignment horizontal="left" vertical="center" wrapText="1"/>
      <protection hidden="1"/>
    </xf>
    <xf numFmtId="0" fontId="13" fillId="0" borderId="205" xfId="6" applyFont="1" applyBorder="1" applyAlignment="1" applyProtection="1">
      <alignment horizontal="center" vertical="center" textRotation="255"/>
      <protection hidden="1"/>
    </xf>
    <xf numFmtId="194" fontId="15" fillId="0" borderId="9" xfId="7" applyNumberFormat="1" applyFont="1" applyFill="1" applyBorder="1" applyAlignment="1" applyProtection="1">
      <alignment vertical="center"/>
      <protection hidden="1"/>
    </xf>
    <xf numFmtId="194" fontId="15" fillId="0" borderId="10" xfId="7" applyNumberFormat="1" applyFont="1" applyFill="1" applyBorder="1" applyAlignment="1" applyProtection="1">
      <alignment vertical="center"/>
      <protection hidden="1"/>
    </xf>
    <xf numFmtId="194" fontId="15" fillId="0" borderId="11" xfId="7" applyNumberFormat="1" applyFont="1" applyFill="1" applyBorder="1" applyAlignment="1" applyProtection="1">
      <alignment vertical="center"/>
      <protection hidden="1"/>
    </xf>
    <xf numFmtId="194" fontId="15" fillId="0" borderId="180" xfId="7" applyNumberFormat="1" applyFont="1" applyFill="1" applyBorder="1" applyAlignment="1" applyProtection="1">
      <alignment vertical="center"/>
      <protection hidden="1"/>
    </xf>
    <xf numFmtId="194" fontId="15" fillId="0" borderId="114" xfId="7" applyNumberFormat="1" applyFont="1" applyFill="1" applyBorder="1" applyAlignment="1" applyProtection="1">
      <alignment vertical="center"/>
      <protection hidden="1"/>
    </xf>
    <xf numFmtId="194" fontId="15" fillId="0" borderId="208" xfId="7" applyNumberFormat="1" applyFont="1" applyFill="1" applyBorder="1" applyAlignment="1" applyProtection="1">
      <alignment vertical="center"/>
      <protection hidden="1"/>
    </xf>
    <xf numFmtId="194" fontId="15" fillId="0" borderId="9" xfId="7" applyNumberFormat="1" applyFont="1" applyFill="1" applyBorder="1" applyAlignment="1" applyProtection="1">
      <alignment vertical="center" shrinkToFit="1"/>
      <protection hidden="1"/>
    </xf>
    <xf numFmtId="194" fontId="15" fillId="0" borderId="10" xfId="7" applyNumberFormat="1" applyFont="1" applyFill="1" applyBorder="1" applyAlignment="1" applyProtection="1">
      <alignment vertical="center" shrinkToFit="1"/>
      <protection hidden="1"/>
    </xf>
    <xf numFmtId="194" fontId="15" fillId="0" borderId="11" xfId="7" applyNumberFormat="1" applyFont="1" applyFill="1" applyBorder="1" applyAlignment="1" applyProtection="1">
      <alignment vertical="center" shrinkToFit="1"/>
      <protection hidden="1"/>
    </xf>
    <xf numFmtId="194" fontId="15" fillId="0" borderId="12" xfId="7" applyNumberFormat="1" applyFont="1" applyFill="1" applyBorder="1" applyAlignment="1" applyProtection="1">
      <alignment vertical="center" shrinkToFit="1"/>
      <protection hidden="1"/>
    </xf>
    <xf numFmtId="194" fontId="15" fillId="0" borderId="0" xfId="7" applyNumberFormat="1" applyFont="1" applyFill="1" applyBorder="1" applyAlignment="1" applyProtection="1">
      <alignment vertical="center" shrinkToFit="1"/>
      <protection hidden="1"/>
    </xf>
    <xf numFmtId="194" fontId="15" fillId="0" borderId="13" xfId="7" applyNumberFormat="1" applyFont="1" applyFill="1" applyBorder="1" applyAlignment="1" applyProtection="1">
      <alignment vertical="center" shrinkToFit="1"/>
      <protection hidden="1"/>
    </xf>
    <xf numFmtId="194" fontId="15" fillId="0" borderId="14" xfId="7" applyNumberFormat="1" applyFont="1" applyFill="1" applyBorder="1" applyAlignment="1" applyProtection="1">
      <alignment vertical="center" shrinkToFit="1"/>
      <protection hidden="1"/>
    </xf>
    <xf numFmtId="194" fontId="15" fillId="0" borderId="15" xfId="7" applyNumberFormat="1" applyFont="1" applyFill="1" applyBorder="1" applyAlignment="1" applyProtection="1">
      <alignment vertical="center" shrinkToFit="1"/>
      <protection hidden="1"/>
    </xf>
    <xf numFmtId="194" fontId="15" fillId="0" borderId="16" xfId="7" applyNumberFormat="1" applyFont="1" applyFill="1" applyBorder="1" applyAlignment="1" applyProtection="1">
      <alignment vertical="center" shrinkToFit="1"/>
      <protection hidden="1"/>
    </xf>
    <xf numFmtId="194" fontId="15" fillId="0" borderId="177" xfId="7" applyNumberFormat="1" applyFont="1" applyFill="1" applyBorder="1" applyAlignment="1" applyProtection="1">
      <alignment vertical="center"/>
      <protection hidden="1"/>
    </xf>
    <xf numFmtId="194" fontId="15" fillId="0" borderId="178" xfId="7" applyNumberFormat="1" applyFont="1" applyFill="1" applyBorder="1" applyAlignment="1" applyProtection="1">
      <alignment vertical="center"/>
      <protection hidden="1"/>
    </xf>
    <xf numFmtId="194" fontId="15" fillId="0" borderId="202" xfId="7" applyNumberFormat="1" applyFont="1" applyFill="1" applyBorder="1" applyAlignment="1" applyProtection="1">
      <alignment vertical="center"/>
      <protection hidden="1"/>
    </xf>
    <xf numFmtId="0" fontId="15" fillId="0" borderId="37" xfId="6" applyFont="1" applyBorder="1" applyAlignment="1" applyProtection="1">
      <alignment horizontal="center" vertical="center"/>
      <protection hidden="1"/>
    </xf>
    <xf numFmtId="0" fontId="15" fillId="0" borderId="110" xfId="6" applyFont="1" applyBorder="1" applyAlignment="1" applyProtection="1">
      <alignment horizontal="center" vertical="center"/>
      <protection hidden="1"/>
    </xf>
    <xf numFmtId="0" fontId="15" fillId="0" borderId="44" xfId="6" applyFont="1" applyBorder="1" applyAlignment="1" applyProtection="1">
      <alignment horizontal="center" vertical="center"/>
      <protection hidden="1"/>
    </xf>
    <xf numFmtId="194" fontId="15" fillId="0" borderId="0" xfId="7" applyNumberFormat="1" applyFont="1" applyFill="1" applyBorder="1" applyAlignment="1" applyProtection="1">
      <alignment vertical="center"/>
      <protection hidden="1"/>
    </xf>
    <xf numFmtId="0" fontId="18" fillId="0" borderId="0" xfId="6" applyFont="1" applyAlignment="1" applyProtection="1">
      <alignment horizontal="left" vertical="center" wrapText="1"/>
      <protection hidden="1"/>
    </xf>
    <xf numFmtId="38" fontId="15" fillId="0" borderId="12" xfId="7" applyFont="1" applyFill="1" applyBorder="1" applyAlignment="1" applyProtection="1">
      <alignment vertical="center"/>
      <protection hidden="1"/>
    </xf>
    <xf numFmtId="38" fontId="15" fillId="0" borderId="0" xfId="7" applyFont="1" applyFill="1" applyBorder="1" applyAlignment="1" applyProtection="1">
      <alignment vertical="center"/>
      <protection hidden="1"/>
    </xf>
    <xf numFmtId="38" fontId="15" fillId="0" borderId="13" xfId="7" applyFont="1" applyFill="1" applyBorder="1" applyAlignment="1" applyProtection="1">
      <alignment vertical="center"/>
      <protection hidden="1"/>
    </xf>
    <xf numFmtId="38" fontId="15" fillId="2" borderId="12" xfId="7" applyFont="1" applyFill="1" applyBorder="1" applyAlignment="1" applyProtection="1">
      <alignment vertical="center"/>
      <protection locked="0"/>
    </xf>
    <xf numFmtId="38" fontId="15" fillId="2" borderId="0" xfId="7" applyFont="1" applyFill="1" applyBorder="1" applyAlignment="1" applyProtection="1">
      <alignment vertical="center"/>
      <protection locked="0"/>
    </xf>
    <xf numFmtId="38" fontId="15" fillId="2" borderId="13" xfId="7" applyFont="1" applyFill="1" applyBorder="1" applyAlignment="1" applyProtection="1">
      <alignment vertical="center"/>
      <protection locked="0"/>
    </xf>
    <xf numFmtId="38" fontId="15" fillId="2" borderId="14" xfId="7" applyFont="1" applyFill="1" applyBorder="1" applyAlignment="1" applyProtection="1">
      <alignment vertical="center"/>
      <protection locked="0"/>
    </xf>
    <xf numFmtId="38" fontId="15" fillId="2" borderId="15" xfId="7" applyFont="1" applyFill="1" applyBorder="1" applyAlignment="1" applyProtection="1">
      <alignment vertical="center"/>
      <protection locked="0"/>
    </xf>
    <xf numFmtId="38" fontId="15" fillId="2" borderId="16" xfId="7" applyFont="1" applyFill="1" applyBorder="1" applyAlignment="1" applyProtection="1">
      <alignment vertical="center"/>
      <protection locked="0"/>
    </xf>
    <xf numFmtId="0" fontId="18" fillId="0" borderId="9" xfId="6" applyFont="1" applyBorder="1" applyAlignment="1" applyProtection="1">
      <alignment horizontal="left" vertical="center" wrapText="1"/>
      <protection hidden="1"/>
    </xf>
    <xf numFmtId="0" fontId="18" fillId="0" borderId="10" xfId="6" applyFont="1" applyBorder="1" applyAlignment="1" applyProtection="1">
      <alignment horizontal="left" vertical="center" wrapText="1"/>
      <protection hidden="1"/>
    </xf>
    <xf numFmtId="0" fontId="18" fillId="0" borderId="11" xfId="6" applyFont="1" applyBorder="1" applyAlignment="1" applyProtection="1">
      <alignment horizontal="left" vertical="center" wrapText="1"/>
      <protection hidden="1"/>
    </xf>
    <xf numFmtId="0" fontId="13" fillId="0" borderId="12" xfId="6" applyFont="1" applyBorder="1" applyAlignment="1" applyProtection="1">
      <alignment horizontal="center" vertical="center"/>
      <protection hidden="1"/>
    </xf>
    <xf numFmtId="0" fontId="13" fillId="0" borderId="0" xfId="6" applyFont="1" applyAlignment="1" applyProtection="1">
      <alignment horizontal="center" vertical="center"/>
      <protection hidden="1"/>
    </xf>
    <xf numFmtId="0" fontId="15" fillId="0" borderId="203" xfId="6" applyFont="1" applyBorder="1" applyAlignment="1" applyProtection="1">
      <alignment horizontal="center" vertical="center"/>
      <protection hidden="1"/>
    </xf>
    <xf numFmtId="0" fontId="15" fillId="0" borderId="23" xfId="6" applyFont="1" applyBorder="1" applyAlignment="1" applyProtection="1">
      <alignment horizontal="center" vertical="center"/>
      <protection hidden="1"/>
    </xf>
    <xf numFmtId="0" fontId="15" fillId="0" borderId="204" xfId="6" applyFont="1" applyBorder="1" applyAlignment="1" applyProtection="1">
      <alignment horizontal="center" vertical="center"/>
      <protection hidden="1"/>
    </xf>
    <xf numFmtId="0" fontId="13" fillId="0" borderId="73" xfId="6" applyFont="1" applyBorder="1" applyAlignment="1" applyProtection="1">
      <alignment horizontal="center" vertical="center" textRotation="255"/>
      <protection hidden="1"/>
    </xf>
    <xf numFmtId="0" fontId="18" fillId="0" borderId="206" xfId="6" applyFont="1" applyBorder="1" applyAlignment="1" applyProtection="1">
      <alignment horizontal="left" vertical="center" wrapText="1"/>
      <protection hidden="1"/>
    </xf>
    <xf numFmtId="0" fontId="18" fillId="0" borderId="18" xfId="6" applyFont="1" applyBorder="1" applyAlignment="1" applyProtection="1">
      <alignment horizontal="left" vertical="center" wrapText="1"/>
      <protection hidden="1"/>
    </xf>
    <xf numFmtId="0" fontId="18" fillId="0" borderId="207" xfId="6" applyFont="1" applyBorder="1" applyAlignment="1" applyProtection="1">
      <alignment horizontal="left" vertical="center" wrapText="1"/>
      <protection hidden="1"/>
    </xf>
    <xf numFmtId="0" fontId="18" fillId="0" borderId="175" xfId="6" applyFont="1" applyBorder="1" applyAlignment="1" applyProtection="1">
      <alignment horizontal="distributed" vertical="top"/>
      <protection hidden="1"/>
    </xf>
    <xf numFmtId="0" fontId="18" fillId="0" borderId="176" xfId="6" applyFont="1" applyBorder="1" applyAlignment="1" applyProtection="1">
      <alignment horizontal="distributed" vertical="top"/>
      <protection hidden="1"/>
    </xf>
    <xf numFmtId="0" fontId="18" fillId="0" borderId="188" xfId="6" applyFont="1" applyBorder="1" applyAlignment="1" applyProtection="1">
      <alignment horizontal="distributed" vertical="top"/>
      <protection hidden="1"/>
    </xf>
    <xf numFmtId="0" fontId="18" fillId="0" borderId="177" xfId="6" applyFont="1" applyBorder="1" applyAlignment="1" applyProtection="1">
      <alignment horizontal="distributed" vertical="center"/>
      <protection hidden="1"/>
    </xf>
    <xf numFmtId="0" fontId="18" fillId="0" borderId="178" xfId="6" applyFont="1" applyBorder="1" applyAlignment="1" applyProtection="1">
      <alignment horizontal="distributed" vertical="center"/>
      <protection hidden="1"/>
    </xf>
    <xf numFmtId="0" fontId="18" fillId="0" borderId="202" xfId="6" applyFont="1" applyBorder="1" applyAlignment="1" applyProtection="1">
      <alignment horizontal="distributed" vertical="center"/>
      <protection hidden="1"/>
    </xf>
    <xf numFmtId="0" fontId="13" fillId="0" borderId="9" xfId="6" applyFont="1" applyBorder="1" applyProtection="1">
      <alignment vertical="center"/>
      <protection hidden="1"/>
    </xf>
    <xf numFmtId="0" fontId="13" fillId="0" borderId="10" xfId="6" applyFont="1" applyBorder="1" applyProtection="1">
      <alignment vertical="center"/>
      <protection hidden="1"/>
    </xf>
    <xf numFmtId="0" fontId="13" fillId="0" borderId="11" xfId="6" applyFont="1" applyBorder="1" applyProtection="1">
      <alignment vertical="center"/>
      <protection hidden="1"/>
    </xf>
    <xf numFmtId="0" fontId="13" fillId="0" borderId="14" xfId="6" applyFont="1" applyBorder="1" applyProtection="1">
      <alignment vertical="center"/>
      <protection hidden="1"/>
    </xf>
    <xf numFmtId="0" fontId="13" fillId="0" borderId="15" xfId="6" applyFont="1" applyBorder="1" applyProtection="1">
      <alignment vertical="center"/>
      <protection hidden="1"/>
    </xf>
    <xf numFmtId="0" fontId="13" fillId="0" borderId="16" xfId="6" applyFont="1" applyBorder="1" applyProtection="1">
      <alignment vertical="center"/>
      <protection hidden="1"/>
    </xf>
    <xf numFmtId="0" fontId="15" fillId="0" borderId="36" xfId="6" applyFont="1" applyBorder="1" applyAlignment="1" applyProtection="1">
      <alignment horizontal="center" vertical="center"/>
      <protection hidden="1"/>
    </xf>
    <xf numFmtId="0" fontId="15" fillId="0" borderId="43" xfId="6" applyFont="1" applyBorder="1" applyAlignment="1" applyProtection="1">
      <alignment horizontal="center" vertical="center"/>
      <protection hidden="1"/>
    </xf>
    <xf numFmtId="0" fontId="13" fillId="0" borderId="9" xfId="6" applyFont="1" applyBorder="1" applyAlignment="1" applyProtection="1">
      <alignment horizontal="center" vertical="center" textRotation="255"/>
      <protection hidden="1"/>
    </xf>
    <xf numFmtId="0" fontId="13" fillId="0" borderId="12" xfId="6" applyFont="1" applyBorder="1" applyAlignment="1" applyProtection="1">
      <alignment horizontal="center" vertical="center" textRotation="255"/>
      <protection hidden="1"/>
    </xf>
    <xf numFmtId="0" fontId="13" fillId="0" borderId="14" xfId="6" applyFont="1" applyBorder="1" applyAlignment="1" applyProtection="1">
      <alignment horizontal="center" vertical="center" textRotation="255"/>
      <protection hidden="1"/>
    </xf>
    <xf numFmtId="0" fontId="12" fillId="0" borderId="5" xfId="6" applyFont="1" applyBorder="1" applyAlignment="1" applyProtection="1">
      <alignment horizontal="center"/>
      <protection hidden="1"/>
    </xf>
    <xf numFmtId="0" fontId="12" fillId="0" borderId="6" xfId="6" applyFont="1" applyBorder="1" applyAlignment="1" applyProtection="1">
      <alignment horizontal="center"/>
      <protection hidden="1"/>
    </xf>
    <xf numFmtId="0" fontId="12" fillId="0" borderId="7" xfId="6" applyFont="1" applyBorder="1" applyAlignment="1" applyProtection="1">
      <alignment horizontal="center"/>
      <protection hidden="1"/>
    </xf>
    <xf numFmtId="0" fontId="15" fillId="0" borderId="5" xfId="6" applyFont="1" applyBorder="1" applyAlignment="1" applyProtection="1">
      <alignment horizontal="center" vertical="center"/>
      <protection hidden="1"/>
    </xf>
    <xf numFmtId="0" fontId="15" fillId="0" borderId="6" xfId="6" applyFont="1" applyBorder="1" applyAlignment="1" applyProtection="1">
      <alignment horizontal="center" vertical="center"/>
      <protection hidden="1"/>
    </xf>
    <xf numFmtId="0" fontId="15" fillId="0" borderId="7" xfId="6" applyFont="1" applyBorder="1" applyAlignment="1" applyProtection="1">
      <alignment horizontal="center" vertical="center"/>
      <protection hidden="1"/>
    </xf>
    <xf numFmtId="0" fontId="18" fillId="0" borderId="1" xfId="6" applyFont="1" applyBorder="1" applyAlignment="1" applyProtection="1">
      <alignment horizontal="center" vertical="center"/>
      <protection hidden="1"/>
    </xf>
    <xf numFmtId="0" fontId="18" fillId="0" borderId="9" xfId="6" applyFont="1" applyBorder="1" applyAlignment="1" applyProtection="1">
      <alignment horizontal="left" vertical="center"/>
      <protection hidden="1"/>
    </xf>
    <xf numFmtId="0" fontId="18" fillId="0" borderId="10" xfId="6" applyFont="1" applyBorder="1" applyAlignment="1" applyProtection="1">
      <alignment horizontal="left" vertical="center"/>
      <protection hidden="1"/>
    </xf>
    <xf numFmtId="0" fontId="18" fillId="0" borderId="11" xfId="6" applyFont="1" applyBorder="1" applyAlignment="1" applyProtection="1">
      <alignment horizontal="left" vertical="center"/>
      <protection hidden="1"/>
    </xf>
    <xf numFmtId="0" fontId="18" fillId="0" borderId="14" xfId="6" applyFont="1" applyBorder="1" applyAlignment="1" applyProtection="1">
      <alignment horizontal="left" vertical="center"/>
      <protection hidden="1"/>
    </xf>
    <xf numFmtId="0" fontId="18" fillId="0" borderId="15" xfId="6" applyFont="1" applyBorder="1" applyAlignment="1" applyProtection="1">
      <alignment horizontal="left" vertical="center"/>
      <protection hidden="1"/>
    </xf>
    <xf numFmtId="0" fontId="18" fillId="0" borderId="16" xfId="6" applyFont="1" applyBorder="1" applyAlignment="1" applyProtection="1">
      <alignment horizontal="left" vertical="center"/>
      <protection hidden="1"/>
    </xf>
    <xf numFmtId="0" fontId="18" fillId="0" borderId="1" xfId="6" applyFont="1" applyBorder="1" applyAlignment="1" applyProtection="1">
      <alignment horizontal="center" vertical="center" wrapText="1" shrinkToFit="1"/>
      <protection hidden="1"/>
    </xf>
    <xf numFmtId="0" fontId="18" fillId="0" borderId="1" xfId="6" applyFont="1" applyBorder="1" applyAlignment="1" applyProtection="1">
      <alignment horizontal="center" vertical="center" shrinkToFit="1"/>
      <protection hidden="1"/>
    </xf>
    <xf numFmtId="0" fontId="18" fillId="0" borderId="1" xfId="6" applyFont="1" applyBorder="1" applyAlignment="1" applyProtection="1">
      <alignment horizontal="left" vertical="center" shrinkToFit="1"/>
      <protection hidden="1"/>
    </xf>
    <xf numFmtId="58" fontId="13" fillId="0" borderId="0" xfId="6" applyNumberFormat="1" applyFont="1" applyAlignment="1" applyProtection="1">
      <alignment horizontal="right" vertical="center"/>
      <protection hidden="1"/>
    </xf>
    <xf numFmtId="0" fontId="13" fillId="0" borderId="0" xfId="6" applyFont="1" applyAlignment="1" applyProtection="1">
      <alignment horizontal="left"/>
      <protection hidden="1"/>
    </xf>
    <xf numFmtId="56" fontId="9" fillId="0" borderId="15" xfId="6" applyNumberFormat="1" applyFont="1" applyBorder="1" applyAlignment="1" applyProtection="1">
      <alignment horizontal="center" vertical="center"/>
      <protection hidden="1"/>
    </xf>
    <xf numFmtId="0" fontId="60" fillId="0" borderId="0" xfId="6" applyFont="1" applyAlignment="1" applyProtection="1">
      <alignment horizontal="center" vertical="center"/>
      <protection hidden="1"/>
    </xf>
    <xf numFmtId="0" fontId="12" fillId="2" borderId="9" xfId="6" applyFont="1" applyFill="1" applyBorder="1" applyAlignment="1" applyProtection="1">
      <alignment horizontal="center"/>
      <protection hidden="1"/>
    </xf>
    <xf numFmtId="0" fontId="12" fillId="2" borderId="10" xfId="6" applyFont="1" applyFill="1" applyBorder="1" applyAlignment="1" applyProtection="1">
      <alignment horizontal="center"/>
      <protection hidden="1"/>
    </xf>
    <xf numFmtId="0" fontId="12" fillId="2" borderId="11" xfId="6" applyFont="1" applyFill="1" applyBorder="1" applyAlignment="1" applyProtection="1">
      <alignment horizontal="center"/>
      <protection hidden="1"/>
    </xf>
    <xf numFmtId="0" fontId="12" fillId="2" borderId="12" xfId="6" applyFont="1" applyFill="1" applyBorder="1" applyAlignment="1" applyProtection="1">
      <alignment horizontal="center"/>
      <protection hidden="1"/>
    </xf>
    <xf numFmtId="0" fontId="12" fillId="2" borderId="0" xfId="6" applyFont="1" applyFill="1" applyBorder="1" applyAlignment="1" applyProtection="1">
      <alignment horizontal="center"/>
      <protection hidden="1"/>
    </xf>
    <xf numFmtId="0" fontId="12" fillId="2" borderId="13" xfId="6" applyFont="1" applyFill="1" applyBorder="1" applyAlignment="1" applyProtection="1">
      <alignment horizontal="center"/>
      <protection hidden="1"/>
    </xf>
    <xf numFmtId="0" fontId="12" fillId="2" borderId="14" xfId="6" applyFont="1" applyFill="1" applyBorder="1" applyAlignment="1" applyProtection="1">
      <alignment horizontal="center"/>
      <protection hidden="1"/>
    </xf>
    <xf numFmtId="0" fontId="12" fillId="2" borderId="15" xfId="6" applyFont="1" applyFill="1" applyBorder="1" applyAlignment="1" applyProtection="1">
      <alignment horizontal="center"/>
      <protection hidden="1"/>
    </xf>
    <xf numFmtId="0" fontId="12" fillId="2" borderId="16" xfId="6" applyFont="1" applyFill="1" applyBorder="1" applyAlignment="1" applyProtection="1">
      <alignment horizontal="center"/>
      <protection hidden="1"/>
    </xf>
    <xf numFmtId="0" fontId="18" fillId="3" borderId="9" xfId="6" applyFont="1" applyFill="1" applyBorder="1" applyAlignment="1" applyProtection="1">
      <alignment horizontal="left" vertical="center" wrapText="1" shrinkToFit="1"/>
      <protection hidden="1"/>
    </xf>
    <xf numFmtId="0" fontId="18" fillId="3" borderId="10" xfId="6" applyFont="1" applyFill="1" applyBorder="1" applyAlignment="1" applyProtection="1">
      <alignment horizontal="left" vertical="center" wrapText="1" shrinkToFit="1"/>
      <protection hidden="1"/>
    </xf>
    <xf numFmtId="0" fontId="18" fillId="3" borderId="11" xfId="6" applyFont="1" applyFill="1" applyBorder="1" applyAlignment="1" applyProtection="1">
      <alignment horizontal="left" vertical="center" wrapText="1" shrinkToFit="1"/>
      <protection hidden="1"/>
    </xf>
    <xf numFmtId="0" fontId="18" fillId="3" borderId="14" xfId="6" applyFont="1" applyFill="1" applyBorder="1" applyAlignment="1" applyProtection="1">
      <alignment horizontal="left" vertical="center" wrapText="1" shrinkToFit="1"/>
      <protection hidden="1"/>
    </xf>
    <xf numFmtId="0" fontId="18" fillId="3" borderId="15" xfId="6" applyFont="1" applyFill="1" applyBorder="1" applyAlignment="1" applyProtection="1">
      <alignment horizontal="left" vertical="center" wrapText="1" shrinkToFit="1"/>
      <protection hidden="1"/>
    </xf>
    <xf numFmtId="0" fontId="18" fillId="3" borderId="16" xfId="6" applyFont="1" applyFill="1" applyBorder="1" applyAlignment="1" applyProtection="1">
      <alignment horizontal="left" vertical="center" wrapText="1" shrinkToFit="1"/>
      <protection hidden="1"/>
    </xf>
    <xf numFmtId="0" fontId="18" fillId="0" borderId="1" xfId="6" applyFont="1" applyBorder="1" applyAlignment="1" applyProtection="1">
      <alignment horizontal="center" vertical="center" wrapText="1"/>
      <protection hidden="1"/>
    </xf>
    <xf numFmtId="0" fontId="18" fillId="0" borderId="9" xfId="6" applyFont="1" applyBorder="1" applyAlignment="1" applyProtection="1">
      <alignment vertical="center" wrapText="1"/>
      <protection hidden="1"/>
    </xf>
    <xf numFmtId="0" fontId="18" fillId="0" borderId="10" xfId="6" applyFont="1" applyBorder="1" applyAlignment="1" applyProtection="1">
      <alignment vertical="center" wrapText="1"/>
      <protection hidden="1"/>
    </xf>
    <xf numFmtId="0" fontId="18" fillId="0" borderId="11" xfId="6" applyFont="1" applyBorder="1" applyAlignment="1" applyProtection="1">
      <alignment vertical="center" wrapText="1"/>
      <protection hidden="1"/>
    </xf>
    <xf numFmtId="0" fontId="18" fillId="0" borderId="14" xfId="6" applyFont="1" applyBorder="1" applyAlignment="1" applyProtection="1">
      <alignment vertical="center" wrapText="1"/>
      <protection hidden="1"/>
    </xf>
    <xf numFmtId="0" fontId="18" fillId="0" borderId="15" xfId="6" applyFont="1" applyBorder="1" applyAlignment="1" applyProtection="1">
      <alignment vertical="center" wrapText="1"/>
      <protection hidden="1"/>
    </xf>
    <xf numFmtId="0" fontId="18" fillId="0" borderId="16" xfId="6" applyFont="1" applyBorder="1" applyAlignment="1" applyProtection="1">
      <alignment vertical="center" wrapText="1"/>
      <protection hidden="1"/>
    </xf>
    <xf numFmtId="0" fontId="18" fillId="0" borderId="9" xfId="6" applyFont="1" applyBorder="1" applyAlignment="1" applyProtection="1">
      <alignment horizontal="left" vertical="center" shrinkToFit="1"/>
      <protection hidden="1"/>
    </xf>
    <xf numFmtId="0" fontId="18" fillId="0" borderId="10" xfId="6" applyFont="1" applyBorder="1" applyAlignment="1" applyProtection="1">
      <alignment horizontal="left" vertical="center" shrinkToFit="1"/>
      <protection hidden="1"/>
    </xf>
    <xf numFmtId="0" fontId="18" fillId="0" borderId="11" xfId="6" applyFont="1" applyBorder="1" applyAlignment="1" applyProtection="1">
      <alignment horizontal="left" vertical="center" shrinkToFit="1"/>
      <protection hidden="1"/>
    </xf>
    <xf numFmtId="0" fontId="18" fillId="0" borderId="14" xfId="6" applyFont="1" applyBorder="1" applyAlignment="1" applyProtection="1">
      <alignment horizontal="left" vertical="center" shrinkToFit="1"/>
      <protection hidden="1"/>
    </xf>
    <xf numFmtId="0" fontId="18" fillId="0" borderId="15" xfId="6" applyFont="1" applyBorder="1" applyAlignment="1" applyProtection="1">
      <alignment horizontal="left" vertical="center" shrinkToFit="1"/>
      <protection hidden="1"/>
    </xf>
    <xf numFmtId="0" fontId="18" fillId="0" borderId="16" xfId="6" applyFont="1" applyBorder="1" applyAlignment="1" applyProtection="1">
      <alignment horizontal="left" vertical="center" shrinkToFit="1"/>
      <protection hidden="1"/>
    </xf>
    <xf numFmtId="0" fontId="13" fillId="0" borderId="15" xfId="6" applyFont="1" applyBorder="1" applyAlignment="1" applyProtection="1">
      <alignment horizontal="left" vertical="center" wrapText="1"/>
      <protection hidden="1"/>
    </xf>
    <xf numFmtId="0" fontId="18" fillId="0" borderId="1" xfId="6" applyFont="1" applyBorder="1" applyAlignment="1" applyProtection="1">
      <alignment horizontal="left" vertical="center" wrapText="1"/>
      <protection hidden="1"/>
    </xf>
    <xf numFmtId="0" fontId="18" fillId="0" borderId="8" xfId="6" applyFont="1" applyBorder="1" applyAlignment="1" applyProtection="1">
      <alignment horizontal="center" vertical="center" textRotation="255" shrinkToFit="1"/>
      <protection hidden="1"/>
    </xf>
    <xf numFmtId="0" fontId="18" fillId="0" borderId="56" xfId="6" applyFont="1" applyBorder="1" applyAlignment="1" applyProtection="1">
      <alignment horizontal="center" vertical="center" textRotation="255" shrinkToFit="1"/>
      <protection hidden="1"/>
    </xf>
    <xf numFmtId="0" fontId="18" fillId="0" borderId="54" xfId="6" applyFont="1" applyBorder="1" applyAlignment="1" applyProtection="1">
      <alignment horizontal="center" vertical="center" textRotation="255" shrinkToFit="1"/>
      <protection hidden="1"/>
    </xf>
    <xf numFmtId="0" fontId="13" fillId="0" borderId="1" xfId="6" applyFont="1" applyBorder="1" applyAlignment="1" applyProtection="1">
      <alignment horizontal="center" vertical="center"/>
      <protection hidden="1"/>
    </xf>
    <xf numFmtId="0" fontId="18" fillId="0" borderId="9" xfId="6" applyFont="1" applyBorder="1" applyAlignment="1" applyProtection="1">
      <alignment horizontal="center" vertical="center" wrapText="1" shrinkToFit="1"/>
      <protection hidden="1"/>
    </xf>
    <xf numFmtId="0" fontId="18" fillId="0" borderId="11" xfId="6" applyFont="1" applyBorder="1" applyAlignment="1" applyProtection="1">
      <alignment horizontal="center" vertical="center" wrapText="1" shrinkToFit="1"/>
      <protection hidden="1"/>
    </xf>
    <xf numFmtId="0" fontId="18" fillId="0" borderId="14" xfId="6" applyFont="1" applyBorder="1" applyAlignment="1" applyProtection="1">
      <alignment horizontal="center" vertical="center" wrapText="1" shrinkToFit="1"/>
      <protection hidden="1"/>
    </xf>
    <xf numFmtId="0" fontId="18" fillId="0" borderId="16" xfId="6" applyFont="1" applyBorder="1" applyAlignment="1" applyProtection="1">
      <alignment horizontal="center" vertical="center" wrapText="1" shrinkToFit="1"/>
      <protection hidden="1"/>
    </xf>
    <xf numFmtId="0" fontId="13" fillId="0" borderId="5" xfId="6" applyFont="1" applyBorder="1" applyAlignment="1" applyProtection="1">
      <alignment horizontal="center" vertical="center"/>
      <protection hidden="1"/>
    </xf>
    <xf numFmtId="0" fontId="13" fillId="0" borderId="7" xfId="6" applyFont="1" applyBorder="1" applyAlignment="1" applyProtection="1">
      <alignment horizontal="center" vertical="center"/>
      <protection hidden="1"/>
    </xf>
    <xf numFmtId="38" fontId="15" fillId="0" borderId="14" xfId="7" applyFont="1" applyFill="1" applyBorder="1" applyAlignment="1" applyProtection="1">
      <alignment vertical="center"/>
      <protection hidden="1"/>
    </xf>
    <xf numFmtId="38" fontId="15" fillId="0" borderId="15" xfId="7" applyFont="1" applyFill="1" applyBorder="1" applyAlignment="1" applyProtection="1">
      <alignment vertical="center"/>
      <protection hidden="1"/>
    </xf>
    <xf numFmtId="38" fontId="15" fillId="0" borderId="16" xfId="7" applyFont="1" applyFill="1" applyBorder="1" applyAlignment="1" applyProtection="1">
      <alignment vertical="center"/>
      <protection hidden="1"/>
    </xf>
    <xf numFmtId="0" fontId="15" fillId="0" borderId="0" xfId="6" applyFont="1" applyBorder="1" applyAlignment="1" applyProtection="1">
      <alignment horizontal="center" vertical="center"/>
      <protection hidden="1"/>
    </xf>
    <xf numFmtId="0" fontId="15" fillId="0" borderId="111" xfId="6" applyFont="1" applyBorder="1" applyAlignment="1" applyProtection="1">
      <alignment horizontal="center" vertical="center"/>
      <protection hidden="1"/>
    </xf>
    <xf numFmtId="0" fontId="13" fillId="0" borderId="9" xfId="6" applyFont="1" applyBorder="1" applyAlignment="1" applyProtection="1">
      <alignment horizontal="center" vertical="center" wrapText="1"/>
      <protection hidden="1"/>
    </xf>
    <xf numFmtId="0" fontId="13" fillId="0" borderId="10" xfId="6" applyFont="1" applyBorder="1" applyAlignment="1" applyProtection="1">
      <alignment horizontal="center" vertical="center" wrapText="1"/>
      <protection hidden="1"/>
    </xf>
    <xf numFmtId="0" fontId="13" fillId="0" borderId="14" xfId="6" applyFont="1" applyBorder="1" applyAlignment="1" applyProtection="1">
      <alignment horizontal="center" vertical="center" wrapText="1"/>
      <protection hidden="1"/>
    </xf>
    <xf numFmtId="0" fontId="13" fillId="0" borderId="15" xfId="6" applyFont="1" applyBorder="1" applyAlignment="1" applyProtection="1">
      <alignment horizontal="center" vertical="center" wrapText="1"/>
      <protection hidden="1"/>
    </xf>
    <xf numFmtId="0" fontId="13" fillId="0" borderId="0" xfId="6" applyFont="1" applyBorder="1" applyAlignment="1" applyProtection="1">
      <alignment horizontal="center" vertical="center"/>
      <protection hidden="1"/>
    </xf>
    <xf numFmtId="194" fontId="15" fillId="0" borderId="57" xfId="7" applyNumberFormat="1" applyFont="1" applyFill="1" applyBorder="1" applyAlignment="1" applyProtection="1">
      <alignment vertical="center"/>
      <protection hidden="1"/>
    </xf>
    <xf numFmtId="194" fontId="15" fillId="0" borderId="58" xfId="7" applyNumberFormat="1" applyFont="1" applyFill="1" applyBorder="1" applyAlignment="1" applyProtection="1">
      <alignment vertical="center"/>
      <protection hidden="1"/>
    </xf>
    <xf numFmtId="194" fontId="15" fillId="0" borderId="59" xfId="7" applyNumberFormat="1" applyFont="1" applyFill="1" applyBorder="1" applyAlignment="1" applyProtection="1">
      <alignment vertical="center"/>
      <protection hidden="1"/>
    </xf>
    <xf numFmtId="194" fontId="15" fillId="0" borderId="14" xfId="7" applyNumberFormat="1" applyFont="1" applyFill="1" applyBorder="1" applyAlignment="1" applyProtection="1">
      <alignment vertical="center"/>
      <protection hidden="1"/>
    </xf>
    <xf numFmtId="194" fontId="15" fillId="0" borderId="15" xfId="7" applyNumberFormat="1" applyFont="1" applyFill="1" applyBorder="1" applyAlignment="1" applyProtection="1">
      <alignment vertical="center"/>
      <protection hidden="1"/>
    </xf>
    <xf numFmtId="194" fontId="15" fillId="0" borderId="16" xfId="7" applyNumberFormat="1" applyFont="1" applyFill="1" applyBorder="1" applyAlignment="1" applyProtection="1">
      <alignment vertical="center"/>
      <protection hidden="1"/>
    </xf>
    <xf numFmtId="0" fontId="15" fillId="0" borderId="11" xfId="6" applyFont="1" applyBorder="1" applyAlignment="1" applyProtection="1">
      <alignment horizontal="center" vertical="center" wrapText="1"/>
      <protection hidden="1"/>
    </xf>
    <xf numFmtId="0" fontId="15" fillId="0" borderId="14" xfId="6" applyFont="1" applyBorder="1" applyAlignment="1" applyProtection="1">
      <alignment vertical="center" shrinkToFit="1"/>
      <protection hidden="1"/>
    </xf>
    <xf numFmtId="0" fontId="15" fillId="0" borderId="15" xfId="6" applyFont="1" applyBorder="1" applyAlignment="1" applyProtection="1">
      <alignment vertical="center" shrinkToFit="1"/>
      <protection hidden="1"/>
    </xf>
    <xf numFmtId="0" fontId="15" fillId="0" borderId="16" xfId="6" applyFont="1" applyBorder="1" applyAlignment="1" applyProtection="1">
      <alignment vertical="center" shrinkToFit="1"/>
      <protection hidden="1"/>
    </xf>
    <xf numFmtId="38" fontId="15" fillId="0" borderId="9" xfId="7" applyFont="1" applyFill="1" applyBorder="1" applyAlignment="1" applyProtection="1">
      <alignment shrinkToFit="1"/>
      <protection hidden="1"/>
    </xf>
    <xf numFmtId="38" fontId="15" fillId="0" borderId="10" xfId="7" applyFont="1" applyFill="1" applyBorder="1" applyAlignment="1" applyProtection="1">
      <alignment shrinkToFit="1"/>
      <protection hidden="1"/>
    </xf>
    <xf numFmtId="38" fontId="15" fillId="0" borderId="11" xfId="7" applyFont="1" applyFill="1" applyBorder="1" applyAlignment="1" applyProtection="1">
      <alignment shrinkToFit="1"/>
      <protection hidden="1"/>
    </xf>
    <xf numFmtId="38" fontId="15" fillId="0" borderId="14" xfId="7" applyFont="1" applyFill="1" applyBorder="1" applyAlignment="1" applyProtection="1">
      <alignment shrinkToFit="1"/>
      <protection hidden="1"/>
    </xf>
    <xf numFmtId="38" fontId="15" fillId="0" borderId="15" xfId="7" applyFont="1" applyFill="1" applyBorder="1" applyAlignment="1" applyProtection="1">
      <alignment shrinkToFit="1"/>
      <protection hidden="1"/>
    </xf>
    <xf numFmtId="38" fontId="15" fillId="0" borderId="16" xfId="7" applyFont="1" applyFill="1" applyBorder="1" applyAlignment="1" applyProtection="1">
      <alignment shrinkToFit="1"/>
      <protection hidden="1"/>
    </xf>
    <xf numFmtId="194" fontId="15" fillId="0" borderId="9" xfId="6" applyNumberFormat="1" applyFont="1" applyBorder="1" applyAlignment="1" applyProtection="1">
      <alignment shrinkToFit="1"/>
      <protection hidden="1"/>
    </xf>
    <xf numFmtId="194" fontId="15" fillId="0" borderId="10" xfId="6" applyNumberFormat="1" applyFont="1" applyBorder="1" applyAlignment="1" applyProtection="1">
      <alignment shrinkToFit="1"/>
      <protection hidden="1"/>
    </xf>
    <xf numFmtId="194" fontId="15" fillId="0" borderId="11" xfId="6" applyNumberFormat="1" applyFont="1" applyBorder="1" applyAlignment="1" applyProtection="1">
      <alignment shrinkToFit="1"/>
      <protection hidden="1"/>
    </xf>
    <xf numFmtId="194" fontId="15" fillId="0" borderId="14" xfId="6" applyNumberFormat="1" applyFont="1" applyBorder="1" applyAlignment="1" applyProtection="1">
      <alignment shrinkToFit="1"/>
      <protection hidden="1"/>
    </xf>
    <xf numFmtId="194" fontId="15" fillId="0" borderId="15" xfId="6" applyNumberFormat="1" applyFont="1" applyBorder="1" applyAlignment="1" applyProtection="1">
      <alignment shrinkToFit="1"/>
      <protection hidden="1"/>
    </xf>
    <xf numFmtId="194" fontId="15" fillId="0" borderId="16" xfId="6" applyNumberFormat="1" applyFont="1" applyBorder="1" applyAlignment="1" applyProtection="1">
      <alignment shrinkToFit="1"/>
      <protection hidden="1"/>
    </xf>
    <xf numFmtId="0" fontId="13" fillId="0" borderId="10" xfId="6" applyFont="1" applyBorder="1" applyAlignment="1" applyProtection="1">
      <protection hidden="1"/>
    </xf>
    <xf numFmtId="0" fontId="13" fillId="0" borderId="37" xfId="6" applyFont="1" applyBorder="1" applyAlignment="1" applyProtection="1">
      <alignment horizontal="center" vertical="center"/>
      <protection hidden="1"/>
    </xf>
    <xf numFmtId="0" fontId="13" fillId="0" borderId="44" xfId="6" applyFont="1" applyBorder="1" applyAlignment="1" applyProtection="1">
      <alignment horizontal="center" vertical="center"/>
      <protection hidden="1"/>
    </xf>
    <xf numFmtId="0" fontId="13" fillId="0" borderId="5" xfId="6" applyFont="1" applyBorder="1" applyAlignment="1" applyProtection="1">
      <alignment horizontal="center" vertical="center" shrinkToFit="1"/>
      <protection hidden="1"/>
    </xf>
    <xf numFmtId="0" fontId="13" fillId="0" borderId="6" xfId="6" applyFont="1" applyBorder="1" applyAlignment="1" applyProtection="1">
      <alignment horizontal="center" vertical="center" shrinkToFit="1"/>
      <protection hidden="1"/>
    </xf>
    <xf numFmtId="0" fontId="13" fillId="0" borderId="7" xfId="6" applyFont="1" applyBorder="1" applyAlignment="1" applyProtection="1">
      <alignment horizontal="center" vertical="center" shrinkToFit="1"/>
      <protection hidden="1"/>
    </xf>
    <xf numFmtId="194" fontId="13" fillId="0" borderId="5" xfId="7" applyNumberFormat="1" applyFont="1" applyFill="1" applyBorder="1" applyAlignment="1" applyProtection="1">
      <alignment horizontal="right" vertical="center" indent="1"/>
      <protection hidden="1"/>
    </xf>
    <xf numFmtId="194" fontId="13" fillId="0" borderId="6" xfId="7" applyNumberFormat="1" applyFont="1" applyFill="1" applyBorder="1" applyAlignment="1" applyProtection="1">
      <alignment horizontal="right" vertical="center" indent="1"/>
      <protection hidden="1"/>
    </xf>
    <xf numFmtId="194" fontId="13" fillId="0" borderId="7" xfId="7" applyNumberFormat="1" applyFont="1" applyFill="1" applyBorder="1" applyAlignment="1" applyProtection="1">
      <alignment horizontal="right" vertical="center" indent="1"/>
      <protection hidden="1"/>
    </xf>
    <xf numFmtId="0" fontId="18" fillId="0" borderId="5" xfId="6" applyFont="1" applyBorder="1" applyAlignment="1" applyProtection="1">
      <alignment horizontal="center" vertical="center" wrapText="1"/>
      <protection hidden="1"/>
    </xf>
    <xf numFmtId="0" fontId="18" fillId="0" borderId="6" xfId="6" applyFont="1" applyBorder="1" applyAlignment="1" applyProtection="1">
      <alignment horizontal="center" vertical="center" wrapText="1"/>
      <protection hidden="1"/>
    </xf>
    <xf numFmtId="0" fontId="18" fillId="0" borderId="7" xfId="6" applyFont="1" applyBorder="1" applyAlignment="1" applyProtection="1">
      <alignment horizontal="center" vertical="center" wrapText="1"/>
      <protection hidden="1"/>
    </xf>
    <xf numFmtId="38" fontId="9" fillId="0" borderId="5" xfId="7" applyFont="1" applyFill="1" applyBorder="1" applyAlignment="1" applyProtection="1">
      <alignment horizontal="right" vertical="center" indent="1"/>
      <protection hidden="1"/>
    </xf>
    <xf numFmtId="38" fontId="9" fillId="0" borderId="6" xfId="7" applyFont="1" applyFill="1" applyBorder="1" applyAlignment="1" applyProtection="1">
      <alignment horizontal="right" vertical="center" indent="1"/>
      <protection hidden="1"/>
    </xf>
    <xf numFmtId="38" fontId="9" fillId="0" borderId="7" xfId="7" applyFont="1" applyFill="1" applyBorder="1" applyAlignment="1" applyProtection="1">
      <alignment horizontal="right" vertical="center" indent="1"/>
      <protection hidden="1"/>
    </xf>
    <xf numFmtId="38" fontId="13" fillId="0" borderId="5" xfId="7" applyFont="1" applyFill="1" applyBorder="1" applyAlignment="1" applyProtection="1">
      <alignment horizontal="right" vertical="center" indent="1"/>
      <protection hidden="1"/>
    </xf>
    <xf numFmtId="38" fontId="13" fillId="0" borderId="6" xfId="7" applyFont="1" applyFill="1" applyBorder="1" applyAlignment="1" applyProtection="1">
      <alignment horizontal="right" vertical="center" indent="1"/>
      <protection hidden="1"/>
    </xf>
    <xf numFmtId="38" fontId="13" fillId="0" borderId="7" xfId="7" applyFont="1" applyFill="1" applyBorder="1" applyAlignment="1" applyProtection="1">
      <alignment horizontal="right" vertical="center" indent="1"/>
      <protection hidden="1"/>
    </xf>
    <xf numFmtId="0" fontId="9" fillId="0" borderId="0" xfId="6" applyFont="1" applyBorder="1" applyAlignment="1" applyProtection="1">
      <alignment horizontal="center" vertical="center"/>
      <protection hidden="1"/>
    </xf>
    <xf numFmtId="0" fontId="15" fillId="0" borderId="0" xfId="6" applyFont="1" applyBorder="1" applyAlignment="1" applyProtection="1">
      <alignment horizontal="center" vertical="center" wrapText="1"/>
      <protection hidden="1"/>
    </xf>
    <xf numFmtId="0" fontId="18" fillId="0" borderId="0" xfId="6" applyFont="1" applyBorder="1" applyAlignment="1" applyProtection="1">
      <alignment horizontal="center" vertical="center" wrapText="1"/>
      <protection hidden="1"/>
    </xf>
    <xf numFmtId="0" fontId="13" fillId="0" borderId="9" xfId="6" applyFont="1" applyFill="1" applyBorder="1" applyAlignment="1" applyProtection="1">
      <alignment horizontal="left" vertical="center" wrapText="1" shrinkToFit="1"/>
      <protection hidden="1"/>
    </xf>
    <xf numFmtId="0" fontId="13" fillId="0" borderId="10" xfId="6" applyFont="1" applyFill="1" applyBorder="1" applyAlignment="1" applyProtection="1">
      <alignment horizontal="left" vertical="center" wrapText="1" shrinkToFit="1"/>
      <protection hidden="1"/>
    </xf>
    <xf numFmtId="0" fontId="13" fillId="0" borderId="11" xfId="6" applyFont="1" applyFill="1" applyBorder="1" applyAlignment="1" applyProtection="1">
      <alignment horizontal="left" vertical="center" wrapText="1" shrinkToFit="1"/>
      <protection hidden="1"/>
    </xf>
    <xf numFmtId="0" fontId="13" fillId="0" borderId="14" xfId="6" applyFont="1" applyFill="1" applyBorder="1" applyAlignment="1" applyProtection="1">
      <alignment horizontal="left" vertical="center" wrapText="1" shrinkToFit="1"/>
      <protection hidden="1"/>
    </xf>
    <xf numFmtId="0" fontId="13" fillId="0" borderId="15" xfId="6" applyFont="1" applyFill="1" applyBorder="1" applyAlignment="1" applyProtection="1">
      <alignment horizontal="left" vertical="center" wrapText="1" shrinkToFit="1"/>
      <protection hidden="1"/>
    </xf>
    <xf numFmtId="0" fontId="13" fillId="0" borderId="16" xfId="6" applyFont="1" applyFill="1" applyBorder="1" applyAlignment="1" applyProtection="1">
      <alignment horizontal="left" vertical="center" wrapText="1" shrinkToFit="1"/>
      <protection hidden="1"/>
    </xf>
    <xf numFmtId="0" fontId="13" fillId="0" borderId="9" xfId="6" applyFont="1" applyFill="1" applyBorder="1" applyAlignment="1" applyProtection="1">
      <alignment horizontal="center" vertical="center" shrinkToFit="1"/>
      <protection hidden="1"/>
    </xf>
    <xf numFmtId="0" fontId="13" fillId="0" borderId="11" xfId="6" applyFont="1" applyFill="1" applyBorder="1" applyAlignment="1" applyProtection="1">
      <alignment horizontal="center" vertical="center" shrinkToFit="1"/>
      <protection hidden="1"/>
    </xf>
    <xf numFmtId="0" fontId="13" fillId="0" borderId="14" xfId="6" applyFont="1" applyFill="1" applyBorder="1" applyAlignment="1" applyProtection="1">
      <alignment horizontal="center" vertical="center" shrinkToFit="1"/>
      <protection hidden="1"/>
    </xf>
    <xf numFmtId="0" fontId="13" fillId="0" borderId="16" xfId="6" applyFont="1" applyFill="1" applyBorder="1" applyAlignment="1" applyProtection="1">
      <alignment horizontal="center" vertical="center" shrinkToFit="1"/>
      <protection hidden="1"/>
    </xf>
    <xf numFmtId="0" fontId="13" fillId="0" borderId="210" xfId="6" applyFont="1" applyFill="1" applyBorder="1" applyAlignment="1" applyProtection="1">
      <alignment horizontal="right" vertical="center" shrinkToFit="1"/>
      <protection hidden="1"/>
    </xf>
    <xf numFmtId="49" fontId="13" fillId="0" borderId="212" xfId="6" applyNumberFormat="1" applyFont="1" applyFill="1" applyBorder="1" applyAlignment="1" applyProtection="1">
      <alignment horizontal="right" vertical="center" shrinkToFit="1"/>
      <protection hidden="1"/>
    </xf>
    <xf numFmtId="0" fontId="13" fillId="0" borderId="211" xfId="6" applyFont="1" applyFill="1" applyBorder="1" applyAlignment="1" applyProtection="1">
      <alignment horizontal="right" vertical="center" shrinkToFit="1"/>
      <protection hidden="1"/>
    </xf>
    <xf numFmtId="49" fontId="13" fillId="0" borderId="213" xfId="6" applyNumberFormat="1" applyFont="1" applyFill="1" applyBorder="1" applyAlignment="1" applyProtection="1">
      <alignment horizontal="right" vertical="center" shrinkToFit="1"/>
      <protection hidden="1"/>
    </xf>
    <xf numFmtId="0" fontId="15" fillId="0" borderId="0" xfId="6" applyFont="1" applyBorder="1" applyAlignment="1" applyProtection="1">
      <alignment horizontal="distributed" vertical="center" wrapText="1"/>
      <protection hidden="1"/>
    </xf>
    <xf numFmtId="0" fontId="15" fillId="0" borderId="0" xfId="6" applyFont="1" applyBorder="1" applyAlignment="1" applyProtection="1">
      <alignment horizontal="center" shrinkToFit="1"/>
      <protection hidden="1"/>
    </xf>
    <xf numFmtId="38" fontId="13" fillId="0" borderId="9" xfId="7" applyFont="1" applyFill="1" applyBorder="1" applyAlignment="1" applyProtection="1">
      <alignment vertical="center" shrinkToFit="1"/>
      <protection hidden="1"/>
    </xf>
    <xf numFmtId="38" fontId="13" fillId="0" borderId="10" xfId="7" applyFont="1" applyFill="1" applyBorder="1" applyAlignment="1" applyProtection="1">
      <alignment vertical="center" shrinkToFit="1"/>
      <protection hidden="1"/>
    </xf>
    <xf numFmtId="38" fontId="13" fillId="0" borderId="11" xfId="7" applyFont="1" applyFill="1" applyBorder="1" applyAlignment="1" applyProtection="1">
      <alignment vertical="center" shrinkToFit="1"/>
      <protection hidden="1"/>
    </xf>
    <xf numFmtId="38" fontId="13" fillId="0" borderId="14" xfId="7" applyFont="1" applyFill="1" applyBorder="1" applyAlignment="1" applyProtection="1">
      <alignment vertical="center" shrinkToFit="1"/>
      <protection hidden="1"/>
    </xf>
    <xf numFmtId="38" fontId="13" fillId="0" borderId="15" xfId="7" applyFont="1" applyFill="1" applyBorder="1" applyAlignment="1" applyProtection="1">
      <alignment vertical="center" shrinkToFit="1"/>
      <protection hidden="1"/>
    </xf>
    <xf numFmtId="38" fontId="13" fillId="0" borderId="16" xfId="7" applyFont="1" applyFill="1" applyBorder="1" applyAlignment="1" applyProtection="1">
      <alignment vertical="center" shrinkToFit="1"/>
      <protection hidden="1"/>
    </xf>
    <xf numFmtId="9" fontId="13" fillId="0" borderId="9" xfId="6" applyNumberFormat="1" applyFont="1" applyFill="1" applyBorder="1" applyAlignment="1" applyProtection="1">
      <alignment horizontal="right" vertical="center" shrinkToFit="1"/>
      <protection hidden="1"/>
    </xf>
    <xf numFmtId="9" fontId="13" fillId="0" borderId="11" xfId="6" applyNumberFormat="1" applyFont="1" applyFill="1" applyBorder="1" applyAlignment="1" applyProtection="1">
      <alignment horizontal="right" vertical="center" shrinkToFit="1"/>
      <protection hidden="1"/>
    </xf>
    <xf numFmtId="9" fontId="13" fillId="0" borderId="14" xfId="6" applyNumberFormat="1" applyFont="1" applyFill="1" applyBorder="1" applyAlignment="1" applyProtection="1">
      <alignment horizontal="right" vertical="center" shrinkToFit="1"/>
      <protection hidden="1"/>
    </xf>
    <xf numFmtId="9" fontId="13" fillId="0" borderId="16" xfId="6" applyNumberFormat="1" applyFont="1" applyFill="1" applyBorder="1" applyAlignment="1" applyProtection="1">
      <alignment horizontal="right" vertical="center" shrinkToFit="1"/>
      <protection hidden="1"/>
    </xf>
    <xf numFmtId="0" fontId="18" fillId="0" borderId="9" xfId="6" applyFont="1" applyFill="1" applyBorder="1" applyAlignment="1" applyProtection="1">
      <alignment horizontal="center" vertical="center" wrapText="1"/>
      <protection hidden="1"/>
    </xf>
    <xf numFmtId="0" fontId="18" fillId="0" borderId="10" xfId="6" applyFont="1" applyFill="1" applyBorder="1" applyAlignment="1" applyProtection="1">
      <alignment horizontal="center" vertical="center" wrapText="1"/>
      <protection hidden="1"/>
    </xf>
    <xf numFmtId="0" fontId="18" fillId="0" borderId="11" xfId="6" applyFont="1" applyFill="1" applyBorder="1" applyAlignment="1" applyProtection="1">
      <alignment horizontal="center" vertical="center" wrapText="1"/>
      <protection hidden="1"/>
    </xf>
    <xf numFmtId="0" fontId="18" fillId="0" borderId="14" xfId="6" applyFont="1" applyFill="1" applyBorder="1" applyAlignment="1" applyProtection="1">
      <alignment horizontal="center" vertical="center" wrapText="1"/>
      <protection hidden="1"/>
    </xf>
    <xf numFmtId="0" fontId="18" fillId="0" borderId="15" xfId="6" applyFont="1" applyFill="1" applyBorder="1" applyAlignment="1" applyProtection="1">
      <alignment horizontal="center" vertical="center" wrapText="1"/>
      <protection hidden="1"/>
    </xf>
    <xf numFmtId="0" fontId="18" fillId="0" borderId="16" xfId="6" applyFont="1" applyFill="1" applyBorder="1" applyAlignment="1" applyProtection="1">
      <alignment horizontal="center" vertical="center" wrapText="1"/>
      <protection hidden="1"/>
    </xf>
    <xf numFmtId="199" fontId="13" fillId="0" borderId="9" xfId="6" applyNumberFormat="1" applyFont="1" applyFill="1" applyBorder="1" applyAlignment="1" applyProtection="1">
      <alignment vertical="center" shrinkToFit="1"/>
      <protection hidden="1"/>
    </xf>
    <xf numFmtId="199" fontId="13" fillId="0" borderId="11" xfId="6" applyNumberFormat="1" applyFont="1" applyFill="1" applyBorder="1" applyAlignment="1" applyProtection="1">
      <alignment vertical="center" shrinkToFit="1"/>
      <protection hidden="1"/>
    </xf>
    <xf numFmtId="199" fontId="13" fillId="0" borderId="14" xfId="6" applyNumberFormat="1" applyFont="1" applyFill="1" applyBorder="1" applyAlignment="1" applyProtection="1">
      <alignment vertical="center" shrinkToFit="1"/>
      <protection hidden="1"/>
    </xf>
    <xf numFmtId="199" fontId="13" fillId="0" borderId="16" xfId="6" applyNumberFormat="1" applyFont="1" applyFill="1" applyBorder="1" applyAlignment="1" applyProtection="1">
      <alignment vertical="center" shrinkToFit="1"/>
      <protection hidden="1"/>
    </xf>
    <xf numFmtId="200" fontId="15" fillId="0" borderId="9" xfId="6" applyNumberFormat="1" applyFont="1" applyFill="1" applyBorder="1" applyAlignment="1" applyProtection="1">
      <alignment horizontal="center" vertical="center" shrinkToFit="1"/>
      <protection hidden="1"/>
    </xf>
    <xf numFmtId="200" fontId="15" fillId="0" borderId="10" xfId="6" applyNumberFormat="1" applyFont="1" applyFill="1" applyBorder="1" applyAlignment="1" applyProtection="1">
      <alignment horizontal="center" vertical="center" shrinkToFit="1"/>
      <protection hidden="1"/>
    </xf>
    <xf numFmtId="0" fontId="12" fillId="0" borderId="9" xfId="6" applyFont="1" applyFill="1" applyBorder="1" applyAlignment="1" applyProtection="1">
      <alignment vertical="center" shrinkToFit="1"/>
      <protection hidden="1"/>
    </xf>
    <xf numFmtId="0" fontId="12" fillId="0" borderId="10" xfId="6" applyFont="1" applyFill="1" applyBorder="1" applyAlignment="1" applyProtection="1">
      <alignment vertical="center" shrinkToFit="1"/>
      <protection hidden="1"/>
    </xf>
    <xf numFmtId="0" fontId="12" fillId="0" borderId="11" xfId="6" applyFont="1" applyFill="1" applyBorder="1" applyAlignment="1" applyProtection="1">
      <alignment vertical="center" shrinkToFit="1"/>
      <protection hidden="1"/>
    </xf>
    <xf numFmtId="194" fontId="13" fillId="0" borderId="1" xfId="6" applyNumberFormat="1" applyFont="1" applyFill="1" applyBorder="1" applyAlignment="1" applyProtection="1">
      <alignment horizontal="right" vertical="center" shrinkToFit="1"/>
      <protection hidden="1"/>
    </xf>
    <xf numFmtId="0" fontId="12" fillId="0" borderId="0" xfId="6" applyFont="1" applyBorder="1" applyAlignment="1" applyProtection="1">
      <alignment vertical="top" wrapText="1"/>
      <protection hidden="1"/>
    </xf>
    <xf numFmtId="0" fontId="9" fillId="0" borderId="61" xfId="6" applyFont="1" applyFill="1" applyBorder="1" applyAlignment="1" applyProtection="1">
      <alignment horizontal="center" vertical="center"/>
      <protection hidden="1"/>
    </xf>
    <xf numFmtId="0" fontId="9" fillId="0" borderId="63" xfId="6" applyFont="1" applyFill="1" applyBorder="1" applyAlignment="1" applyProtection="1">
      <alignment horizontal="center" vertical="center"/>
      <protection hidden="1"/>
    </xf>
    <xf numFmtId="0" fontId="9" fillId="0" borderId="67" xfId="6" applyFont="1" applyFill="1" applyBorder="1" applyAlignment="1" applyProtection="1">
      <alignment horizontal="center" vertical="center"/>
      <protection hidden="1"/>
    </xf>
    <xf numFmtId="0" fontId="9" fillId="0" borderId="69" xfId="6" applyFont="1" applyFill="1" applyBorder="1" applyAlignment="1" applyProtection="1">
      <alignment horizontal="center" vertical="center"/>
      <protection hidden="1"/>
    </xf>
    <xf numFmtId="199" fontId="9" fillId="0" borderId="61" xfId="6" applyNumberFormat="1" applyFont="1" applyFill="1" applyBorder="1" applyAlignment="1" applyProtection="1">
      <alignment vertical="center" shrinkToFit="1"/>
      <protection hidden="1"/>
    </xf>
    <xf numFmtId="199" fontId="9" fillId="0" borderId="63" xfId="6" applyNumberFormat="1" applyFont="1" applyFill="1" applyBorder="1" applyAlignment="1" applyProtection="1">
      <alignment vertical="center" shrinkToFit="1"/>
      <protection hidden="1"/>
    </xf>
    <xf numFmtId="199" fontId="9" fillId="0" borderId="67" xfId="6" applyNumberFormat="1" applyFont="1" applyFill="1" applyBorder="1" applyAlignment="1" applyProtection="1">
      <alignment vertical="center" shrinkToFit="1"/>
      <protection hidden="1"/>
    </xf>
    <xf numFmtId="199" fontId="9" fillId="0" borderId="69" xfId="6" applyNumberFormat="1" applyFont="1" applyFill="1" applyBorder="1" applyAlignment="1" applyProtection="1">
      <alignment vertical="center" shrinkToFit="1"/>
      <protection hidden="1"/>
    </xf>
    <xf numFmtId="200" fontId="15" fillId="0" borderId="61" xfId="6" applyNumberFormat="1" applyFont="1" applyFill="1" applyBorder="1" applyAlignment="1" applyProtection="1">
      <alignment horizontal="center" vertical="center"/>
      <protection hidden="1"/>
    </xf>
    <xf numFmtId="200" fontId="15" fillId="0" borderId="63" xfId="6" applyNumberFormat="1" applyFont="1" applyFill="1" applyBorder="1" applyAlignment="1" applyProtection="1">
      <alignment horizontal="center" vertical="center"/>
      <protection hidden="1"/>
    </xf>
    <xf numFmtId="200" fontId="15" fillId="0" borderId="67" xfId="6" applyNumberFormat="1" applyFont="1" applyFill="1" applyBorder="1" applyAlignment="1" applyProtection="1">
      <alignment horizontal="center" vertical="center"/>
      <protection hidden="1"/>
    </xf>
    <xf numFmtId="200" fontId="15" fillId="0" borderId="69" xfId="6" applyNumberFormat="1" applyFont="1" applyFill="1" applyBorder="1" applyAlignment="1" applyProtection="1">
      <alignment horizontal="center" vertical="center"/>
      <protection hidden="1"/>
    </xf>
    <xf numFmtId="0" fontId="15" fillId="0" borderId="9" xfId="6" applyFont="1" applyFill="1" applyBorder="1" applyAlignment="1" applyProtection="1">
      <alignment horizontal="center"/>
      <protection hidden="1"/>
    </xf>
    <xf numFmtId="0" fontId="15" fillId="0" borderId="10" xfId="6" applyFont="1" applyFill="1" applyBorder="1" applyAlignment="1" applyProtection="1">
      <alignment horizontal="center"/>
      <protection hidden="1"/>
    </xf>
    <xf numFmtId="0" fontId="15" fillId="0" borderId="11" xfId="6" applyFont="1" applyFill="1" applyBorder="1" applyAlignment="1" applyProtection="1">
      <alignment horizontal="center"/>
      <protection hidden="1"/>
    </xf>
    <xf numFmtId="0" fontId="15" fillId="0" borderId="14" xfId="6" applyFont="1" applyFill="1" applyBorder="1" applyAlignment="1" applyProtection="1">
      <alignment horizontal="center"/>
      <protection hidden="1"/>
    </xf>
    <xf numFmtId="0" fontId="15" fillId="0" borderId="15" xfId="6" applyFont="1" applyFill="1" applyBorder="1" applyAlignment="1" applyProtection="1">
      <alignment horizontal="center"/>
      <protection hidden="1"/>
    </xf>
    <xf numFmtId="0" fontId="15" fillId="0" borderId="16" xfId="6" applyFont="1" applyFill="1" applyBorder="1" applyAlignment="1" applyProtection="1">
      <alignment horizontal="center"/>
      <protection hidden="1"/>
    </xf>
    <xf numFmtId="0" fontId="9" fillId="0" borderId="61" xfId="6" applyFont="1" applyFill="1" applyBorder="1" applyAlignment="1" applyProtection="1">
      <alignment horizontal="right" vertical="center"/>
      <protection hidden="1"/>
    </xf>
    <xf numFmtId="0" fontId="9" fillId="0" borderId="63" xfId="6" applyFont="1" applyFill="1" applyBorder="1" applyAlignment="1" applyProtection="1">
      <alignment horizontal="right" vertical="center"/>
      <protection hidden="1"/>
    </xf>
    <xf numFmtId="0" fontId="9" fillId="0" borderId="67" xfId="6" applyFont="1" applyFill="1" applyBorder="1" applyAlignment="1" applyProtection="1">
      <alignment horizontal="right" vertical="center"/>
      <protection hidden="1"/>
    </xf>
    <xf numFmtId="0" fontId="9" fillId="0" borderId="69" xfId="6" applyFont="1" applyFill="1" applyBorder="1" applyAlignment="1" applyProtection="1">
      <alignment horizontal="right" vertical="center"/>
      <protection hidden="1"/>
    </xf>
    <xf numFmtId="49" fontId="9" fillId="0" borderId="61" xfId="6" applyNumberFormat="1" applyFont="1" applyFill="1" applyBorder="1" applyAlignment="1" applyProtection="1">
      <alignment horizontal="right" vertical="center"/>
      <protection hidden="1"/>
    </xf>
    <xf numFmtId="49" fontId="9" fillId="0" borderId="63" xfId="6" applyNumberFormat="1" applyFont="1" applyFill="1" applyBorder="1" applyAlignment="1" applyProtection="1">
      <alignment horizontal="right" vertical="center"/>
      <protection hidden="1"/>
    </xf>
    <xf numFmtId="49" fontId="9" fillId="0" borderId="67" xfId="6" applyNumberFormat="1" applyFont="1" applyFill="1" applyBorder="1" applyAlignment="1" applyProtection="1">
      <alignment horizontal="right" vertical="center"/>
      <protection hidden="1"/>
    </xf>
    <xf numFmtId="49" fontId="9" fillId="0" borderId="69" xfId="6" applyNumberFormat="1" applyFont="1" applyFill="1" applyBorder="1" applyAlignment="1" applyProtection="1">
      <alignment horizontal="right" vertical="center"/>
      <protection hidden="1"/>
    </xf>
    <xf numFmtId="0" fontId="9" fillId="0" borderId="62" xfId="6" applyFont="1" applyFill="1" applyBorder="1" applyAlignment="1" applyProtection="1">
      <alignment horizontal="right" vertical="center"/>
      <protection hidden="1"/>
    </xf>
    <xf numFmtId="0" fontId="9" fillId="0" borderId="15" xfId="6" applyFont="1" applyFill="1" applyBorder="1" applyAlignment="1" applyProtection="1">
      <alignment horizontal="right" vertical="center"/>
      <protection hidden="1"/>
    </xf>
    <xf numFmtId="0" fontId="9" fillId="0" borderId="16" xfId="6" applyFont="1" applyFill="1" applyBorder="1" applyAlignment="1" applyProtection="1">
      <alignment horizontal="right" vertical="center"/>
      <protection hidden="1"/>
    </xf>
    <xf numFmtId="194" fontId="15" fillId="0" borderId="61" xfId="6" applyNumberFormat="1" applyFont="1" applyFill="1" applyBorder="1" applyAlignment="1" applyProtection="1">
      <alignment horizontal="right" vertical="center"/>
      <protection hidden="1"/>
    </xf>
    <xf numFmtId="194" fontId="15" fillId="0" borderId="62" xfId="6" applyNumberFormat="1" applyFont="1" applyFill="1" applyBorder="1" applyAlignment="1" applyProtection="1">
      <alignment horizontal="right" vertical="center"/>
      <protection hidden="1"/>
    </xf>
    <xf numFmtId="194" fontId="15" fillId="0" borderId="63" xfId="6" applyNumberFormat="1" applyFont="1" applyFill="1" applyBorder="1" applyAlignment="1" applyProtection="1">
      <alignment horizontal="right" vertical="center"/>
      <protection hidden="1"/>
    </xf>
    <xf numFmtId="194" fontId="15" fillId="0" borderId="67" xfId="6" applyNumberFormat="1" applyFont="1" applyFill="1" applyBorder="1" applyAlignment="1" applyProtection="1">
      <alignment horizontal="right" vertical="center"/>
      <protection hidden="1"/>
    </xf>
    <xf numFmtId="194" fontId="15" fillId="0" borderId="68" xfId="6" applyNumberFormat="1" applyFont="1" applyFill="1" applyBorder="1" applyAlignment="1" applyProtection="1">
      <alignment horizontal="right" vertical="center"/>
      <protection hidden="1"/>
    </xf>
    <xf numFmtId="194" fontId="15" fillId="0" borderId="69" xfId="6" applyNumberFormat="1" applyFont="1" applyFill="1" applyBorder="1" applyAlignment="1" applyProtection="1">
      <alignment horizontal="right" vertical="center"/>
      <protection hidden="1"/>
    </xf>
    <xf numFmtId="0" fontId="13" fillId="0" borderId="9" xfId="6" applyFont="1" applyBorder="1" applyAlignment="1" applyProtection="1">
      <protection hidden="1"/>
    </xf>
    <xf numFmtId="0" fontId="13" fillId="0" borderId="11" xfId="6" applyFont="1" applyBorder="1" applyAlignment="1" applyProtection="1">
      <protection hidden="1"/>
    </xf>
    <xf numFmtId="9" fontId="9" fillId="0" borderId="61" xfId="6" applyNumberFormat="1" applyFont="1" applyFill="1" applyBorder="1" applyAlignment="1" applyProtection="1">
      <alignment horizontal="right" vertical="center" shrinkToFit="1"/>
      <protection hidden="1"/>
    </xf>
    <xf numFmtId="9" fontId="9" fillId="0" borderId="63" xfId="6" applyNumberFormat="1" applyFont="1" applyFill="1" applyBorder="1" applyAlignment="1" applyProtection="1">
      <alignment horizontal="right" vertical="center" shrinkToFit="1"/>
      <protection hidden="1"/>
    </xf>
    <xf numFmtId="9" fontId="9" fillId="0" borderId="67" xfId="6" applyNumberFormat="1" applyFont="1" applyFill="1" applyBorder="1" applyAlignment="1" applyProtection="1">
      <alignment horizontal="right" vertical="center" shrinkToFit="1"/>
      <protection hidden="1"/>
    </xf>
    <xf numFmtId="9" fontId="9" fillId="0" borderId="69" xfId="6" applyNumberFormat="1" applyFont="1" applyFill="1" applyBorder="1" applyAlignment="1" applyProtection="1">
      <alignment horizontal="right" vertical="center" shrinkToFit="1"/>
      <protection hidden="1"/>
    </xf>
    <xf numFmtId="38" fontId="13" fillId="0" borderId="214" xfId="7" applyFont="1" applyFill="1" applyBorder="1" applyAlignment="1" applyProtection="1">
      <alignment shrinkToFit="1"/>
      <protection hidden="1"/>
    </xf>
    <xf numFmtId="38" fontId="13" fillId="0" borderId="215" xfId="7" applyFont="1" applyFill="1" applyBorder="1" applyAlignment="1" applyProtection="1">
      <alignment shrinkToFit="1"/>
      <protection hidden="1"/>
    </xf>
    <xf numFmtId="0" fontId="13" fillId="0" borderId="14" xfId="6" applyFont="1" applyBorder="1" applyAlignment="1" applyProtection="1">
      <protection hidden="1"/>
    </xf>
    <xf numFmtId="0" fontId="13" fillId="0" borderId="16" xfId="6" applyFont="1" applyBorder="1" applyAlignment="1" applyProtection="1">
      <protection hidden="1"/>
    </xf>
    <xf numFmtId="38" fontId="13" fillId="0" borderId="217" xfId="7" applyFont="1" applyFill="1" applyBorder="1" applyAlignment="1" applyProtection="1">
      <alignment shrinkToFit="1"/>
      <protection hidden="1"/>
    </xf>
    <xf numFmtId="38" fontId="13" fillId="0" borderId="218" xfId="7" applyFont="1" applyFill="1" applyBorder="1" applyAlignment="1" applyProtection="1">
      <alignment shrinkToFit="1"/>
      <protection hidden="1"/>
    </xf>
    <xf numFmtId="0" fontId="13" fillId="0" borderId="5" xfId="6" applyFont="1" applyBorder="1" applyAlignment="1" applyProtection="1">
      <protection hidden="1"/>
    </xf>
    <xf numFmtId="0" fontId="13" fillId="0" borderId="6" xfId="6" applyFont="1" applyBorder="1" applyAlignment="1" applyProtection="1">
      <protection hidden="1"/>
    </xf>
    <xf numFmtId="0" fontId="13" fillId="0" borderId="7" xfId="6" applyFont="1" applyBorder="1" applyAlignment="1" applyProtection="1">
      <protection hidden="1"/>
    </xf>
    <xf numFmtId="38" fontId="13" fillId="0" borderId="5" xfId="7" applyFont="1" applyFill="1" applyBorder="1" applyAlignment="1" applyProtection="1">
      <protection hidden="1"/>
    </xf>
    <xf numFmtId="38" fontId="13" fillId="0" borderId="6" xfId="7" applyFont="1" applyFill="1" applyBorder="1" applyAlignment="1" applyProtection="1">
      <protection hidden="1"/>
    </xf>
    <xf numFmtId="38" fontId="13" fillId="0" borderId="7" xfId="7" applyFont="1" applyFill="1" applyBorder="1" applyAlignment="1" applyProtection="1">
      <protection hidden="1"/>
    </xf>
    <xf numFmtId="0" fontId="3" fillId="2" borderId="5"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5" xfId="0" applyFont="1" applyBorder="1" applyAlignment="1" applyProtection="1">
      <alignment horizontal="center" vertical="center"/>
      <protection hidden="1"/>
    </xf>
    <xf numFmtId="0" fontId="3" fillId="0" borderId="8" xfId="0" applyFont="1" applyBorder="1" applyAlignment="1" applyProtection="1">
      <alignment horizontal="center"/>
      <protection hidden="1"/>
    </xf>
    <xf numFmtId="0" fontId="3" fillId="0" borderId="56" xfId="0" applyFont="1" applyBorder="1" applyAlignment="1" applyProtection="1">
      <alignment horizontal="center"/>
      <protection hidden="1"/>
    </xf>
    <xf numFmtId="0" fontId="3" fillId="0" borderId="54" xfId="0" applyFont="1" applyBorder="1" applyAlignment="1" applyProtection="1">
      <alignment horizontal="center"/>
      <protection hidden="1"/>
    </xf>
    <xf numFmtId="0" fontId="3" fillId="0" borderId="9"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14"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56" xfId="0" applyFont="1" applyBorder="1" applyAlignment="1" applyProtection="1">
      <alignment horizontal="center" vertical="center" wrapText="1"/>
      <protection hidden="1"/>
    </xf>
    <xf numFmtId="0" fontId="3" fillId="0" borderId="54" xfId="0" applyFont="1" applyBorder="1" applyAlignment="1" applyProtection="1">
      <alignment horizontal="center" vertical="center" wrapText="1"/>
      <protection hidden="1"/>
    </xf>
    <xf numFmtId="0" fontId="3" fillId="0" borderId="11" xfId="0" applyFont="1" applyBorder="1" applyAlignment="1" applyProtection="1">
      <alignment horizontal="center" vertical="center" wrapText="1"/>
      <protection hidden="1"/>
    </xf>
    <xf numFmtId="0" fontId="3" fillId="0" borderId="13" xfId="0" applyFont="1" applyBorder="1" applyAlignment="1" applyProtection="1">
      <alignment horizontal="center" vertical="center" wrapText="1"/>
      <protection hidden="1"/>
    </xf>
    <xf numFmtId="0" fontId="3" fillId="0" borderId="16" xfId="0" applyFont="1" applyBorder="1" applyAlignment="1" applyProtection="1">
      <alignment horizontal="center" vertical="center" wrapText="1"/>
      <protection hidden="1"/>
    </xf>
    <xf numFmtId="0" fontId="35" fillId="0" borderId="9" xfId="0" applyFont="1" applyBorder="1" applyAlignment="1" applyProtection="1">
      <alignment horizontal="center" vertical="center" wrapText="1"/>
      <protection hidden="1"/>
    </xf>
    <xf numFmtId="0" fontId="35" fillId="0" borderId="12" xfId="0" applyFont="1" applyBorder="1" applyAlignment="1" applyProtection="1">
      <alignment horizontal="center" vertical="center" wrapText="1"/>
      <protection hidden="1"/>
    </xf>
    <xf numFmtId="0" fontId="35" fillId="0" borderId="14" xfId="0" applyFont="1" applyBorder="1" applyAlignment="1" applyProtection="1">
      <alignment horizontal="center" vertical="center" wrapText="1"/>
      <protection hidden="1"/>
    </xf>
    <xf numFmtId="0" fontId="35" fillId="0" borderId="8" xfId="0" applyFont="1" applyBorder="1" applyAlignment="1" applyProtection="1">
      <alignment horizontal="center" vertical="center" wrapText="1"/>
      <protection hidden="1"/>
    </xf>
    <xf numFmtId="0" fontId="35" fillId="0" borderId="56" xfId="0" applyFont="1" applyBorder="1" applyAlignment="1" applyProtection="1">
      <alignment horizontal="center" vertical="center" wrapText="1"/>
      <protection hidden="1"/>
    </xf>
    <xf numFmtId="0" fontId="35" fillId="0" borderId="54" xfId="0" applyFont="1" applyBorder="1" applyAlignment="1" applyProtection="1">
      <alignment horizontal="center" vertical="center" wrapText="1"/>
      <protection hidden="1"/>
    </xf>
    <xf numFmtId="0" fontId="3" fillId="0" borderId="5" xfId="0" applyFont="1" applyBorder="1" applyAlignment="1" applyProtection="1">
      <alignment horizontal="center"/>
      <protection hidden="1"/>
    </xf>
    <xf numFmtId="0" fontId="3" fillId="0" borderId="6"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27" fillId="2" borderId="5"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194" fontId="3" fillId="2" borderId="14" xfId="0" applyNumberFormat="1" applyFont="1" applyFill="1" applyBorder="1" applyAlignment="1" applyProtection="1">
      <alignment horizontal="right" vertical="center"/>
      <protection locked="0"/>
    </xf>
    <xf numFmtId="194" fontId="3" fillId="2" borderId="15" xfId="0" applyNumberFormat="1" applyFont="1" applyFill="1" applyBorder="1" applyAlignment="1" applyProtection="1">
      <alignment horizontal="right" vertical="center"/>
      <protection locked="0"/>
    </xf>
    <xf numFmtId="194" fontId="3" fillId="2" borderId="16" xfId="0" applyNumberFormat="1" applyFont="1" applyFill="1" applyBorder="1" applyAlignment="1" applyProtection="1">
      <alignment horizontal="right" vertical="center"/>
      <protection locked="0"/>
    </xf>
    <xf numFmtId="0" fontId="27" fillId="0" borderId="1" xfId="0" applyFont="1" applyBorder="1" applyAlignment="1" applyProtection="1">
      <alignment horizontal="center"/>
      <protection hidden="1"/>
    </xf>
    <xf numFmtId="0" fontId="27" fillId="0" borderId="1" xfId="0" applyFont="1" applyBorder="1" applyAlignment="1" applyProtection="1">
      <alignment horizontal="center" vertical="center"/>
      <protection hidden="1"/>
    </xf>
    <xf numFmtId="0" fontId="3" fillId="0" borderId="7" xfId="0" applyFont="1" applyBorder="1" applyAlignment="1" applyProtection="1">
      <alignment horizontal="center" vertical="center" wrapText="1"/>
      <protection hidden="1"/>
    </xf>
    <xf numFmtId="0" fontId="3" fillId="2" borderId="5" xfId="0" applyNumberFormat="1" applyFont="1" applyFill="1" applyBorder="1" applyAlignment="1" applyProtection="1">
      <alignment horizontal="left" vertical="top" wrapText="1"/>
      <protection locked="0"/>
    </xf>
    <xf numFmtId="0" fontId="3" fillId="2" borderId="7" xfId="0" applyNumberFormat="1" applyFont="1" applyFill="1" applyBorder="1" applyAlignment="1" applyProtection="1">
      <alignment horizontal="left" vertical="top" wrapText="1"/>
      <protection locked="0"/>
    </xf>
    <xf numFmtId="182" fontId="3" fillId="2" borderId="5" xfId="0" applyNumberFormat="1" applyFont="1" applyFill="1" applyBorder="1" applyAlignment="1" applyProtection="1">
      <alignment horizontal="left" vertical="top" wrapText="1"/>
      <protection locked="0"/>
    </xf>
    <xf numFmtId="182" fontId="3" fillId="2" borderId="7" xfId="0" applyNumberFormat="1" applyFont="1" applyFill="1" applyBorder="1" applyAlignment="1" applyProtection="1">
      <alignment horizontal="left" vertical="top" wrapText="1"/>
      <protection locked="0"/>
    </xf>
    <xf numFmtId="0" fontId="3" fillId="0" borderId="1" xfId="0" applyFont="1" applyFill="1" applyBorder="1" applyAlignment="1" applyProtection="1">
      <alignment horizontal="center" vertical="center" wrapText="1"/>
      <protection hidden="1"/>
    </xf>
    <xf numFmtId="0" fontId="30" fillId="2" borderId="5" xfId="0" applyFont="1" applyFill="1" applyBorder="1" applyAlignment="1" applyProtection="1">
      <alignment horizontal="center" vertical="center" wrapText="1"/>
      <protection locked="0"/>
    </xf>
    <xf numFmtId="0" fontId="30" fillId="2" borderId="7" xfId="0" applyFont="1" applyFill="1" applyBorder="1" applyAlignment="1" applyProtection="1">
      <alignment horizontal="center" vertical="center" wrapText="1"/>
      <protection locked="0"/>
    </xf>
    <xf numFmtId="194" fontId="12" fillId="2" borderId="5" xfId="0" applyNumberFormat="1" applyFont="1" applyFill="1" applyBorder="1" applyAlignment="1" applyProtection="1">
      <alignment horizontal="right" vertical="center"/>
      <protection locked="0"/>
    </xf>
    <xf numFmtId="194" fontId="12" fillId="2" borderId="6" xfId="0" applyNumberFormat="1" applyFont="1" applyFill="1" applyBorder="1" applyAlignment="1" applyProtection="1">
      <alignment horizontal="right" vertical="center"/>
      <protection locked="0"/>
    </xf>
    <xf numFmtId="194" fontId="12" fillId="2" borderId="7" xfId="0" applyNumberFormat="1" applyFont="1" applyFill="1" applyBorder="1" applyAlignment="1" applyProtection="1">
      <alignment horizontal="right" vertical="center"/>
      <protection locked="0"/>
    </xf>
    <xf numFmtId="0" fontId="3" fillId="2" borderId="8" xfId="0" applyFont="1" applyFill="1" applyBorder="1" applyAlignment="1" applyProtection="1">
      <alignment horizontal="center" vertical="center"/>
      <protection locked="0"/>
    </xf>
    <xf numFmtId="49" fontId="3" fillId="2" borderId="5" xfId="0" applyNumberFormat="1" applyFont="1" applyFill="1" applyBorder="1" applyAlignment="1" applyProtection="1">
      <alignment horizontal="left" vertical="center"/>
      <protection locked="0"/>
    </xf>
    <xf numFmtId="49" fontId="3" fillId="2" borderId="6" xfId="0" applyNumberFormat="1" applyFont="1" applyFill="1" applyBorder="1" applyAlignment="1" applyProtection="1">
      <alignment horizontal="left" vertical="center"/>
      <protection locked="0"/>
    </xf>
    <xf numFmtId="49" fontId="3" fillId="2" borderId="7" xfId="0" applyNumberFormat="1" applyFont="1" applyFill="1" applyBorder="1" applyAlignment="1" applyProtection="1">
      <alignment horizontal="left" vertical="center"/>
      <protection locked="0"/>
    </xf>
    <xf numFmtId="0" fontId="9" fillId="2" borderId="9" xfId="6" applyFont="1" applyFill="1" applyBorder="1" applyAlignment="1" applyProtection="1">
      <alignment horizontal="left" vertical="center"/>
      <protection locked="0"/>
    </xf>
    <xf numFmtId="0" fontId="9" fillId="2" borderId="10" xfId="6" applyFont="1" applyFill="1" applyBorder="1" applyAlignment="1" applyProtection="1">
      <alignment horizontal="left" vertical="center"/>
      <protection locked="0"/>
    </xf>
    <xf numFmtId="0" fontId="9" fillId="2" borderId="11" xfId="6" applyFont="1" applyFill="1" applyBorder="1" applyAlignment="1" applyProtection="1">
      <alignment horizontal="left" vertical="center"/>
      <protection locked="0"/>
    </xf>
    <xf numFmtId="0" fontId="9" fillId="2" borderId="14" xfId="6" applyFont="1" applyFill="1" applyBorder="1" applyAlignment="1" applyProtection="1">
      <alignment horizontal="left" vertical="center"/>
      <protection locked="0"/>
    </xf>
    <xf numFmtId="0" fontId="9" fillId="2" borderId="15" xfId="6" applyFont="1" applyFill="1" applyBorder="1" applyAlignment="1" applyProtection="1">
      <alignment horizontal="left" vertical="center"/>
      <protection locked="0"/>
    </xf>
    <xf numFmtId="0" fontId="9" fillId="2" borderId="16" xfId="6" applyFont="1" applyFill="1" applyBorder="1" applyAlignment="1" applyProtection="1">
      <alignment horizontal="left" vertical="center"/>
      <protection locked="0"/>
    </xf>
    <xf numFmtId="0" fontId="9" fillId="2" borderId="9" xfId="6" applyFont="1" applyFill="1" applyBorder="1" applyAlignment="1" applyProtection="1">
      <alignment horizontal="center" vertical="center"/>
      <protection locked="0"/>
    </xf>
    <xf numFmtId="0" fontId="9" fillId="2" borderId="11" xfId="6" applyFont="1" applyFill="1" applyBorder="1" applyAlignment="1" applyProtection="1">
      <alignment horizontal="center" vertical="center"/>
      <protection locked="0"/>
    </xf>
    <xf numFmtId="0" fontId="9" fillId="2" borderId="14" xfId="6" applyFont="1" applyFill="1" applyBorder="1" applyAlignment="1" applyProtection="1">
      <alignment horizontal="center" vertical="center"/>
      <protection locked="0"/>
    </xf>
    <xf numFmtId="0" fontId="9" fillId="2" borderId="16" xfId="6" applyFont="1" applyFill="1" applyBorder="1" applyAlignment="1" applyProtection="1">
      <alignment horizontal="center" vertical="center"/>
      <protection locked="0"/>
    </xf>
    <xf numFmtId="0" fontId="9" fillId="2" borderId="210" xfId="6" applyFont="1" applyFill="1" applyBorder="1" applyAlignment="1" applyProtection="1">
      <alignment horizontal="right" vertical="center"/>
      <protection locked="0"/>
    </xf>
    <xf numFmtId="49" fontId="9" fillId="2" borderId="212" xfId="6" applyNumberFormat="1" applyFont="1" applyFill="1" applyBorder="1" applyAlignment="1" applyProtection="1">
      <alignment horizontal="right" vertical="center"/>
      <protection locked="0"/>
    </xf>
    <xf numFmtId="0" fontId="9" fillId="2" borderId="211" xfId="6" applyFont="1" applyFill="1" applyBorder="1" applyAlignment="1" applyProtection="1">
      <alignment horizontal="right" vertical="center"/>
      <protection locked="0"/>
    </xf>
    <xf numFmtId="49" fontId="9" fillId="2" borderId="213" xfId="6" applyNumberFormat="1" applyFont="1" applyFill="1" applyBorder="1" applyAlignment="1" applyProtection="1">
      <alignment horizontal="right" vertical="center"/>
      <protection locked="0"/>
    </xf>
    <xf numFmtId="194" fontId="9" fillId="2" borderId="9" xfId="6" applyNumberFormat="1" applyFont="1" applyFill="1" applyBorder="1" applyAlignment="1" applyProtection="1">
      <alignment horizontal="right" vertical="center" shrinkToFit="1"/>
      <protection locked="0"/>
    </xf>
    <xf numFmtId="194" fontId="9" fillId="2" borderId="10" xfId="6" applyNumberFormat="1" applyFont="1" applyFill="1" applyBorder="1" applyAlignment="1" applyProtection="1">
      <alignment horizontal="right" vertical="center" shrinkToFit="1"/>
      <protection locked="0"/>
    </xf>
    <xf numFmtId="194" fontId="9" fillId="2" borderId="11" xfId="6" applyNumberFormat="1" applyFont="1" applyFill="1" applyBorder="1" applyAlignment="1" applyProtection="1">
      <alignment horizontal="right" vertical="center" shrinkToFit="1"/>
      <protection locked="0"/>
    </xf>
    <xf numFmtId="194" fontId="9" fillId="2" borderId="14" xfId="6" applyNumberFormat="1" applyFont="1" applyFill="1" applyBorder="1" applyAlignment="1" applyProtection="1">
      <alignment horizontal="right" vertical="center" shrinkToFit="1"/>
      <protection locked="0"/>
    </xf>
    <xf numFmtId="194" fontId="9" fillId="2" borderId="15" xfId="6" applyNumberFormat="1" applyFont="1" applyFill="1" applyBorder="1" applyAlignment="1" applyProtection="1">
      <alignment horizontal="right" vertical="center" shrinkToFit="1"/>
      <protection locked="0"/>
    </xf>
    <xf numFmtId="194" fontId="9" fillId="2" borderId="16" xfId="6" applyNumberFormat="1" applyFont="1" applyFill="1" applyBorder="1" applyAlignment="1" applyProtection="1">
      <alignment horizontal="right" vertical="center" shrinkToFit="1"/>
      <protection locked="0"/>
    </xf>
    <xf numFmtId="194" fontId="9" fillId="2" borderId="9" xfId="6" applyNumberFormat="1" applyFont="1" applyFill="1" applyBorder="1" applyAlignment="1" applyProtection="1">
      <alignment horizontal="right" vertical="center"/>
      <protection locked="0"/>
    </xf>
    <xf numFmtId="194" fontId="9" fillId="2" borderId="10" xfId="6" applyNumberFormat="1" applyFont="1" applyFill="1" applyBorder="1" applyAlignment="1" applyProtection="1">
      <alignment horizontal="right" vertical="center"/>
      <protection locked="0"/>
    </xf>
    <xf numFmtId="194" fontId="9" fillId="2" borderId="11" xfId="6" applyNumberFormat="1" applyFont="1" applyFill="1" applyBorder="1" applyAlignment="1" applyProtection="1">
      <alignment horizontal="right" vertical="center"/>
      <protection locked="0"/>
    </xf>
    <xf numFmtId="194" fontId="9" fillId="2" borderId="14" xfId="6" applyNumberFormat="1" applyFont="1" applyFill="1" applyBorder="1" applyAlignment="1" applyProtection="1">
      <alignment horizontal="right" vertical="center"/>
      <protection locked="0"/>
    </xf>
    <xf numFmtId="194" fontId="9" fillId="2" borderId="15" xfId="6" applyNumberFormat="1" applyFont="1" applyFill="1" applyBorder="1" applyAlignment="1" applyProtection="1">
      <alignment horizontal="right" vertical="center"/>
      <protection locked="0"/>
    </xf>
    <xf numFmtId="194" fontId="9" fillId="2" borderId="16" xfId="6" applyNumberFormat="1" applyFont="1" applyFill="1" applyBorder="1" applyAlignment="1" applyProtection="1">
      <alignment horizontal="right" vertical="center"/>
      <protection locked="0"/>
    </xf>
    <xf numFmtId="197" fontId="9" fillId="0" borderId="9" xfId="6" applyNumberFormat="1" applyFont="1" applyFill="1" applyBorder="1" applyAlignment="1" applyProtection="1">
      <alignment horizontal="right"/>
      <protection hidden="1"/>
    </xf>
    <xf numFmtId="197" fontId="9" fillId="0" borderId="10" xfId="6" applyNumberFormat="1" applyFont="1" applyFill="1" applyBorder="1" applyAlignment="1" applyProtection="1">
      <alignment horizontal="right"/>
      <protection hidden="1"/>
    </xf>
    <xf numFmtId="197" fontId="9" fillId="0" borderId="11" xfId="6" applyNumberFormat="1" applyFont="1" applyFill="1" applyBorder="1" applyAlignment="1" applyProtection="1">
      <alignment horizontal="right"/>
      <protection hidden="1"/>
    </xf>
    <xf numFmtId="197" fontId="9" fillId="0" borderId="14" xfId="6" applyNumberFormat="1" applyFont="1" applyFill="1" applyBorder="1" applyAlignment="1" applyProtection="1">
      <alignment horizontal="right"/>
      <protection hidden="1"/>
    </xf>
    <xf numFmtId="197" fontId="9" fillId="0" borderId="15" xfId="6" applyNumberFormat="1" applyFont="1" applyFill="1" applyBorder="1" applyAlignment="1" applyProtection="1">
      <alignment horizontal="right"/>
      <protection hidden="1"/>
    </xf>
    <xf numFmtId="197" fontId="9" fillId="0" borderId="16" xfId="6" applyNumberFormat="1" applyFont="1" applyFill="1" applyBorder="1" applyAlignment="1" applyProtection="1">
      <alignment horizontal="right"/>
      <protection hidden="1"/>
    </xf>
    <xf numFmtId="0" fontId="9" fillId="0" borderId="9" xfId="6" applyFont="1" applyFill="1" applyBorder="1" applyAlignment="1" applyProtection="1">
      <alignment horizontal="center" vertical="center" shrinkToFit="1"/>
      <protection hidden="1"/>
    </xf>
    <xf numFmtId="0" fontId="9" fillId="0" borderId="10" xfId="6" applyFont="1" applyFill="1" applyBorder="1" applyAlignment="1" applyProtection="1">
      <alignment horizontal="center" vertical="center" shrinkToFit="1"/>
      <protection hidden="1"/>
    </xf>
    <xf numFmtId="0" fontId="9" fillId="0" borderId="11" xfId="6" applyFont="1" applyFill="1" applyBorder="1" applyAlignment="1" applyProtection="1">
      <alignment horizontal="center" vertical="center" shrinkToFit="1"/>
      <protection hidden="1"/>
    </xf>
    <xf numFmtId="0" fontId="9" fillId="0" borderId="14" xfId="6" applyFont="1" applyFill="1" applyBorder="1" applyAlignment="1" applyProtection="1">
      <alignment horizontal="center" vertical="center" shrinkToFit="1"/>
      <protection hidden="1"/>
    </xf>
    <xf numFmtId="0" fontId="9" fillId="0" borderId="15" xfId="6" applyFont="1" applyFill="1" applyBorder="1" applyAlignment="1" applyProtection="1">
      <alignment horizontal="center" vertical="center" shrinkToFit="1"/>
      <protection hidden="1"/>
    </xf>
    <xf numFmtId="0" fontId="9" fillId="0" borderId="16" xfId="6" applyFont="1" applyFill="1" applyBorder="1" applyAlignment="1" applyProtection="1">
      <alignment horizontal="center" vertical="center" shrinkToFit="1"/>
      <protection hidden="1"/>
    </xf>
    <xf numFmtId="194" fontId="9" fillId="0" borderId="9" xfId="6" applyNumberFormat="1" applyFont="1" applyFill="1" applyBorder="1" applyAlignment="1" applyProtection="1">
      <alignment horizontal="right"/>
      <protection hidden="1"/>
    </xf>
    <xf numFmtId="194" fontId="9" fillId="0" borderId="10" xfId="6" applyNumberFormat="1" applyFont="1" applyFill="1" applyBorder="1" applyAlignment="1" applyProtection="1">
      <alignment horizontal="right"/>
      <protection hidden="1"/>
    </xf>
    <xf numFmtId="194" fontId="9" fillId="0" borderId="11" xfId="6" applyNumberFormat="1" applyFont="1" applyFill="1" applyBorder="1" applyAlignment="1" applyProtection="1">
      <alignment horizontal="right"/>
      <protection hidden="1"/>
    </xf>
    <xf numFmtId="194" fontId="9" fillId="0" borderId="14" xfId="6" applyNumberFormat="1" applyFont="1" applyFill="1" applyBorder="1" applyAlignment="1" applyProtection="1">
      <alignment horizontal="right"/>
      <protection hidden="1"/>
    </xf>
    <xf numFmtId="194" fontId="9" fillId="0" borderId="15" xfId="6" applyNumberFormat="1" applyFont="1" applyFill="1" applyBorder="1" applyAlignment="1" applyProtection="1">
      <alignment horizontal="right"/>
      <protection hidden="1"/>
    </xf>
    <xf numFmtId="194" fontId="9" fillId="0" borderId="16" xfId="6" applyNumberFormat="1" applyFont="1" applyFill="1" applyBorder="1" applyAlignment="1" applyProtection="1">
      <alignment horizontal="right"/>
      <protection hidden="1"/>
    </xf>
    <xf numFmtId="0" fontId="9" fillId="0" borderId="9" xfId="6" applyFont="1" applyBorder="1" applyAlignment="1" applyProtection="1">
      <alignment horizontal="center"/>
      <protection hidden="1"/>
    </xf>
    <xf numFmtId="0" fontId="9" fillId="0" borderId="10" xfId="6" applyFont="1" applyBorder="1" applyAlignment="1" applyProtection="1">
      <alignment horizontal="center"/>
      <protection hidden="1"/>
    </xf>
    <xf numFmtId="0" fontId="9" fillId="0" borderId="11" xfId="6" applyFont="1" applyBorder="1" applyAlignment="1" applyProtection="1">
      <alignment horizontal="center"/>
      <protection hidden="1"/>
    </xf>
    <xf numFmtId="0" fontId="9" fillId="0" borderId="14" xfId="6" applyFont="1" applyBorder="1" applyAlignment="1" applyProtection="1">
      <alignment horizontal="center"/>
      <protection hidden="1"/>
    </xf>
    <xf numFmtId="0" fontId="9" fillId="0" borderId="15" xfId="6" applyFont="1" applyBorder="1" applyAlignment="1" applyProtection="1">
      <alignment horizontal="center"/>
      <protection hidden="1"/>
    </xf>
    <xf numFmtId="0" fontId="9" fillId="0" borderId="16" xfId="6" applyFont="1" applyBorder="1" applyAlignment="1" applyProtection="1">
      <alignment horizontal="center"/>
      <protection hidden="1"/>
    </xf>
    <xf numFmtId="9" fontId="9" fillId="0" borderId="61" xfId="6" applyNumberFormat="1" applyFont="1" applyBorder="1" applyAlignment="1" applyProtection="1">
      <alignment horizontal="right" vertical="center"/>
      <protection hidden="1"/>
    </xf>
    <xf numFmtId="9" fontId="9" fillId="0" borderId="63" xfId="6" applyNumberFormat="1" applyFont="1" applyBorder="1" applyAlignment="1" applyProtection="1">
      <alignment horizontal="right" vertical="center"/>
      <protection hidden="1"/>
    </xf>
    <xf numFmtId="9" fontId="9" fillId="0" borderId="67" xfId="6" applyNumberFormat="1" applyFont="1" applyBorder="1" applyAlignment="1" applyProtection="1">
      <alignment horizontal="right" vertical="center"/>
      <protection hidden="1"/>
    </xf>
    <xf numFmtId="9" fontId="9" fillId="0" borderId="69" xfId="6" applyNumberFormat="1" applyFont="1" applyBorder="1" applyAlignment="1" applyProtection="1">
      <alignment horizontal="right" vertical="center"/>
      <protection hidden="1"/>
    </xf>
    <xf numFmtId="197" fontId="9" fillId="2" borderId="9" xfId="6" applyNumberFormat="1" applyFont="1" applyFill="1" applyBorder="1" applyAlignment="1" applyProtection="1">
      <alignment horizontal="right" vertical="center"/>
      <protection locked="0"/>
    </xf>
    <xf numFmtId="197" fontId="9" fillId="2" borderId="10" xfId="6" applyNumberFormat="1" applyFont="1" applyFill="1" applyBorder="1" applyAlignment="1" applyProtection="1">
      <alignment horizontal="right" vertical="center"/>
      <protection locked="0"/>
    </xf>
    <xf numFmtId="197" fontId="9" fillId="2" borderId="11" xfId="6" applyNumberFormat="1" applyFont="1" applyFill="1" applyBorder="1" applyAlignment="1" applyProtection="1">
      <alignment horizontal="right" vertical="center"/>
      <protection locked="0"/>
    </xf>
    <xf numFmtId="197" fontId="9" fillId="2" borderId="14" xfId="6" applyNumberFormat="1" applyFont="1" applyFill="1" applyBorder="1" applyAlignment="1" applyProtection="1">
      <alignment horizontal="right" vertical="center"/>
      <protection locked="0"/>
    </xf>
    <xf numFmtId="197" fontId="9" fillId="2" borderId="15" xfId="6" applyNumberFormat="1" applyFont="1" applyFill="1" applyBorder="1" applyAlignment="1" applyProtection="1">
      <alignment horizontal="right" vertical="center"/>
      <protection locked="0"/>
    </xf>
    <xf numFmtId="197" fontId="9" fillId="2" borderId="16" xfId="6" applyNumberFormat="1" applyFont="1" applyFill="1" applyBorder="1" applyAlignment="1" applyProtection="1">
      <alignment horizontal="right" vertical="center"/>
      <protection locked="0"/>
    </xf>
    <xf numFmtId="0" fontId="9" fillId="2" borderId="9" xfId="6" applyFont="1" applyFill="1" applyBorder="1" applyAlignment="1" applyProtection="1">
      <alignment horizontal="center" vertical="center" shrinkToFit="1"/>
      <protection locked="0"/>
    </xf>
    <xf numFmtId="0" fontId="9" fillId="2" borderId="10" xfId="6" applyFont="1" applyFill="1" applyBorder="1" applyAlignment="1" applyProtection="1">
      <alignment horizontal="center" vertical="center" shrinkToFit="1"/>
      <protection locked="0"/>
    </xf>
    <xf numFmtId="0" fontId="9" fillId="2" borderId="11" xfId="6" applyFont="1" applyFill="1" applyBorder="1" applyAlignment="1" applyProtection="1">
      <alignment horizontal="center" vertical="center" shrinkToFit="1"/>
      <protection locked="0"/>
    </xf>
    <xf numFmtId="0" fontId="9" fillId="2" borderId="14" xfId="6" applyFont="1" applyFill="1" applyBorder="1" applyAlignment="1" applyProtection="1">
      <alignment horizontal="center" vertical="center" shrinkToFit="1"/>
      <protection locked="0"/>
    </xf>
    <xf numFmtId="0" fontId="9" fillId="2" borderId="15" xfId="6" applyFont="1" applyFill="1" applyBorder="1" applyAlignment="1" applyProtection="1">
      <alignment horizontal="center" vertical="center" shrinkToFit="1"/>
      <protection locked="0"/>
    </xf>
    <xf numFmtId="0" fontId="9" fillId="2" borderId="16" xfId="6" applyFont="1" applyFill="1" applyBorder="1" applyAlignment="1" applyProtection="1">
      <alignment horizontal="center" vertical="center" shrinkToFit="1"/>
      <protection locked="0"/>
    </xf>
    <xf numFmtId="9" fontId="9" fillId="2" borderId="9" xfId="6" applyNumberFormat="1" applyFont="1" applyFill="1" applyBorder="1" applyAlignment="1" applyProtection="1">
      <alignment horizontal="right" vertical="center"/>
      <protection locked="0"/>
    </xf>
    <xf numFmtId="9" fontId="9" fillId="2" borderId="11" xfId="6" applyNumberFormat="1" applyFont="1" applyFill="1" applyBorder="1" applyAlignment="1" applyProtection="1">
      <alignment horizontal="right" vertical="center"/>
      <protection locked="0"/>
    </xf>
    <xf numFmtId="9" fontId="9" fillId="2" borderId="14" xfId="6" applyNumberFormat="1" applyFont="1" applyFill="1" applyBorder="1" applyAlignment="1" applyProtection="1">
      <alignment horizontal="right" vertical="center"/>
      <protection locked="0"/>
    </xf>
    <xf numFmtId="9" fontId="9" fillId="2" borderId="16" xfId="6" applyNumberFormat="1" applyFont="1" applyFill="1" applyBorder="1" applyAlignment="1" applyProtection="1">
      <alignment horizontal="right" vertical="center"/>
      <protection locked="0"/>
    </xf>
    <xf numFmtId="197" fontId="9" fillId="0" borderId="9" xfId="6" applyNumberFormat="1" applyFont="1" applyFill="1" applyBorder="1" applyAlignment="1" applyProtection="1">
      <alignment horizontal="right" vertical="center"/>
      <protection hidden="1"/>
    </xf>
    <xf numFmtId="197" fontId="9" fillId="0" borderId="10" xfId="6" applyNumberFormat="1" applyFont="1" applyFill="1" applyBorder="1" applyAlignment="1" applyProtection="1">
      <alignment horizontal="right" vertical="center"/>
      <protection hidden="1"/>
    </xf>
    <xf numFmtId="197" fontId="9" fillId="0" borderId="11" xfId="6" applyNumberFormat="1" applyFont="1" applyFill="1" applyBorder="1" applyAlignment="1" applyProtection="1">
      <alignment horizontal="right" vertical="center"/>
      <protection hidden="1"/>
    </xf>
    <xf numFmtId="197" fontId="9" fillId="0" borderId="14" xfId="6" applyNumberFormat="1" applyFont="1" applyFill="1" applyBorder="1" applyAlignment="1" applyProtection="1">
      <alignment horizontal="right" vertical="center"/>
      <protection hidden="1"/>
    </xf>
    <xf numFmtId="197" fontId="9" fillId="0" borderId="15" xfId="6" applyNumberFormat="1" applyFont="1" applyFill="1" applyBorder="1" applyAlignment="1" applyProtection="1">
      <alignment horizontal="right" vertical="center"/>
      <protection hidden="1"/>
    </xf>
    <xf numFmtId="197" fontId="9" fillId="0" borderId="16" xfId="6" applyNumberFormat="1" applyFont="1" applyFill="1" applyBorder="1" applyAlignment="1" applyProtection="1">
      <alignment horizontal="right" vertical="center"/>
      <protection hidden="1"/>
    </xf>
    <xf numFmtId="0" fontId="9" fillId="2" borderId="177" xfId="6" applyFont="1" applyFill="1" applyBorder="1" applyAlignment="1" applyProtection="1">
      <alignment horizontal="center" vertical="center"/>
      <protection locked="0"/>
    </xf>
    <xf numFmtId="0" fontId="9" fillId="2" borderId="202" xfId="6" applyFont="1" applyFill="1" applyBorder="1" applyAlignment="1" applyProtection="1">
      <alignment horizontal="center" vertical="center"/>
      <protection locked="0"/>
    </xf>
    <xf numFmtId="200" fontId="15" fillId="2" borderId="14" xfId="6" applyNumberFormat="1" applyFont="1" applyFill="1" applyBorder="1" applyAlignment="1" applyProtection="1">
      <alignment horizontal="center" vertical="center"/>
      <protection locked="0"/>
    </xf>
    <xf numFmtId="200" fontId="15" fillId="2" borderId="15" xfId="6" applyNumberFormat="1" applyFont="1" applyFill="1" applyBorder="1" applyAlignment="1" applyProtection="1">
      <alignment horizontal="center" vertical="center"/>
      <protection locked="0"/>
    </xf>
    <xf numFmtId="0" fontId="9" fillId="2" borderId="175" xfId="6" applyFont="1" applyFill="1" applyBorder="1" applyAlignment="1" applyProtection="1">
      <alignment horizontal="center" vertical="center"/>
      <protection locked="0"/>
    </xf>
    <xf numFmtId="0" fontId="9" fillId="2" borderId="188" xfId="6" applyFont="1" applyFill="1" applyBorder="1" applyAlignment="1" applyProtection="1">
      <alignment horizontal="center" vertical="center"/>
      <protection locked="0"/>
    </xf>
    <xf numFmtId="199" fontId="9" fillId="2" borderId="9" xfId="6" applyNumberFormat="1" applyFont="1" applyFill="1" applyBorder="1" applyAlignment="1" applyProtection="1">
      <alignment vertical="center" shrinkToFit="1"/>
      <protection locked="0"/>
    </xf>
    <xf numFmtId="199" fontId="9" fillId="2" borderId="11" xfId="6" applyNumberFormat="1" applyFont="1" applyFill="1" applyBorder="1" applyAlignment="1" applyProtection="1">
      <alignment vertical="center" shrinkToFit="1"/>
      <protection locked="0"/>
    </xf>
    <xf numFmtId="199" fontId="9" fillId="2" borderId="14" xfId="6" applyNumberFormat="1" applyFont="1" applyFill="1" applyBorder="1" applyAlignment="1" applyProtection="1">
      <alignment vertical="center" shrinkToFit="1"/>
      <protection locked="0"/>
    </xf>
    <xf numFmtId="199" fontId="9" fillId="2" borderId="16" xfId="6" applyNumberFormat="1" applyFont="1" applyFill="1" applyBorder="1" applyAlignment="1" applyProtection="1">
      <alignment vertical="center" shrinkToFit="1"/>
      <protection locked="0"/>
    </xf>
    <xf numFmtId="200" fontId="15" fillId="2" borderId="9" xfId="6" applyNumberFormat="1" applyFont="1" applyFill="1" applyBorder="1" applyAlignment="1" applyProtection="1">
      <alignment horizontal="center" vertical="center"/>
      <protection locked="0"/>
    </xf>
    <xf numFmtId="200" fontId="15" fillId="2" borderId="10" xfId="6" applyNumberFormat="1" applyFont="1" applyFill="1" applyBorder="1" applyAlignment="1" applyProtection="1">
      <alignment horizontal="center" vertical="center"/>
      <protection locked="0"/>
    </xf>
    <xf numFmtId="194" fontId="9" fillId="2" borderId="1" xfId="6" applyNumberFormat="1" applyFont="1" applyFill="1" applyBorder="1" applyAlignment="1" applyProtection="1">
      <alignment horizontal="right" vertical="center"/>
      <protection locked="0"/>
    </xf>
    <xf numFmtId="0" fontId="9" fillId="2" borderId="9" xfId="6" applyFont="1" applyFill="1" applyBorder="1" applyAlignment="1" applyProtection="1">
      <alignment horizontal="center" vertical="center" wrapText="1"/>
      <protection locked="0"/>
    </xf>
    <xf numFmtId="0" fontId="9" fillId="2" borderId="10" xfId="6" applyFont="1" applyFill="1" applyBorder="1" applyAlignment="1" applyProtection="1">
      <alignment horizontal="center" vertical="center" wrapText="1"/>
      <protection locked="0"/>
    </xf>
    <xf numFmtId="0" fontId="9" fillId="2" borderId="11" xfId="6" applyFont="1" applyFill="1" applyBorder="1" applyAlignment="1" applyProtection="1">
      <alignment horizontal="center" vertical="center" wrapText="1"/>
      <protection locked="0"/>
    </xf>
    <xf numFmtId="0" fontId="9" fillId="2" borderId="14" xfId="6" applyFont="1" applyFill="1" applyBorder="1" applyAlignment="1" applyProtection="1">
      <alignment horizontal="center" vertical="center" wrapText="1"/>
      <protection locked="0"/>
    </xf>
    <xf numFmtId="0" fontId="9" fillId="2" borderId="15" xfId="6" applyFont="1" applyFill="1" applyBorder="1" applyAlignment="1" applyProtection="1">
      <alignment horizontal="center" vertical="center" wrapText="1"/>
      <protection locked="0"/>
    </xf>
    <xf numFmtId="0" fontId="9" fillId="2" borderId="16" xfId="6" applyFont="1" applyFill="1" applyBorder="1" applyAlignment="1" applyProtection="1">
      <alignment horizontal="center" vertical="center" wrapText="1"/>
      <protection locked="0"/>
    </xf>
    <xf numFmtId="194" fontId="9" fillId="0" borderId="9" xfId="6" applyNumberFormat="1" applyFont="1" applyFill="1" applyBorder="1" applyAlignment="1" applyProtection="1">
      <alignment horizontal="right" vertical="center"/>
      <protection hidden="1"/>
    </xf>
    <xf numFmtId="194" fontId="9" fillId="0" borderId="10" xfId="6" applyNumberFormat="1" applyFont="1" applyFill="1" applyBorder="1" applyAlignment="1" applyProtection="1">
      <alignment horizontal="right" vertical="center"/>
      <protection hidden="1"/>
    </xf>
    <xf numFmtId="194" fontId="9" fillId="0" borderId="11" xfId="6" applyNumberFormat="1" applyFont="1" applyFill="1" applyBorder="1" applyAlignment="1" applyProtection="1">
      <alignment horizontal="right" vertical="center"/>
      <protection hidden="1"/>
    </xf>
    <xf numFmtId="194" fontId="9" fillId="0" borderId="14" xfId="6" applyNumberFormat="1" applyFont="1" applyFill="1" applyBorder="1" applyAlignment="1" applyProtection="1">
      <alignment horizontal="right" vertical="center"/>
      <protection hidden="1"/>
    </xf>
    <xf numFmtId="194" fontId="9" fillId="0" borderId="15" xfId="6" applyNumberFormat="1" applyFont="1" applyFill="1" applyBorder="1" applyAlignment="1" applyProtection="1">
      <alignment horizontal="right" vertical="center"/>
      <protection hidden="1"/>
    </xf>
    <xf numFmtId="194" fontId="9" fillId="0" borderId="16" xfId="6" applyNumberFormat="1" applyFont="1" applyFill="1" applyBorder="1" applyAlignment="1" applyProtection="1">
      <alignment horizontal="right" vertical="center"/>
      <protection hidden="1"/>
    </xf>
    <xf numFmtId="0" fontId="12" fillId="2" borderId="9" xfId="6" applyFont="1" applyFill="1" applyBorder="1" applyProtection="1">
      <alignment vertical="center"/>
      <protection locked="0"/>
    </xf>
    <xf numFmtId="0" fontId="12" fillId="2" borderId="10" xfId="6" applyFont="1" applyFill="1" applyBorder="1" applyProtection="1">
      <alignment vertical="center"/>
      <protection locked="0"/>
    </xf>
    <xf numFmtId="0" fontId="12" fillId="2" borderId="11" xfId="6" applyFont="1" applyFill="1" applyBorder="1" applyProtection="1">
      <alignment vertical="center"/>
      <protection locked="0"/>
    </xf>
    <xf numFmtId="0" fontId="15" fillId="0" borderId="14" xfId="6" applyFont="1" applyBorder="1" applyAlignment="1" applyProtection="1">
      <alignment horizontal="center" shrinkToFit="1"/>
      <protection hidden="1"/>
    </xf>
    <xf numFmtId="0" fontId="15" fillId="0" borderId="15" xfId="6" applyFont="1" applyBorder="1" applyAlignment="1" applyProtection="1">
      <alignment horizontal="center" shrinkToFit="1"/>
      <protection hidden="1"/>
    </xf>
    <xf numFmtId="0" fontId="15" fillId="0" borderId="16" xfId="6" applyFont="1" applyBorder="1" applyAlignment="1" applyProtection="1">
      <alignment horizontal="center" shrinkToFit="1"/>
      <protection hidden="1"/>
    </xf>
    <xf numFmtId="0" fontId="15" fillId="0" borderId="12" xfId="6" applyFont="1" applyBorder="1" applyAlignment="1" applyProtection="1">
      <alignment horizontal="left" vertical="center"/>
      <protection hidden="1"/>
    </xf>
    <xf numFmtId="0" fontId="15" fillId="0" borderId="0" xfId="6" applyFont="1" applyAlignment="1" applyProtection="1">
      <alignment horizontal="left" vertical="center"/>
      <protection hidden="1"/>
    </xf>
    <xf numFmtId="0" fontId="15" fillId="0" borderId="13" xfId="6" applyFont="1" applyBorder="1" applyAlignment="1" applyProtection="1">
      <alignment horizontal="left" vertical="center"/>
      <protection hidden="1"/>
    </xf>
    <xf numFmtId="0" fontId="15" fillId="0" borderId="9" xfId="6" applyFont="1" applyBorder="1" applyAlignment="1" applyProtection="1">
      <alignment horizontal="center" vertical="center" wrapText="1" shrinkToFit="1"/>
      <protection hidden="1"/>
    </xf>
    <xf numFmtId="0" fontId="15" fillId="0" borderId="11" xfId="6" applyFont="1" applyBorder="1" applyAlignment="1" applyProtection="1">
      <alignment horizontal="center" vertical="center" wrapText="1" shrinkToFit="1"/>
      <protection hidden="1"/>
    </xf>
    <xf numFmtId="0" fontId="15" fillId="0" borderId="12" xfId="6" applyFont="1" applyBorder="1" applyAlignment="1" applyProtection="1">
      <alignment horizontal="center" vertical="center" wrapText="1" shrinkToFit="1"/>
      <protection hidden="1"/>
    </xf>
    <xf numFmtId="0" fontId="15" fillId="0" borderId="13" xfId="6" applyFont="1" applyBorder="1" applyAlignment="1" applyProtection="1">
      <alignment horizontal="center" vertical="center" wrapText="1" shrinkToFit="1"/>
      <protection hidden="1"/>
    </xf>
    <xf numFmtId="0" fontId="15" fillId="0" borderId="14" xfId="6" applyFont="1" applyBorder="1" applyAlignment="1" applyProtection="1">
      <alignment horizontal="center" vertical="center" wrapText="1" shrinkToFit="1"/>
      <protection hidden="1"/>
    </xf>
    <xf numFmtId="0" fontId="15" fillId="0" borderId="16" xfId="6" applyFont="1" applyBorder="1" applyAlignment="1" applyProtection="1">
      <alignment horizontal="center" vertical="center" wrapText="1" shrinkToFit="1"/>
      <protection hidden="1"/>
    </xf>
    <xf numFmtId="194" fontId="9" fillId="0" borderId="5" xfId="6" applyNumberFormat="1" applyFont="1" applyFill="1" applyBorder="1" applyAlignment="1" applyProtection="1">
      <alignment horizontal="right"/>
      <protection hidden="1"/>
    </xf>
    <xf numFmtId="194" fontId="9" fillId="0" borderId="6" xfId="6" applyNumberFormat="1" applyFont="1" applyFill="1" applyBorder="1" applyAlignment="1" applyProtection="1">
      <alignment horizontal="right"/>
      <protection hidden="1"/>
    </xf>
    <xf numFmtId="194" fontId="9" fillId="0" borderId="7" xfId="6" applyNumberFormat="1" applyFont="1" applyFill="1" applyBorder="1" applyAlignment="1" applyProtection="1">
      <alignment horizontal="right"/>
      <protection hidden="1"/>
    </xf>
    <xf numFmtId="194" fontId="9" fillId="2" borderId="5" xfId="6" applyNumberFormat="1" applyFont="1" applyFill="1" applyBorder="1" applyAlignment="1" applyProtection="1">
      <alignment horizontal="right"/>
      <protection locked="0"/>
    </xf>
    <xf numFmtId="194" fontId="9" fillId="2" borderId="6" xfId="6" applyNumberFormat="1" applyFont="1" applyFill="1" applyBorder="1" applyAlignment="1" applyProtection="1">
      <alignment horizontal="right"/>
      <protection locked="0"/>
    </xf>
    <xf numFmtId="194" fontId="9" fillId="2" borderId="7" xfId="6" applyNumberFormat="1" applyFont="1" applyFill="1" applyBorder="1" applyAlignment="1" applyProtection="1">
      <alignment horizontal="right"/>
      <protection locked="0"/>
    </xf>
    <xf numFmtId="0" fontId="9" fillId="2" borderId="9" xfId="6" applyFont="1" applyFill="1" applyBorder="1" applyAlignment="1" applyProtection="1">
      <alignment horizontal="center"/>
      <protection locked="0"/>
    </xf>
    <xf numFmtId="0" fontId="9" fillId="2" borderId="10" xfId="6" applyFont="1" applyFill="1" applyBorder="1" applyAlignment="1" applyProtection="1">
      <alignment horizontal="center"/>
      <protection locked="0"/>
    </xf>
    <xf numFmtId="0" fontId="9" fillId="2" borderId="11" xfId="6" applyFont="1" applyFill="1" applyBorder="1" applyAlignment="1" applyProtection="1">
      <alignment horizontal="center"/>
      <protection locked="0"/>
    </xf>
    <xf numFmtId="0" fontId="9" fillId="2" borderId="12" xfId="6" applyFont="1" applyFill="1" applyBorder="1" applyAlignment="1" applyProtection="1">
      <alignment horizontal="center"/>
      <protection locked="0"/>
    </xf>
    <xf numFmtId="0" fontId="9" fillId="2" borderId="0" xfId="6" applyFont="1" applyFill="1" applyAlignment="1" applyProtection="1">
      <alignment horizontal="center"/>
      <protection locked="0"/>
    </xf>
    <xf numFmtId="0" fontId="9" fillId="2" borderId="13" xfId="6" applyFont="1" applyFill="1" applyBorder="1" applyAlignment="1" applyProtection="1">
      <alignment horizontal="center"/>
      <protection locked="0"/>
    </xf>
    <xf numFmtId="0" fontId="9" fillId="2" borderId="14" xfId="6" applyFont="1" applyFill="1" applyBorder="1" applyAlignment="1" applyProtection="1">
      <alignment horizontal="center"/>
      <protection locked="0"/>
    </xf>
    <xf numFmtId="0" fontId="9" fillId="2" borderId="15" xfId="6" applyFont="1" applyFill="1" applyBorder="1" applyAlignment="1" applyProtection="1">
      <alignment horizontal="center"/>
      <protection locked="0"/>
    </xf>
    <xf numFmtId="0" fontId="9" fillId="2" borderId="16" xfId="6" applyFont="1" applyFill="1" applyBorder="1" applyAlignment="1" applyProtection="1">
      <alignment horizontal="center"/>
      <protection locked="0"/>
    </xf>
    <xf numFmtId="0" fontId="9" fillId="2" borderId="5" xfId="6" applyFont="1" applyFill="1" applyBorder="1" applyAlignment="1" applyProtection="1">
      <alignment horizontal="center"/>
      <protection locked="0"/>
    </xf>
    <xf numFmtId="0" fontId="9" fillId="2" borderId="6" xfId="6" applyFont="1" applyFill="1" applyBorder="1" applyAlignment="1" applyProtection="1">
      <alignment horizontal="center"/>
      <protection locked="0"/>
    </xf>
    <xf numFmtId="0" fontId="9" fillId="2" borderId="7" xfId="6" applyFont="1" applyFill="1" applyBorder="1" applyAlignment="1" applyProtection="1">
      <alignment horizontal="center"/>
      <protection locked="0"/>
    </xf>
    <xf numFmtId="201" fontId="9" fillId="2" borderId="5" xfId="6" applyNumberFormat="1" applyFont="1" applyFill="1" applyBorder="1" applyAlignment="1" applyProtection="1">
      <alignment horizontal="center"/>
      <protection locked="0"/>
    </xf>
    <xf numFmtId="201" fontId="9" fillId="2" borderId="6" xfId="6" applyNumberFormat="1" applyFont="1" applyFill="1" applyBorder="1" applyAlignment="1" applyProtection="1">
      <alignment horizontal="center"/>
      <protection locked="0"/>
    </xf>
    <xf numFmtId="201" fontId="9" fillId="2" borderId="7" xfId="6" applyNumberFormat="1" applyFont="1" applyFill="1" applyBorder="1" applyAlignment="1" applyProtection="1">
      <alignment horizontal="center"/>
      <protection locked="0"/>
    </xf>
    <xf numFmtId="0" fontId="9" fillId="0" borderId="5" xfId="6" applyFont="1" applyBorder="1" applyAlignment="1" applyProtection="1">
      <alignment horizontal="center"/>
      <protection hidden="1"/>
    </xf>
    <xf numFmtId="0" fontId="9" fillId="0" borderId="6" xfId="6" applyFont="1" applyBorder="1" applyAlignment="1" applyProtection="1">
      <alignment horizontal="center"/>
      <protection hidden="1"/>
    </xf>
    <xf numFmtId="0" fontId="9" fillId="0" borderId="7" xfId="6" applyFont="1" applyBorder="1" applyAlignment="1" applyProtection="1">
      <alignment horizontal="center"/>
      <protection hidden="1"/>
    </xf>
    <xf numFmtId="0" fontId="9" fillId="0" borderId="25" xfId="6" applyFont="1" applyBorder="1" applyAlignment="1" applyProtection="1">
      <alignment horizontal="center"/>
      <protection hidden="1"/>
    </xf>
    <xf numFmtId="0" fontId="9" fillId="0" borderId="26" xfId="6" applyFont="1" applyBorder="1" applyAlignment="1" applyProtection="1">
      <alignment horizontal="center"/>
      <protection hidden="1"/>
    </xf>
    <xf numFmtId="0" fontId="9" fillId="0" borderId="27" xfId="6" applyFont="1" applyBorder="1" applyAlignment="1" applyProtection="1">
      <alignment horizontal="center"/>
      <protection hidden="1"/>
    </xf>
    <xf numFmtId="0" fontId="15" fillId="0" borderId="14" xfId="6" applyFont="1" applyBorder="1" applyAlignment="1" applyProtection="1">
      <alignment horizontal="left" vertical="top" shrinkToFit="1"/>
      <protection hidden="1"/>
    </xf>
    <xf numFmtId="0" fontId="15" fillId="0" borderId="15" xfId="6" applyFont="1" applyBorder="1" applyAlignment="1" applyProtection="1">
      <alignment horizontal="left" vertical="top" shrinkToFit="1"/>
      <protection hidden="1"/>
    </xf>
    <xf numFmtId="0" fontId="15" fillId="0" borderId="16" xfId="6" applyFont="1" applyBorder="1" applyAlignment="1" applyProtection="1">
      <alignment horizontal="left" vertical="top" shrinkToFit="1"/>
      <protection hidden="1"/>
    </xf>
    <xf numFmtId="0" fontId="13" fillId="0" borderId="14" xfId="6" applyFont="1" applyBorder="1" applyAlignment="1" applyProtection="1">
      <alignment horizontal="left" vertical="top" shrinkToFit="1"/>
      <protection hidden="1"/>
    </xf>
    <xf numFmtId="0" fontId="13" fillId="0" borderId="15" xfId="6" applyFont="1" applyBorder="1" applyAlignment="1" applyProtection="1">
      <alignment horizontal="left" vertical="top" shrinkToFit="1"/>
      <protection hidden="1"/>
    </xf>
    <xf numFmtId="0" fontId="13" fillId="0" borderId="16" xfId="6" applyFont="1" applyBorder="1" applyAlignment="1" applyProtection="1">
      <alignment horizontal="left" vertical="top" shrinkToFit="1"/>
      <protection hidden="1"/>
    </xf>
    <xf numFmtId="0" fontId="15" fillId="0" borderId="14" xfId="6" applyFont="1" applyBorder="1" applyAlignment="1" applyProtection="1">
      <alignment horizontal="left" vertical="top" wrapText="1"/>
      <protection hidden="1"/>
    </xf>
    <xf numFmtId="0" fontId="15" fillId="0" borderId="15" xfId="6" applyFont="1" applyBorder="1" applyAlignment="1" applyProtection="1">
      <alignment horizontal="left" vertical="top" wrapText="1"/>
      <protection hidden="1"/>
    </xf>
    <xf numFmtId="0" fontId="15" fillId="0" borderId="16" xfId="6" applyFont="1" applyBorder="1" applyAlignment="1" applyProtection="1">
      <alignment horizontal="left" vertical="top" wrapText="1"/>
      <protection hidden="1"/>
    </xf>
    <xf numFmtId="0" fontId="15" fillId="0" borderId="0" xfId="6" applyFont="1" applyAlignment="1" applyProtection="1">
      <alignment horizontal="left" vertical="center" wrapText="1"/>
      <protection hidden="1"/>
    </xf>
    <xf numFmtId="0" fontId="15" fillId="0" borderId="15" xfId="6" applyFont="1" applyBorder="1" applyAlignment="1" applyProtection="1">
      <alignment horizontal="left" vertical="center" wrapText="1"/>
      <protection hidden="1"/>
    </xf>
    <xf numFmtId="0" fontId="15" fillId="0" borderId="9" xfId="6" applyFont="1" applyBorder="1" applyAlignment="1" applyProtection="1">
      <alignment horizontal="left" vertical="top" shrinkToFit="1"/>
      <protection hidden="1"/>
    </xf>
    <xf numFmtId="0" fontId="15" fillId="0" borderId="10" xfId="6" applyFont="1" applyBorder="1" applyAlignment="1" applyProtection="1">
      <alignment horizontal="left" vertical="top" shrinkToFit="1"/>
      <protection hidden="1"/>
    </xf>
    <xf numFmtId="0" fontId="15" fillId="0" borderId="11" xfId="6" applyFont="1" applyBorder="1" applyAlignment="1" applyProtection="1">
      <alignment horizontal="left" vertical="top" shrinkToFit="1"/>
      <protection hidden="1"/>
    </xf>
    <xf numFmtId="0" fontId="15" fillId="0" borderId="10" xfId="6" applyFont="1" applyBorder="1" applyAlignment="1" applyProtection="1">
      <alignment horizontal="center" vertical="top"/>
      <protection hidden="1"/>
    </xf>
    <xf numFmtId="0" fontId="15" fillId="0" borderId="11" xfId="6" applyFont="1" applyBorder="1" applyAlignment="1" applyProtection="1">
      <alignment horizontal="center" vertical="top"/>
      <protection hidden="1"/>
    </xf>
    <xf numFmtId="0" fontId="13" fillId="0" borderId="9" xfId="6" applyFont="1" applyBorder="1" applyAlignment="1" applyProtection="1">
      <alignment horizontal="left" vertical="top" shrinkToFit="1"/>
      <protection hidden="1"/>
    </xf>
    <xf numFmtId="0" fontId="13" fillId="0" borderId="10" xfId="6" applyFont="1" applyBorder="1" applyAlignment="1" applyProtection="1">
      <alignment horizontal="left" vertical="top" shrinkToFit="1"/>
      <protection hidden="1"/>
    </xf>
    <xf numFmtId="0" fontId="13" fillId="0" borderId="11" xfId="6" applyFont="1" applyBorder="1" applyAlignment="1" applyProtection="1">
      <alignment horizontal="left" vertical="top" shrinkToFit="1"/>
      <protection hidden="1"/>
    </xf>
    <xf numFmtId="197" fontId="9" fillId="0" borderId="9" xfId="6" applyNumberFormat="1" applyFont="1" applyFill="1" applyBorder="1" applyAlignment="1" applyProtection="1">
      <alignment horizontal="right" shrinkToFit="1"/>
      <protection hidden="1"/>
    </xf>
    <xf numFmtId="197" fontId="9" fillId="0" borderId="10" xfId="6" applyNumberFormat="1" applyFont="1" applyFill="1" applyBorder="1" applyAlignment="1" applyProtection="1">
      <alignment horizontal="right" shrinkToFit="1"/>
      <protection hidden="1"/>
    </xf>
    <xf numFmtId="197" fontId="9" fillId="0" borderId="11" xfId="6" applyNumberFormat="1" applyFont="1" applyFill="1" applyBorder="1" applyAlignment="1" applyProtection="1">
      <alignment horizontal="right" shrinkToFit="1"/>
      <protection hidden="1"/>
    </xf>
    <xf numFmtId="197" fontId="9" fillId="0" borderId="14" xfId="6" applyNumberFormat="1" applyFont="1" applyFill="1" applyBorder="1" applyAlignment="1" applyProtection="1">
      <alignment horizontal="right" shrinkToFit="1"/>
      <protection hidden="1"/>
    </xf>
    <xf numFmtId="197" fontId="9" fillId="0" borderId="15" xfId="6" applyNumberFormat="1" applyFont="1" applyFill="1" applyBorder="1" applyAlignment="1" applyProtection="1">
      <alignment horizontal="right" shrinkToFit="1"/>
      <protection hidden="1"/>
    </xf>
    <xf numFmtId="197" fontId="9" fillId="0" borderId="16" xfId="6" applyNumberFormat="1" applyFont="1" applyFill="1" applyBorder="1" applyAlignment="1" applyProtection="1">
      <alignment horizontal="right" shrinkToFit="1"/>
      <protection hidden="1"/>
    </xf>
    <xf numFmtId="0" fontId="9" fillId="2" borderId="9" xfId="6" applyFont="1" applyFill="1" applyBorder="1" applyAlignment="1" applyProtection="1">
      <alignment horizontal="center" vertical="center" wrapText="1" shrinkToFit="1"/>
      <protection locked="0"/>
    </xf>
    <xf numFmtId="0" fontId="9" fillId="2" borderId="10" xfId="6" applyFont="1" applyFill="1" applyBorder="1" applyAlignment="1" applyProtection="1">
      <alignment horizontal="center" vertical="center" wrapText="1" shrinkToFit="1"/>
      <protection locked="0"/>
    </xf>
    <xf numFmtId="0" fontId="9" fillId="2" borderId="11" xfId="6" applyFont="1" applyFill="1" applyBorder="1" applyAlignment="1" applyProtection="1">
      <alignment horizontal="center" vertical="center" wrapText="1" shrinkToFit="1"/>
      <protection locked="0"/>
    </xf>
    <xf numFmtId="0" fontId="9" fillId="2" borderId="14" xfId="6" applyFont="1" applyFill="1" applyBorder="1" applyAlignment="1" applyProtection="1">
      <alignment horizontal="center" vertical="center" wrapText="1" shrinkToFit="1"/>
      <protection locked="0"/>
    </xf>
    <xf numFmtId="0" fontId="9" fillId="2" borderId="15" xfId="6" applyFont="1" applyFill="1" applyBorder="1" applyAlignment="1" applyProtection="1">
      <alignment horizontal="center" vertical="center" wrapText="1" shrinkToFit="1"/>
      <protection locked="0"/>
    </xf>
    <xf numFmtId="0" fontId="9" fillId="2" borderId="16" xfId="6" applyFont="1" applyFill="1" applyBorder="1" applyAlignment="1" applyProtection="1">
      <alignment horizontal="center" vertical="center" wrapText="1" shrinkToFit="1"/>
      <protection locked="0"/>
    </xf>
    <xf numFmtId="0" fontId="9" fillId="0" borderId="15" xfId="6" applyFont="1" applyBorder="1" applyAlignment="1" applyProtection="1">
      <alignment shrinkToFit="1"/>
      <protection hidden="1"/>
    </xf>
    <xf numFmtId="0" fontId="15" fillId="0" borderId="9" xfId="6" applyFont="1" applyBorder="1" applyAlignment="1" applyProtection="1">
      <alignment horizontal="left" vertical="center" wrapText="1"/>
      <protection hidden="1"/>
    </xf>
    <xf numFmtId="0" fontId="15" fillId="0" borderId="10" xfId="6" applyFont="1" applyBorder="1" applyAlignment="1" applyProtection="1">
      <alignment horizontal="left" vertical="center" wrapText="1"/>
      <protection hidden="1"/>
    </xf>
    <xf numFmtId="0" fontId="15" fillId="0" borderId="11" xfId="6" applyFont="1" applyBorder="1" applyAlignment="1" applyProtection="1">
      <alignment horizontal="left" vertical="center" wrapText="1"/>
      <protection hidden="1"/>
    </xf>
    <xf numFmtId="49" fontId="22" fillId="0" borderId="9" xfId="6" applyNumberFormat="1" applyFont="1" applyBorder="1" applyAlignment="1" applyProtection="1">
      <alignment horizontal="center" vertical="center" wrapText="1"/>
      <protection hidden="1"/>
    </xf>
    <xf numFmtId="49" fontId="22" fillId="0" borderId="10" xfId="6" applyNumberFormat="1" applyFont="1" applyBorder="1" applyAlignment="1" applyProtection="1">
      <alignment horizontal="center" vertical="center" wrapText="1"/>
      <protection hidden="1"/>
    </xf>
    <xf numFmtId="49" fontId="22" fillId="0" borderId="11" xfId="6" applyNumberFormat="1" applyFont="1" applyBorder="1" applyAlignment="1" applyProtection="1">
      <alignment horizontal="center" vertical="center" wrapText="1"/>
      <protection hidden="1"/>
    </xf>
    <xf numFmtId="49" fontId="22" fillId="0" borderId="12" xfId="6" applyNumberFormat="1" applyFont="1" applyBorder="1" applyAlignment="1" applyProtection="1">
      <alignment horizontal="center" vertical="center" wrapText="1"/>
      <protection hidden="1"/>
    </xf>
    <xf numFmtId="49" fontId="22" fillId="0" borderId="0" xfId="6" applyNumberFormat="1" applyFont="1" applyAlignment="1" applyProtection="1">
      <alignment horizontal="center" vertical="center" wrapText="1"/>
      <protection hidden="1"/>
    </xf>
    <xf numFmtId="49" fontId="22" fillId="0" borderId="13" xfId="6" applyNumberFormat="1" applyFont="1" applyBorder="1" applyAlignment="1" applyProtection="1">
      <alignment horizontal="center" vertical="center" wrapText="1"/>
      <protection hidden="1"/>
    </xf>
    <xf numFmtId="49" fontId="22" fillId="0" borderId="14" xfId="6" applyNumberFormat="1" applyFont="1" applyBorder="1" applyAlignment="1" applyProtection="1">
      <alignment horizontal="center" vertical="center" wrapText="1"/>
      <protection hidden="1"/>
    </xf>
    <xf numFmtId="49" fontId="22" fillId="0" borderId="15" xfId="6" applyNumberFormat="1" applyFont="1" applyBorder="1" applyAlignment="1" applyProtection="1">
      <alignment horizontal="center" vertical="center" wrapText="1"/>
      <protection hidden="1"/>
    </xf>
    <xf numFmtId="49" fontId="22" fillId="0" borderId="16" xfId="6" applyNumberFormat="1" applyFont="1" applyBorder="1" applyAlignment="1" applyProtection="1">
      <alignment horizontal="center" vertical="center" wrapText="1"/>
      <protection hidden="1"/>
    </xf>
    <xf numFmtId="0" fontId="9" fillId="0" borderId="9" xfId="6" applyFont="1" applyBorder="1" applyAlignment="1" applyProtection="1">
      <alignment vertical="top" wrapText="1"/>
      <protection hidden="1"/>
    </xf>
    <xf numFmtId="0" fontId="9" fillId="0" borderId="10" xfId="6" applyFont="1" applyBorder="1" applyAlignment="1" applyProtection="1">
      <alignment vertical="top" wrapText="1"/>
      <protection hidden="1"/>
    </xf>
    <xf numFmtId="0" fontId="9" fillId="0" borderId="11" xfId="6" applyFont="1" applyBorder="1" applyAlignment="1" applyProtection="1">
      <alignment vertical="top" wrapText="1"/>
      <protection hidden="1"/>
    </xf>
    <xf numFmtId="0" fontId="9" fillId="0" borderId="12" xfId="6" applyFont="1" applyBorder="1" applyAlignment="1" applyProtection="1">
      <alignment vertical="top" wrapText="1"/>
      <protection hidden="1"/>
    </xf>
    <xf numFmtId="0" fontId="9" fillId="0" borderId="0" xfId="6" applyFont="1" applyAlignment="1" applyProtection="1">
      <alignment vertical="top" wrapText="1"/>
      <protection hidden="1"/>
    </xf>
    <xf numFmtId="0" fontId="9" fillId="0" borderId="13" xfId="6" applyFont="1" applyBorder="1" applyAlignment="1" applyProtection="1">
      <alignment vertical="top" wrapText="1"/>
      <protection hidden="1"/>
    </xf>
    <xf numFmtId="0" fontId="9" fillId="0" borderId="14" xfId="6" applyFont="1" applyBorder="1" applyAlignment="1" applyProtection="1">
      <alignment vertical="top" wrapText="1"/>
      <protection hidden="1"/>
    </xf>
    <xf numFmtId="0" fontId="9" fillId="0" borderId="15" xfId="6" applyFont="1" applyBorder="1" applyAlignment="1" applyProtection="1">
      <alignment vertical="top" wrapText="1"/>
      <protection hidden="1"/>
    </xf>
    <xf numFmtId="0" fontId="9" fillId="0" borderId="16" xfId="6" applyFont="1" applyBorder="1" applyAlignment="1" applyProtection="1">
      <alignment vertical="top" wrapText="1"/>
      <protection hidden="1"/>
    </xf>
    <xf numFmtId="0" fontId="9" fillId="0" borderId="61" xfId="6" applyFont="1" applyBorder="1" applyAlignment="1" applyProtection="1">
      <alignment horizontal="center" vertical="center" shrinkToFit="1"/>
      <protection hidden="1"/>
    </xf>
    <xf numFmtId="0" fontId="9" fillId="0" borderId="63" xfId="6" applyFont="1" applyBorder="1" applyAlignment="1" applyProtection="1">
      <alignment horizontal="center" vertical="center" shrinkToFit="1"/>
      <protection hidden="1"/>
    </xf>
    <xf numFmtId="0" fontId="9" fillId="0" borderId="67" xfId="6" applyFont="1" applyBorder="1" applyAlignment="1" applyProtection="1">
      <alignment horizontal="center" vertical="center" shrinkToFit="1"/>
      <protection hidden="1"/>
    </xf>
    <xf numFmtId="0" fontId="9" fillId="0" borderId="69" xfId="6" applyFont="1" applyBorder="1" applyAlignment="1" applyProtection="1">
      <alignment horizontal="center" vertical="center" shrinkToFit="1"/>
      <protection hidden="1"/>
    </xf>
    <xf numFmtId="200" fontId="15" fillId="0" borderId="61" xfId="6" applyNumberFormat="1" applyFont="1" applyBorder="1" applyAlignment="1" applyProtection="1">
      <alignment horizontal="center" vertical="center" shrinkToFit="1"/>
      <protection hidden="1"/>
    </xf>
    <xf numFmtId="200" fontId="15" fillId="0" borderId="63" xfId="6" applyNumberFormat="1" applyFont="1" applyBorder="1" applyAlignment="1" applyProtection="1">
      <alignment horizontal="center" vertical="center" shrinkToFit="1"/>
      <protection hidden="1"/>
    </xf>
    <xf numFmtId="200" fontId="15" fillId="0" borderId="67" xfId="6" applyNumberFormat="1" applyFont="1" applyBorder="1" applyAlignment="1" applyProtection="1">
      <alignment horizontal="center" vertical="center" shrinkToFit="1"/>
      <protection hidden="1"/>
    </xf>
    <xf numFmtId="200" fontId="15" fillId="0" borderId="69" xfId="6" applyNumberFormat="1" applyFont="1" applyBorder="1" applyAlignment="1" applyProtection="1">
      <alignment horizontal="center" vertical="center" shrinkToFit="1"/>
      <protection hidden="1"/>
    </xf>
    <xf numFmtId="194" fontId="9" fillId="0" borderId="9" xfId="6" applyNumberFormat="1" applyFont="1" applyFill="1" applyBorder="1" applyAlignment="1" applyProtection="1">
      <alignment horizontal="right" shrinkToFit="1"/>
      <protection hidden="1"/>
    </xf>
    <xf numFmtId="194" fontId="9" fillId="0" borderId="10" xfId="6" applyNumberFormat="1" applyFont="1" applyFill="1" applyBorder="1" applyAlignment="1" applyProtection="1">
      <alignment horizontal="right" shrinkToFit="1"/>
      <protection hidden="1"/>
    </xf>
    <xf numFmtId="194" fontId="9" fillId="0" borderId="11" xfId="6" applyNumberFormat="1" applyFont="1" applyFill="1" applyBorder="1" applyAlignment="1" applyProtection="1">
      <alignment horizontal="right" shrinkToFit="1"/>
      <protection hidden="1"/>
    </xf>
    <xf numFmtId="194" fontId="9" fillId="0" borderId="14" xfId="6" applyNumberFormat="1" applyFont="1" applyFill="1" applyBorder="1" applyAlignment="1" applyProtection="1">
      <alignment horizontal="right" shrinkToFit="1"/>
      <protection hidden="1"/>
    </xf>
    <xf numFmtId="194" fontId="9" fillId="0" borderId="15" xfId="6" applyNumberFormat="1" applyFont="1" applyFill="1" applyBorder="1" applyAlignment="1" applyProtection="1">
      <alignment horizontal="right" shrinkToFit="1"/>
      <protection hidden="1"/>
    </xf>
    <xf numFmtId="194" fontId="9" fillId="0" borderId="16" xfId="6" applyNumberFormat="1" applyFont="1" applyFill="1" applyBorder="1" applyAlignment="1" applyProtection="1">
      <alignment horizontal="right" shrinkToFit="1"/>
      <protection hidden="1"/>
    </xf>
    <xf numFmtId="0" fontId="15" fillId="0" borderId="9" xfId="6" applyFont="1" applyBorder="1" applyAlignment="1" applyProtection="1">
      <alignment horizontal="center" shrinkToFit="1"/>
      <protection hidden="1"/>
    </xf>
    <xf numFmtId="0" fontId="15" fillId="0" borderId="10" xfId="6" applyFont="1" applyBorder="1" applyAlignment="1" applyProtection="1">
      <alignment horizontal="center" shrinkToFit="1"/>
      <protection hidden="1"/>
    </xf>
    <xf numFmtId="0" fontId="15" fillId="0" borderId="11" xfId="6" applyFont="1" applyBorder="1" applyAlignment="1" applyProtection="1">
      <alignment horizontal="center" shrinkToFit="1"/>
      <protection hidden="1"/>
    </xf>
    <xf numFmtId="0" fontId="9" fillId="0" borderId="61" xfId="6" applyFont="1" applyBorder="1" applyAlignment="1" applyProtection="1">
      <alignment horizontal="right" vertical="center" shrinkToFit="1"/>
      <protection hidden="1"/>
    </xf>
    <xf numFmtId="0" fontId="9" fillId="0" borderId="63" xfId="6" applyFont="1" applyBorder="1" applyAlignment="1" applyProtection="1">
      <alignment horizontal="right" vertical="center" shrinkToFit="1"/>
      <protection hidden="1"/>
    </xf>
    <xf numFmtId="0" fontId="9" fillId="0" borderId="67" xfId="6" applyFont="1" applyBorder="1" applyAlignment="1" applyProtection="1">
      <alignment horizontal="right" vertical="center" shrinkToFit="1"/>
      <protection hidden="1"/>
    </xf>
    <xf numFmtId="0" fontId="9" fillId="0" borderId="69" xfId="6" applyFont="1" applyBorder="1" applyAlignment="1" applyProtection="1">
      <alignment horizontal="right" vertical="center" shrinkToFit="1"/>
      <protection hidden="1"/>
    </xf>
    <xf numFmtId="49" fontId="9" fillId="0" borderId="61" xfId="6" applyNumberFormat="1" applyFont="1" applyBorder="1" applyAlignment="1" applyProtection="1">
      <alignment horizontal="right" vertical="center" shrinkToFit="1"/>
      <protection hidden="1"/>
    </xf>
    <xf numFmtId="49" fontId="9" fillId="0" borderId="63" xfId="6" applyNumberFormat="1" applyFont="1" applyBorder="1" applyAlignment="1" applyProtection="1">
      <alignment horizontal="right" vertical="center" shrinkToFit="1"/>
      <protection hidden="1"/>
    </xf>
    <xf numFmtId="49" fontId="9" fillId="0" borderId="67" xfId="6" applyNumberFormat="1" applyFont="1" applyBorder="1" applyAlignment="1" applyProtection="1">
      <alignment horizontal="right" vertical="center" shrinkToFit="1"/>
      <protection hidden="1"/>
    </xf>
    <xf numFmtId="49" fontId="9" fillId="0" borderId="69" xfId="6" applyNumberFormat="1" applyFont="1" applyBorder="1" applyAlignment="1" applyProtection="1">
      <alignment horizontal="right" vertical="center" shrinkToFit="1"/>
      <protection hidden="1"/>
    </xf>
    <xf numFmtId="0" fontId="9" fillId="0" borderId="62" xfId="6" applyFont="1" applyBorder="1" applyAlignment="1" applyProtection="1">
      <alignment horizontal="right" vertical="center" shrinkToFit="1"/>
      <protection hidden="1"/>
    </xf>
    <xf numFmtId="0" fontId="9" fillId="0" borderId="15" xfId="6" applyFont="1" applyBorder="1" applyAlignment="1" applyProtection="1">
      <alignment horizontal="right" vertical="center" shrinkToFit="1"/>
      <protection hidden="1"/>
    </xf>
    <xf numFmtId="0" fontId="9" fillId="0" borderId="16" xfId="6" applyFont="1" applyBorder="1" applyAlignment="1" applyProtection="1">
      <alignment horizontal="right" vertical="center" shrinkToFit="1"/>
      <protection hidden="1"/>
    </xf>
    <xf numFmtId="194" fontId="15" fillId="0" borderId="61" xfId="6" applyNumberFormat="1" applyFont="1" applyBorder="1" applyAlignment="1" applyProtection="1">
      <alignment horizontal="right" vertical="center" shrinkToFit="1"/>
      <protection hidden="1"/>
    </xf>
    <xf numFmtId="194" fontId="15" fillId="0" borderId="62" xfId="6" applyNumberFormat="1" applyFont="1" applyBorder="1" applyAlignment="1" applyProtection="1">
      <alignment horizontal="right" vertical="center" shrinkToFit="1"/>
      <protection hidden="1"/>
    </xf>
    <xf numFmtId="194" fontId="15" fillId="0" borderId="63" xfId="6" applyNumberFormat="1" applyFont="1" applyBorder="1" applyAlignment="1" applyProtection="1">
      <alignment horizontal="right" vertical="center" shrinkToFit="1"/>
      <protection hidden="1"/>
    </xf>
    <xf numFmtId="194" fontId="15" fillId="0" borderId="67" xfId="6" applyNumberFormat="1" applyFont="1" applyBorder="1" applyAlignment="1" applyProtection="1">
      <alignment horizontal="right" vertical="center" shrinkToFit="1"/>
      <protection hidden="1"/>
    </xf>
    <xf numFmtId="194" fontId="15" fillId="0" borderId="68" xfId="6" applyNumberFormat="1" applyFont="1" applyBorder="1" applyAlignment="1" applyProtection="1">
      <alignment horizontal="right" vertical="center" shrinkToFit="1"/>
      <protection hidden="1"/>
    </xf>
    <xf numFmtId="194" fontId="15" fillId="0" borderId="69" xfId="6" applyNumberFormat="1" applyFont="1" applyBorder="1" applyAlignment="1" applyProtection="1">
      <alignment horizontal="right" vertical="center" shrinkToFit="1"/>
      <protection hidden="1"/>
    </xf>
    <xf numFmtId="0" fontId="15" fillId="0" borderId="12" xfId="6" applyFont="1" applyBorder="1" applyAlignment="1" applyProtection="1">
      <alignment horizontal="left" vertical="top" wrapText="1"/>
      <protection hidden="1"/>
    </xf>
    <xf numFmtId="0" fontId="15" fillId="0" borderId="0" xfId="6" applyFont="1" applyAlignment="1" applyProtection="1">
      <alignment horizontal="left" vertical="top" wrapText="1"/>
      <protection hidden="1"/>
    </xf>
    <xf numFmtId="0" fontId="15" fillId="0" borderId="13" xfId="6" applyFont="1" applyBorder="1" applyAlignment="1" applyProtection="1">
      <alignment horizontal="left" vertical="top" wrapText="1"/>
      <protection hidden="1"/>
    </xf>
    <xf numFmtId="197" fontId="9" fillId="2" borderId="9" xfId="6" applyNumberFormat="1" applyFont="1" applyFill="1" applyBorder="1" applyAlignment="1" applyProtection="1">
      <alignment horizontal="right" vertical="center" shrinkToFit="1"/>
      <protection locked="0"/>
    </xf>
    <xf numFmtId="197" fontId="9" fillId="2" borderId="10" xfId="6" applyNumberFormat="1" applyFont="1" applyFill="1" applyBorder="1" applyAlignment="1" applyProtection="1">
      <alignment horizontal="right" vertical="center" shrinkToFit="1"/>
      <protection locked="0"/>
    </xf>
    <xf numFmtId="197" fontId="9" fillId="2" borderId="11" xfId="6" applyNumberFormat="1" applyFont="1" applyFill="1" applyBorder="1" applyAlignment="1" applyProtection="1">
      <alignment horizontal="right" vertical="center" shrinkToFit="1"/>
      <protection locked="0"/>
    </xf>
    <xf numFmtId="197" fontId="9" fillId="2" borderId="14" xfId="6" applyNumberFormat="1" applyFont="1" applyFill="1" applyBorder="1" applyAlignment="1" applyProtection="1">
      <alignment horizontal="right" vertical="center" shrinkToFit="1"/>
      <protection locked="0"/>
    </xf>
    <xf numFmtId="197" fontId="9" fillId="2" borderId="15" xfId="6" applyNumberFormat="1" applyFont="1" applyFill="1" applyBorder="1" applyAlignment="1" applyProtection="1">
      <alignment horizontal="right" vertical="center" shrinkToFit="1"/>
      <protection locked="0"/>
    </xf>
    <xf numFmtId="197" fontId="9" fillId="2" borderId="16" xfId="6" applyNumberFormat="1" applyFont="1" applyFill="1" applyBorder="1" applyAlignment="1" applyProtection="1">
      <alignment horizontal="right" vertical="center" shrinkToFit="1"/>
      <protection locked="0"/>
    </xf>
    <xf numFmtId="200" fontId="15" fillId="0" borderId="14" xfId="6" applyNumberFormat="1" applyFont="1" applyFill="1" applyBorder="1" applyAlignment="1" applyProtection="1">
      <alignment horizontal="center" vertical="center" shrinkToFit="1"/>
    </xf>
    <xf numFmtId="200" fontId="15" fillId="0" borderId="15" xfId="6" applyNumberFormat="1" applyFont="1" applyFill="1" applyBorder="1" applyAlignment="1" applyProtection="1">
      <alignment horizontal="center" vertical="center" shrinkToFit="1"/>
    </xf>
    <xf numFmtId="194" fontId="9" fillId="2" borderId="1" xfId="6" applyNumberFormat="1" applyFont="1" applyFill="1" applyBorder="1" applyAlignment="1" applyProtection="1">
      <alignment horizontal="right" vertical="center" shrinkToFit="1"/>
      <protection locked="0"/>
    </xf>
    <xf numFmtId="0" fontId="9" fillId="2" borderId="9" xfId="6" applyFont="1" applyFill="1" applyBorder="1" applyAlignment="1" applyProtection="1">
      <alignment horizontal="left" vertical="center" wrapText="1" shrinkToFit="1"/>
      <protection locked="0"/>
    </xf>
    <xf numFmtId="0" fontId="9" fillId="2" borderId="10" xfId="6" applyFont="1" applyFill="1" applyBorder="1" applyAlignment="1" applyProtection="1">
      <alignment horizontal="left" vertical="center" wrapText="1" shrinkToFit="1"/>
      <protection locked="0"/>
    </xf>
    <xf numFmtId="0" fontId="9" fillId="2" borderId="11" xfId="6" applyFont="1" applyFill="1" applyBorder="1" applyAlignment="1" applyProtection="1">
      <alignment horizontal="left" vertical="center" wrapText="1" shrinkToFit="1"/>
      <protection locked="0"/>
    </xf>
    <xf numFmtId="0" fontId="9" fillId="2" borderId="14" xfId="6" applyFont="1" applyFill="1" applyBorder="1" applyAlignment="1" applyProtection="1">
      <alignment horizontal="left" vertical="center" wrapText="1" shrinkToFit="1"/>
      <protection locked="0"/>
    </xf>
    <xf numFmtId="0" fontId="9" fillId="2" borderId="15" xfId="6" applyFont="1" applyFill="1" applyBorder="1" applyAlignment="1" applyProtection="1">
      <alignment horizontal="left" vertical="center" wrapText="1" shrinkToFit="1"/>
      <protection locked="0"/>
    </xf>
    <xf numFmtId="0" fontId="9" fillId="2" borderId="16" xfId="6" applyFont="1" applyFill="1" applyBorder="1" applyAlignment="1" applyProtection="1">
      <alignment horizontal="left" vertical="center" wrapText="1" shrinkToFit="1"/>
      <protection locked="0"/>
    </xf>
    <xf numFmtId="0" fontId="9" fillId="2" borderId="210" xfId="6" applyFont="1" applyFill="1" applyBorder="1" applyAlignment="1" applyProtection="1">
      <alignment horizontal="right" vertical="center" shrinkToFit="1"/>
      <protection locked="0"/>
    </xf>
    <xf numFmtId="49" fontId="9" fillId="2" borderId="212" xfId="6" applyNumberFormat="1" applyFont="1" applyFill="1" applyBorder="1" applyAlignment="1" applyProtection="1">
      <alignment horizontal="right" vertical="center" shrinkToFit="1"/>
      <protection locked="0"/>
    </xf>
    <xf numFmtId="0" fontId="9" fillId="2" borderId="211" xfId="6" applyFont="1" applyFill="1" applyBorder="1" applyAlignment="1" applyProtection="1">
      <alignment horizontal="right" vertical="center" shrinkToFit="1"/>
      <protection locked="0"/>
    </xf>
    <xf numFmtId="49" fontId="9" fillId="2" borderId="213" xfId="6" applyNumberFormat="1" applyFont="1" applyFill="1" applyBorder="1" applyAlignment="1" applyProtection="1">
      <alignment horizontal="right" vertical="center" shrinkToFit="1"/>
      <protection locked="0"/>
    </xf>
    <xf numFmtId="194" fontId="9" fillId="0" borderId="9" xfId="6" applyNumberFormat="1" applyFont="1" applyFill="1" applyBorder="1" applyAlignment="1" applyProtection="1">
      <alignment horizontal="right" vertical="center" shrinkToFit="1"/>
      <protection hidden="1"/>
    </xf>
    <xf numFmtId="194" fontId="9" fillId="0" borderId="10" xfId="6" applyNumberFormat="1" applyFont="1" applyFill="1" applyBorder="1" applyAlignment="1" applyProtection="1">
      <alignment horizontal="right" vertical="center" shrinkToFit="1"/>
      <protection hidden="1"/>
    </xf>
    <xf numFmtId="194" fontId="9" fillId="0" borderId="11" xfId="6" applyNumberFormat="1" applyFont="1" applyFill="1" applyBorder="1" applyAlignment="1" applyProtection="1">
      <alignment horizontal="right" vertical="center" shrinkToFit="1"/>
      <protection hidden="1"/>
    </xf>
    <xf numFmtId="194" fontId="9" fillId="0" borderId="14" xfId="6" applyNumberFormat="1" applyFont="1" applyFill="1" applyBorder="1" applyAlignment="1" applyProtection="1">
      <alignment horizontal="right" vertical="center" shrinkToFit="1"/>
      <protection hidden="1"/>
    </xf>
    <xf numFmtId="194" fontId="9" fillId="0" borderId="15" xfId="6" applyNumberFormat="1" applyFont="1" applyFill="1" applyBorder="1" applyAlignment="1" applyProtection="1">
      <alignment horizontal="right" vertical="center" shrinkToFit="1"/>
      <protection hidden="1"/>
    </xf>
    <xf numFmtId="194" fontId="9" fillId="0" borderId="16" xfId="6" applyNumberFormat="1" applyFont="1" applyFill="1" applyBorder="1" applyAlignment="1" applyProtection="1">
      <alignment horizontal="right" vertical="center" shrinkToFit="1"/>
      <protection hidden="1"/>
    </xf>
    <xf numFmtId="9" fontId="9" fillId="2" borderId="9" xfId="6" applyNumberFormat="1" applyFont="1" applyFill="1" applyBorder="1" applyAlignment="1" applyProtection="1">
      <alignment horizontal="right" vertical="center" shrinkToFit="1"/>
      <protection locked="0"/>
    </xf>
    <xf numFmtId="9" fontId="9" fillId="2" borderId="11" xfId="6" applyNumberFormat="1" applyFont="1" applyFill="1" applyBorder="1" applyAlignment="1" applyProtection="1">
      <alignment horizontal="right" vertical="center" shrinkToFit="1"/>
      <protection locked="0"/>
    </xf>
    <xf numFmtId="9" fontId="9" fillId="2" borderId="14" xfId="6" applyNumberFormat="1" applyFont="1" applyFill="1" applyBorder="1" applyAlignment="1" applyProtection="1">
      <alignment horizontal="right" vertical="center" shrinkToFit="1"/>
      <protection locked="0"/>
    </xf>
    <xf numFmtId="9" fontId="9" fillId="2" borderId="16" xfId="6" applyNumberFormat="1" applyFont="1" applyFill="1" applyBorder="1" applyAlignment="1" applyProtection="1">
      <alignment horizontal="right" vertical="center" shrinkToFit="1"/>
      <protection locked="0"/>
    </xf>
    <xf numFmtId="197" fontId="9" fillId="0" borderId="9" xfId="6" applyNumberFormat="1" applyFont="1" applyFill="1" applyBorder="1" applyAlignment="1" applyProtection="1">
      <alignment horizontal="right" vertical="center" shrinkToFit="1"/>
      <protection hidden="1"/>
    </xf>
    <xf numFmtId="197" fontId="9" fillId="0" borderId="10" xfId="6" applyNumberFormat="1" applyFont="1" applyFill="1" applyBorder="1" applyAlignment="1" applyProtection="1">
      <alignment horizontal="right" vertical="center" shrinkToFit="1"/>
      <protection hidden="1"/>
    </xf>
    <xf numFmtId="197" fontId="9" fillId="0" borderId="11" xfId="6" applyNumberFormat="1" applyFont="1" applyFill="1" applyBorder="1" applyAlignment="1" applyProtection="1">
      <alignment horizontal="right" vertical="center" shrinkToFit="1"/>
      <protection hidden="1"/>
    </xf>
    <xf numFmtId="197" fontId="9" fillId="0" borderId="14" xfId="6" applyNumberFormat="1" applyFont="1" applyFill="1" applyBorder="1" applyAlignment="1" applyProtection="1">
      <alignment horizontal="right" vertical="center" shrinkToFit="1"/>
      <protection hidden="1"/>
    </xf>
    <xf numFmtId="197" fontId="9" fillId="0" borderId="15" xfId="6" applyNumberFormat="1" applyFont="1" applyFill="1" applyBorder="1" applyAlignment="1" applyProtection="1">
      <alignment horizontal="right" vertical="center" shrinkToFit="1"/>
      <protection hidden="1"/>
    </xf>
    <xf numFmtId="197" fontId="9" fillId="0" borderId="16" xfId="6" applyNumberFormat="1" applyFont="1" applyFill="1" applyBorder="1" applyAlignment="1" applyProtection="1">
      <alignment horizontal="right" vertical="center" shrinkToFit="1"/>
      <protection hidden="1"/>
    </xf>
    <xf numFmtId="0" fontId="13" fillId="0" borderId="5" xfId="6" applyFont="1" applyBorder="1" applyAlignment="1" applyProtection="1">
      <alignment horizontal="center"/>
      <protection hidden="1"/>
    </xf>
    <xf numFmtId="0" fontId="13" fillId="0" borderId="6" xfId="6" applyFont="1" applyBorder="1" applyAlignment="1" applyProtection="1">
      <alignment horizontal="center"/>
      <protection hidden="1"/>
    </xf>
    <xf numFmtId="0" fontId="13" fillId="0" borderId="7" xfId="6" applyFont="1" applyBorder="1" applyAlignment="1" applyProtection="1">
      <alignment horizontal="center"/>
      <protection hidden="1"/>
    </xf>
    <xf numFmtId="194" fontId="15" fillId="0" borderId="1" xfId="6" applyNumberFormat="1" applyFont="1" applyBorder="1" applyAlignment="1" applyProtection="1">
      <alignment horizontal="right" vertical="center"/>
      <protection hidden="1"/>
    </xf>
    <xf numFmtId="194" fontId="15" fillId="0" borderId="6" xfId="6" applyNumberFormat="1" applyFont="1" applyBorder="1" applyAlignment="1" applyProtection="1">
      <alignment horizontal="right" vertical="center"/>
      <protection hidden="1"/>
    </xf>
    <xf numFmtId="194" fontId="15" fillId="0" borderId="7" xfId="6" applyNumberFormat="1" applyFont="1" applyBorder="1" applyAlignment="1" applyProtection="1">
      <alignment horizontal="right" vertical="center"/>
      <protection hidden="1"/>
    </xf>
    <xf numFmtId="38" fontId="12" fillId="0" borderId="70" xfId="6" applyNumberFormat="1" applyFont="1" applyBorder="1" applyAlignment="1" applyProtection="1">
      <alignment horizontal="right" vertical="center"/>
      <protection hidden="1"/>
    </xf>
    <xf numFmtId="194" fontId="15" fillId="0" borderId="5" xfId="6" applyNumberFormat="1" applyFont="1" applyBorder="1" applyAlignment="1" applyProtection="1">
      <alignment horizontal="right" vertical="center"/>
      <protection hidden="1"/>
    </xf>
    <xf numFmtId="0" fontId="9" fillId="0" borderId="8" xfId="6" applyFont="1" applyBorder="1" applyAlignment="1" applyProtection="1">
      <alignment horizontal="center" vertical="center" textRotation="255"/>
      <protection hidden="1"/>
    </xf>
    <xf numFmtId="0" fontId="9" fillId="0" borderId="56" xfId="6" applyFont="1" applyBorder="1" applyAlignment="1" applyProtection="1">
      <alignment horizontal="center" vertical="center" textRotation="255"/>
      <protection hidden="1"/>
    </xf>
    <xf numFmtId="0" fontId="9" fillId="0" borderId="54" xfId="6" applyFont="1" applyBorder="1" applyAlignment="1" applyProtection="1">
      <alignment horizontal="center" vertical="center" textRotation="255"/>
      <protection hidden="1"/>
    </xf>
    <xf numFmtId="0" fontId="15" fillId="0" borderId="1" xfId="6" applyFont="1" applyBorder="1" applyAlignment="1" applyProtection="1">
      <alignment horizontal="center" vertical="center"/>
      <protection hidden="1"/>
    </xf>
    <xf numFmtId="194" fontId="15" fillId="0" borderId="1" xfId="6" applyNumberFormat="1" applyFont="1" applyBorder="1" applyAlignment="1" applyProtection="1">
      <alignment horizontal="center" vertical="center"/>
      <protection hidden="1"/>
    </xf>
    <xf numFmtId="185" fontId="15" fillId="0" borderId="1" xfId="6" applyNumberFormat="1" applyFont="1" applyBorder="1" applyAlignment="1" applyProtection="1">
      <alignment horizontal="right" vertical="center"/>
      <protection hidden="1"/>
    </xf>
    <xf numFmtId="0" fontId="12" fillId="0" borderId="25" xfId="6" applyFont="1" applyBorder="1" applyAlignment="1" applyProtection="1">
      <alignment horizontal="right" vertical="center"/>
      <protection hidden="1"/>
    </xf>
    <xf numFmtId="0" fontId="12" fillId="0" borderId="27" xfId="6" applyFont="1" applyBorder="1" applyAlignment="1" applyProtection="1">
      <alignment horizontal="right" vertical="center"/>
      <protection hidden="1"/>
    </xf>
    <xf numFmtId="0" fontId="15" fillId="0" borderId="6" xfId="6" applyFont="1" applyBorder="1" applyAlignment="1" applyProtection="1">
      <alignment horizontal="right" vertical="center"/>
      <protection hidden="1"/>
    </xf>
    <xf numFmtId="0" fontId="15" fillId="0" borderId="219" xfId="6" applyFont="1" applyBorder="1" applyAlignment="1" applyProtection="1">
      <alignment horizontal="right" vertical="center"/>
      <protection hidden="1"/>
    </xf>
    <xf numFmtId="0" fontId="22" fillId="0" borderId="223" xfId="6" applyFont="1" applyBorder="1" applyAlignment="1" applyProtection="1">
      <alignment horizontal="center" vertical="center"/>
      <protection hidden="1"/>
    </xf>
    <xf numFmtId="0" fontId="22" fillId="0" borderId="6" xfId="6" applyFont="1" applyBorder="1" applyAlignment="1" applyProtection="1">
      <alignment horizontal="center" vertical="center"/>
      <protection hidden="1"/>
    </xf>
    <xf numFmtId="0" fontId="22" fillId="0" borderId="7" xfId="6" applyFont="1" applyBorder="1" applyAlignment="1" applyProtection="1">
      <alignment horizontal="center" vertical="center"/>
      <protection hidden="1"/>
    </xf>
    <xf numFmtId="197" fontId="9" fillId="0" borderId="25" xfId="6" applyNumberFormat="1" applyFont="1" applyBorder="1" applyAlignment="1" applyProtection="1">
      <alignment horizontal="right" vertical="center"/>
      <protection hidden="1"/>
    </xf>
    <xf numFmtId="197" fontId="9" fillId="0" borderId="27" xfId="6" applyNumberFormat="1" applyFont="1" applyBorder="1" applyAlignment="1" applyProtection="1">
      <alignment horizontal="right" vertical="center"/>
      <protection hidden="1"/>
    </xf>
    <xf numFmtId="0" fontId="9" fillId="0" borderId="0" xfId="6" applyFont="1" applyAlignment="1" applyProtection="1">
      <alignment horizontal="left" vertical="center"/>
      <protection hidden="1"/>
    </xf>
    <xf numFmtId="38" fontId="13" fillId="0" borderId="5" xfId="6" applyNumberFormat="1" applyFont="1" applyBorder="1" applyAlignment="1" applyProtection="1">
      <alignment horizontal="center" vertical="center"/>
      <protection hidden="1"/>
    </xf>
    <xf numFmtId="38" fontId="13" fillId="0" borderId="6" xfId="6" applyNumberFormat="1" applyFont="1" applyBorder="1" applyAlignment="1" applyProtection="1">
      <alignment horizontal="center" vertical="center"/>
      <protection hidden="1"/>
    </xf>
    <xf numFmtId="38" fontId="13" fillId="0" borderId="7" xfId="6" applyNumberFormat="1" applyFont="1" applyBorder="1" applyAlignment="1" applyProtection="1">
      <alignment horizontal="center" vertical="center"/>
      <protection hidden="1"/>
    </xf>
    <xf numFmtId="0" fontId="9" fillId="0" borderId="220" xfId="6" applyFont="1" applyBorder="1" applyAlignment="1" applyProtection="1">
      <alignment horizontal="center" vertical="center" textRotation="255" shrinkToFit="1"/>
      <protection hidden="1"/>
    </xf>
    <xf numFmtId="0" fontId="9" fillId="0" borderId="221" xfId="6" applyFont="1" applyBorder="1" applyAlignment="1" applyProtection="1">
      <alignment horizontal="center" vertical="center" textRotation="255" shrinkToFit="1"/>
      <protection hidden="1"/>
    </xf>
    <xf numFmtId="0" fontId="9" fillId="0" borderId="222" xfId="6" applyFont="1" applyBorder="1" applyAlignment="1" applyProtection="1">
      <alignment horizontal="center" vertical="center" textRotation="255" shrinkToFit="1"/>
      <protection hidden="1"/>
    </xf>
    <xf numFmtId="0" fontId="15" fillId="0" borderId="1" xfId="6" applyFont="1" applyBorder="1" applyAlignment="1" applyProtection="1">
      <alignment horizontal="center" vertical="center" shrinkToFit="1"/>
      <protection hidden="1"/>
    </xf>
    <xf numFmtId="194" fontId="15" fillId="0" borderId="5" xfId="6" applyNumberFormat="1" applyFont="1" applyBorder="1" applyAlignment="1" applyProtection="1">
      <alignment horizontal="center" vertical="center" shrinkToFit="1"/>
      <protection hidden="1"/>
    </xf>
    <xf numFmtId="194" fontId="15" fillId="0" borderId="7" xfId="6" applyNumberFormat="1" applyFont="1" applyBorder="1" applyAlignment="1" applyProtection="1">
      <alignment horizontal="center" vertical="center" shrinkToFit="1"/>
      <protection hidden="1"/>
    </xf>
    <xf numFmtId="194" fontId="15" fillId="0" borderId="1" xfId="6" applyNumberFormat="1" applyFont="1" applyBorder="1" applyAlignment="1" applyProtection="1">
      <alignment horizontal="right" vertical="center" shrinkToFit="1"/>
      <protection hidden="1"/>
    </xf>
    <xf numFmtId="194" fontId="15" fillId="0" borderId="6" xfId="6" applyNumberFormat="1" applyFont="1" applyBorder="1" applyAlignment="1" applyProtection="1">
      <alignment horizontal="right" vertical="center" shrinkToFit="1"/>
      <protection hidden="1"/>
    </xf>
    <xf numFmtId="194" fontId="15" fillId="0" borderId="7" xfId="6" applyNumberFormat="1" applyFont="1" applyBorder="1" applyAlignment="1" applyProtection="1">
      <alignment horizontal="right" vertical="center" shrinkToFit="1"/>
      <protection hidden="1"/>
    </xf>
    <xf numFmtId="197" fontId="15" fillId="0" borderId="5" xfId="6" applyNumberFormat="1" applyFont="1" applyBorder="1" applyAlignment="1" applyProtection="1">
      <alignment horizontal="right" vertical="center"/>
      <protection hidden="1"/>
    </xf>
    <xf numFmtId="197" fontId="15" fillId="0" borderId="7" xfId="6" applyNumberFormat="1" applyFont="1" applyBorder="1" applyAlignment="1" applyProtection="1">
      <alignment horizontal="right" vertical="center"/>
      <protection hidden="1"/>
    </xf>
    <xf numFmtId="0" fontId="15" fillId="0" borderId="8" xfId="6" applyFont="1" applyBorder="1" applyAlignment="1" applyProtection="1">
      <alignment horizontal="center" vertical="center" textRotation="255" shrinkToFit="1"/>
      <protection hidden="1"/>
    </xf>
    <xf numFmtId="0" fontId="15" fillId="0" borderId="56" xfId="6" applyFont="1" applyBorder="1" applyAlignment="1" applyProtection="1">
      <alignment horizontal="center" vertical="center" textRotation="255" shrinkToFit="1"/>
      <protection hidden="1"/>
    </xf>
    <xf numFmtId="0" fontId="15" fillId="0" borderId="54" xfId="6" applyFont="1" applyBorder="1" applyAlignment="1" applyProtection="1">
      <alignment horizontal="center" vertical="center" textRotation="255" shrinkToFit="1"/>
      <protection hidden="1"/>
    </xf>
    <xf numFmtId="0" fontId="22" fillId="0" borderId="5" xfId="6" applyFont="1" applyBorder="1" applyAlignment="1" applyProtection="1">
      <alignment horizontal="center" vertical="center"/>
      <protection hidden="1"/>
    </xf>
    <xf numFmtId="194" fontId="15" fillId="0" borderId="25" xfId="6" applyNumberFormat="1" applyFont="1" applyBorder="1" applyAlignment="1" applyProtection="1">
      <alignment horizontal="right" vertical="center"/>
      <protection hidden="1"/>
    </xf>
    <xf numFmtId="194" fontId="15" fillId="0" borderId="27" xfId="6" applyNumberFormat="1" applyFont="1" applyBorder="1" applyAlignment="1" applyProtection="1">
      <alignment horizontal="right" vertical="center"/>
      <protection hidden="1"/>
    </xf>
    <xf numFmtId="0" fontId="15" fillId="0" borderId="5" xfId="6" applyFont="1" applyBorder="1" applyAlignment="1" applyProtection="1">
      <alignment horizontal="right" vertical="center"/>
      <protection hidden="1"/>
    </xf>
    <xf numFmtId="0" fontId="15" fillId="0" borderId="7" xfId="6" applyFont="1" applyBorder="1" applyAlignment="1" applyProtection="1">
      <alignment horizontal="right" vertical="center"/>
      <protection hidden="1"/>
    </xf>
    <xf numFmtId="194" fontId="12" fillId="0" borderId="25" xfId="6" applyNumberFormat="1" applyFont="1" applyBorder="1" applyAlignment="1" applyProtection="1">
      <alignment horizontal="right" vertical="center"/>
      <protection hidden="1"/>
    </xf>
    <xf numFmtId="194" fontId="12" fillId="0" borderId="27" xfId="6" applyNumberFormat="1" applyFont="1" applyBorder="1" applyAlignment="1" applyProtection="1">
      <alignment horizontal="right" vertical="center"/>
      <protection hidden="1"/>
    </xf>
    <xf numFmtId="194" fontId="15" fillId="0" borderId="5" xfId="6" applyNumberFormat="1" applyFont="1" applyBorder="1" applyAlignment="1" applyProtection="1">
      <alignment horizontal="right" vertical="center" shrinkToFit="1"/>
      <protection hidden="1"/>
    </xf>
    <xf numFmtId="0" fontId="9" fillId="0" borderId="220" xfId="6" applyFont="1" applyBorder="1" applyAlignment="1" applyProtection="1">
      <alignment horizontal="center" vertical="distributed" textRotation="255" shrinkToFit="1"/>
      <protection hidden="1"/>
    </xf>
    <xf numFmtId="0" fontId="9" fillId="0" borderId="221" xfId="6" applyFont="1" applyBorder="1" applyAlignment="1" applyProtection="1">
      <alignment horizontal="center" vertical="distributed" textRotation="255" shrinkToFit="1"/>
      <protection hidden="1"/>
    </xf>
    <xf numFmtId="0" fontId="9" fillId="0" borderId="222" xfId="6" applyFont="1" applyBorder="1" applyAlignment="1" applyProtection="1">
      <alignment horizontal="center" vertical="distributed" textRotation="255" shrinkToFit="1"/>
      <protection hidden="1"/>
    </xf>
    <xf numFmtId="0" fontId="15" fillId="0" borderId="5" xfId="6" applyFont="1" applyBorder="1" applyAlignment="1" applyProtection="1">
      <alignment horizontal="center" vertical="center" shrinkToFit="1"/>
      <protection hidden="1"/>
    </xf>
    <xf numFmtId="0" fontId="15" fillId="0" borderId="7" xfId="6" applyFont="1" applyBorder="1" applyAlignment="1" applyProtection="1">
      <alignment horizontal="center" vertical="center" shrinkToFit="1"/>
      <protection hidden="1"/>
    </xf>
    <xf numFmtId="194" fontId="15" fillId="0" borderId="1" xfId="6" applyNumberFormat="1" applyFont="1" applyBorder="1" applyAlignment="1" applyProtection="1">
      <alignment horizontal="center" vertical="center" shrinkToFit="1"/>
      <protection hidden="1"/>
    </xf>
    <xf numFmtId="0" fontId="9" fillId="0" borderId="1" xfId="6" applyFont="1" applyBorder="1" applyAlignment="1" applyProtection="1">
      <alignment horizontal="center" vertical="center"/>
      <protection hidden="1"/>
    </xf>
    <xf numFmtId="0" fontId="15" fillId="0" borderId="10" xfId="6" applyFont="1" applyBorder="1" applyAlignment="1" applyProtection="1">
      <alignment horizontal="center" vertical="center" wrapText="1"/>
      <protection hidden="1"/>
    </xf>
    <xf numFmtId="0" fontId="18" fillId="0" borderId="6" xfId="6" applyFont="1" applyBorder="1" applyAlignment="1" applyProtection="1">
      <alignment horizontal="center" vertical="center"/>
      <protection hidden="1"/>
    </xf>
    <xf numFmtId="0" fontId="18" fillId="0" borderId="7" xfId="6" applyFont="1" applyBorder="1" applyAlignment="1" applyProtection="1">
      <alignment horizontal="center" vertical="center"/>
      <protection hidden="1"/>
    </xf>
    <xf numFmtId="0" fontId="18" fillId="0" borderId="5" xfId="6" applyFont="1" applyBorder="1" applyAlignment="1" applyProtection="1">
      <alignment horizontal="center" vertical="center"/>
      <protection hidden="1"/>
    </xf>
    <xf numFmtId="0" fontId="18" fillId="0" borderId="219" xfId="6" applyFont="1" applyBorder="1" applyAlignment="1" applyProtection="1">
      <alignment horizontal="center" vertical="center"/>
      <protection hidden="1"/>
    </xf>
    <xf numFmtId="0" fontId="13" fillId="0" borderId="11" xfId="6" applyFont="1" applyBorder="1" applyAlignment="1" applyProtection="1">
      <alignment horizontal="center" vertical="center" wrapText="1"/>
      <protection hidden="1"/>
    </xf>
    <xf numFmtId="0" fontId="13" fillId="0" borderId="12" xfId="6" applyFont="1" applyBorder="1" applyAlignment="1" applyProtection="1">
      <alignment horizontal="center" vertical="center" wrapText="1"/>
      <protection hidden="1"/>
    </xf>
    <xf numFmtId="0" fontId="13" fillId="0" borderId="0" xfId="6" applyFont="1" applyAlignment="1" applyProtection="1">
      <alignment horizontal="center" vertical="center" wrapText="1"/>
      <protection hidden="1"/>
    </xf>
    <xf numFmtId="0" fontId="13" fillId="0" borderId="13" xfId="6" applyFont="1" applyBorder="1" applyAlignment="1" applyProtection="1">
      <alignment horizontal="center" vertical="center" wrapText="1"/>
      <protection hidden="1"/>
    </xf>
    <xf numFmtId="0" fontId="13" fillId="0" borderId="16" xfId="6" applyFont="1" applyBorder="1" applyAlignment="1" applyProtection="1">
      <alignment horizontal="center" vertical="center" wrapText="1"/>
      <protection hidden="1"/>
    </xf>
    <xf numFmtId="0" fontId="12" fillId="0" borderId="61" xfId="6" applyFont="1" applyBorder="1" applyAlignment="1" applyProtection="1">
      <alignment horizontal="center" vertical="center"/>
      <protection hidden="1"/>
    </xf>
    <xf numFmtId="0" fontId="12" fillId="0" borderId="62" xfId="6" applyFont="1" applyBorder="1" applyAlignment="1" applyProtection="1">
      <alignment horizontal="center" vertical="center"/>
      <protection hidden="1"/>
    </xf>
    <xf numFmtId="0" fontId="12" fillId="0" borderId="63" xfId="6" applyFont="1" applyBorder="1" applyAlignment="1" applyProtection="1">
      <alignment horizontal="center" vertical="center"/>
      <protection hidden="1"/>
    </xf>
    <xf numFmtId="0" fontId="12" fillId="0" borderId="67" xfId="6" applyFont="1" applyBorder="1" applyAlignment="1" applyProtection="1">
      <alignment horizontal="center" vertical="center"/>
      <protection hidden="1"/>
    </xf>
    <xf numFmtId="0" fontId="12" fillId="0" borderId="68" xfId="6" applyFont="1" applyBorder="1" applyAlignment="1" applyProtection="1">
      <alignment horizontal="center" vertical="center"/>
      <protection hidden="1"/>
    </xf>
    <xf numFmtId="0" fontId="12" fillId="0" borderId="69" xfId="6" applyFont="1" applyBorder="1" applyAlignment="1" applyProtection="1">
      <alignment horizontal="center" vertical="center"/>
      <protection hidden="1"/>
    </xf>
    <xf numFmtId="0" fontId="13" fillId="0" borderId="9" xfId="6" applyFont="1" applyBorder="1" applyAlignment="1" applyProtection="1">
      <alignment horizontal="center" vertical="center" shrinkToFit="1"/>
      <protection hidden="1"/>
    </xf>
    <xf numFmtId="0" fontId="13" fillId="0" borderId="10" xfId="6" applyFont="1" applyBorder="1" applyAlignment="1" applyProtection="1">
      <alignment horizontal="center" vertical="center" shrinkToFit="1"/>
      <protection hidden="1"/>
    </xf>
    <xf numFmtId="0" fontId="13" fillId="0" borderId="11" xfId="6" applyFont="1" applyBorder="1" applyAlignment="1" applyProtection="1">
      <alignment horizontal="center" vertical="center" shrinkToFit="1"/>
      <protection hidden="1"/>
    </xf>
    <xf numFmtId="0" fontId="13" fillId="0" borderId="14" xfId="6" applyFont="1" applyBorder="1" applyAlignment="1" applyProtection="1">
      <alignment horizontal="center" vertical="center" shrinkToFit="1"/>
      <protection hidden="1"/>
    </xf>
    <xf numFmtId="0" fontId="13" fillId="0" borderId="15" xfId="6" applyFont="1" applyBorder="1" applyAlignment="1" applyProtection="1">
      <alignment horizontal="center" vertical="center" shrinkToFit="1"/>
      <protection hidden="1"/>
    </xf>
    <xf numFmtId="0" fontId="13" fillId="0" borderId="16" xfId="6" applyFont="1" applyBorder="1" applyAlignment="1" applyProtection="1">
      <alignment horizontal="center" vertical="center" shrinkToFit="1"/>
      <protection hidden="1"/>
    </xf>
    <xf numFmtId="0" fontId="13" fillId="0" borderId="9" xfId="6" applyFont="1" applyBorder="1" applyAlignment="1" applyProtection="1">
      <alignment horizontal="right" vertical="center"/>
      <protection hidden="1"/>
    </xf>
    <xf numFmtId="0" fontId="13" fillId="0" borderId="10" xfId="6" applyFont="1" applyBorder="1" applyAlignment="1" applyProtection="1">
      <alignment horizontal="right" vertical="center"/>
      <protection hidden="1"/>
    </xf>
    <xf numFmtId="0" fontId="13" fillId="0" borderId="14" xfId="6" applyFont="1" applyBorder="1" applyAlignment="1" applyProtection="1">
      <alignment horizontal="right" vertical="center"/>
      <protection hidden="1"/>
    </xf>
    <xf numFmtId="0" fontId="13" fillId="0" borderId="15" xfId="6" applyFont="1" applyBorder="1" applyAlignment="1" applyProtection="1">
      <alignment horizontal="right" vertical="center"/>
      <protection hidden="1"/>
    </xf>
    <xf numFmtId="0" fontId="18" fillId="0" borderId="1" xfId="6" applyFont="1" applyBorder="1" applyAlignment="1" applyProtection="1">
      <alignment horizontal="center" wrapText="1"/>
      <protection hidden="1"/>
    </xf>
    <xf numFmtId="0" fontId="18" fillId="0" borderId="1" xfId="6" applyFont="1" applyBorder="1" applyAlignment="1" applyProtection="1">
      <alignment horizontal="center"/>
      <protection hidden="1"/>
    </xf>
    <xf numFmtId="198" fontId="13" fillId="0" borderId="10" xfId="6" applyNumberFormat="1" applyFont="1" applyBorder="1" applyAlignment="1" applyProtection="1">
      <alignment horizontal="center" vertical="center" shrinkToFit="1"/>
      <protection hidden="1"/>
    </xf>
    <xf numFmtId="198" fontId="13" fillId="0" borderId="11" xfId="6" applyNumberFormat="1" applyFont="1" applyBorder="1" applyAlignment="1" applyProtection="1">
      <alignment horizontal="center" vertical="center" shrinkToFit="1"/>
      <protection hidden="1"/>
    </xf>
    <xf numFmtId="198" fontId="13" fillId="0" borderId="15" xfId="6" applyNumberFormat="1" applyFont="1" applyBorder="1" applyAlignment="1" applyProtection="1">
      <alignment horizontal="center" vertical="center" shrinkToFit="1"/>
      <protection hidden="1"/>
    </xf>
    <xf numFmtId="198" fontId="13" fillId="0" borderId="16" xfId="6" applyNumberFormat="1" applyFont="1" applyBorder="1" applyAlignment="1" applyProtection="1">
      <alignment horizontal="center" vertical="center" shrinkToFit="1"/>
      <protection hidden="1"/>
    </xf>
    <xf numFmtId="0" fontId="13" fillId="0" borderId="1" xfId="6" applyFont="1" applyBorder="1" applyAlignment="1" applyProtection="1">
      <alignment horizontal="center"/>
      <protection hidden="1"/>
    </xf>
    <xf numFmtId="197" fontId="15" fillId="0" borderId="9" xfId="7" applyNumberFormat="1" applyFont="1" applyFill="1" applyBorder="1" applyAlignment="1" applyProtection="1">
      <alignment horizontal="center" vertical="center" shrinkToFit="1"/>
      <protection hidden="1"/>
    </xf>
    <xf numFmtId="197" fontId="15" fillId="0" borderId="10" xfId="7" applyNumberFormat="1" applyFont="1" applyFill="1" applyBorder="1" applyAlignment="1" applyProtection="1">
      <alignment horizontal="center" vertical="center" shrinkToFit="1"/>
      <protection hidden="1"/>
    </xf>
    <xf numFmtId="197" fontId="15" fillId="0" borderId="11" xfId="7" applyNumberFormat="1" applyFont="1" applyFill="1" applyBorder="1" applyAlignment="1" applyProtection="1">
      <alignment horizontal="center" vertical="center" shrinkToFit="1"/>
      <protection hidden="1"/>
    </xf>
    <xf numFmtId="197" fontId="15" fillId="0" borderId="14" xfId="7" applyNumberFormat="1" applyFont="1" applyFill="1" applyBorder="1" applyAlignment="1" applyProtection="1">
      <alignment horizontal="center" vertical="center" shrinkToFit="1"/>
      <protection hidden="1"/>
    </xf>
    <xf numFmtId="197" fontId="15" fillId="0" borderId="15" xfId="7" applyNumberFormat="1" applyFont="1" applyFill="1" applyBorder="1" applyAlignment="1" applyProtection="1">
      <alignment horizontal="center" vertical="center" shrinkToFit="1"/>
      <protection hidden="1"/>
    </xf>
    <xf numFmtId="197" fontId="15" fillId="0" borderId="16" xfId="7" applyNumberFormat="1" applyFont="1" applyFill="1" applyBorder="1" applyAlignment="1" applyProtection="1">
      <alignment horizontal="center" vertical="center" shrinkToFit="1"/>
      <protection hidden="1"/>
    </xf>
    <xf numFmtId="194" fontId="13" fillId="0" borderId="167" xfId="7" applyNumberFormat="1" applyFont="1" applyFill="1" applyBorder="1" applyAlignment="1" applyProtection="1">
      <alignment vertical="center"/>
      <protection hidden="1"/>
    </xf>
    <xf numFmtId="194" fontId="13" fillId="0" borderId="168" xfId="7" applyNumberFormat="1" applyFont="1" applyFill="1" applyBorder="1" applyAlignment="1" applyProtection="1">
      <alignment vertical="center"/>
      <protection hidden="1"/>
    </xf>
    <xf numFmtId="194" fontId="13" fillId="0" borderId="209" xfId="7" applyNumberFormat="1" applyFont="1" applyFill="1" applyBorder="1" applyAlignment="1" applyProtection="1">
      <alignment vertical="center"/>
      <protection hidden="1"/>
    </xf>
    <xf numFmtId="194" fontId="13" fillId="0" borderId="177" xfId="7" applyNumberFormat="1" applyFont="1" applyFill="1" applyBorder="1" applyAlignment="1" applyProtection="1">
      <alignment vertical="center"/>
      <protection hidden="1"/>
    </xf>
    <xf numFmtId="194" fontId="13" fillId="0" borderId="178" xfId="7" applyNumberFormat="1" applyFont="1" applyFill="1" applyBorder="1" applyAlignment="1" applyProtection="1">
      <alignment vertical="center"/>
      <protection hidden="1"/>
    </xf>
    <xf numFmtId="194" fontId="13" fillId="0" borderId="202" xfId="7" applyNumberFormat="1" applyFont="1" applyFill="1" applyBorder="1" applyAlignment="1" applyProtection="1">
      <alignment vertical="center"/>
      <protection hidden="1"/>
    </xf>
    <xf numFmtId="38" fontId="13" fillId="2" borderId="12" xfId="7" applyFont="1" applyFill="1" applyBorder="1" applyAlignment="1" applyProtection="1">
      <alignment vertical="center"/>
      <protection locked="0"/>
    </xf>
    <xf numFmtId="38" fontId="13" fillId="2" borderId="0" xfId="7" applyFont="1" applyFill="1" applyBorder="1" applyAlignment="1" applyProtection="1">
      <alignment vertical="center"/>
      <protection locked="0"/>
    </xf>
    <xf numFmtId="38" fontId="13" fillId="2" borderId="13" xfId="7" applyFont="1" applyFill="1" applyBorder="1" applyAlignment="1" applyProtection="1">
      <alignment vertical="center"/>
      <protection locked="0"/>
    </xf>
    <xf numFmtId="0" fontId="18" fillId="0" borderId="203" xfId="6" applyFont="1" applyBorder="1" applyAlignment="1" applyProtection="1">
      <alignment horizontal="center" vertical="center"/>
      <protection hidden="1"/>
    </xf>
    <xf numFmtId="0" fontId="18" fillId="0" borderId="23" xfId="6" applyFont="1" applyBorder="1" applyAlignment="1" applyProtection="1">
      <alignment horizontal="center" vertical="center"/>
      <protection hidden="1"/>
    </xf>
    <xf numFmtId="0" fontId="18" fillId="0" borderId="204" xfId="6" applyFont="1" applyBorder="1" applyAlignment="1" applyProtection="1">
      <alignment horizontal="center" vertical="center"/>
      <protection hidden="1"/>
    </xf>
    <xf numFmtId="0" fontId="13" fillId="0" borderId="13" xfId="6" applyFont="1" applyBorder="1" applyAlignment="1" applyProtection="1">
      <alignment horizontal="center" vertical="center"/>
      <protection hidden="1"/>
    </xf>
    <xf numFmtId="194" fontId="13" fillId="0" borderId="9" xfId="6" applyNumberFormat="1" applyFont="1" applyBorder="1" applyAlignment="1" applyProtection="1">
      <alignment horizontal="center" vertical="center"/>
      <protection hidden="1"/>
    </xf>
    <xf numFmtId="194" fontId="13" fillId="0" borderId="10" xfId="6" applyNumberFormat="1" applyFont="1" applyBorder="1" applyAlignment="1" applyProtection="1">
      <alignment horizontal="center" vertical="center"/>
      <protection hidden="1"/>
    </xf>
    <xf numFmtId="194" fontId="13" fillId="0" borderId="12" xfId="6" applyNumberFormat="1" applyFont="1" applyBorder="1" applyAlignment="1" applyProtection="1">
      <alignment horizontal="center" vertical="center"/>
      <protection hidden="1"/>
    </xf>
    <xf numFmtId="194" fontId="13" fillId="0" borderId="0" xfId="6" applyNumberFormat="1" applyFont="1" applyAlignment="1" applyProtection="1">
      <alignment horizontal="center" vertical="center"/>
      <protection hidden="1"/>
    </xf>
    <xf numFmtId="194" fontId="13" fillId="0" borderId="14" xfId="6" applyNumberFormat="1" applyFont="1" applyBorder="1" applyAlignment="1" applyProtection="1">
      <alignment horizontal="center" vertical="center"/>
      <protection hidden="1"/>
    </xf>
    <xf numFmtId="194" fontId="13" fillId="0" borderId="15" xfId="6" applyNumberFormat="1" applyFont="1" applyBorder="1" applyAlignment="1" applyProtection="1">
      <alignment horizontal="center" vertical="center"/>
      <protection hidden="1"/>
    </xf>
    <xf numFmtId="194" fontId="13" fillId="0" borderId="175" xfId="7" applyNumberFormat="1" applyFont="1" applyFill="1" applyBorder="1" applyAlignment="1" applyProtection="1">
      <alignment vertical="center"/>
      <protection hidden="1"/>
    </xf>
    <xf numFmtId="194" fontId="13" fillId="0" borderId="176" xfId="7" applyNumberFormat="1" applyFont="1" applyFill="1" applyBorder="1" applyAlignment="1" applyProtection="1">
      <alignment vertical="center"/>
      <protection hidden="1"/>
    </xf>
    <xf numFmtId="194" fontId="13" fillId="0" borderId="188" xfId="7" applyNumberFormat="1" applyFont="1" applyFill="1" applyBorder="1" applyAlignment="1" applyProtection="1">
      <alignment vertical="center"/>
      <protection hidden="1"/>
    </xf>
    <xf numFmtId="194" fontId="15" fillId="0" borderId="12" xfId="6" applyNumberFormat="1" applyFont="1" applyBorder="1" applyAlignment="1" applyProtection="1">
      <alignment horizontal="center" vertical="center"/>
      <protection hidden="1"/>
    </xf>
    <xf numFmtId="194" fontId="15" fillId="0" borderId="13" xfId="6" applyNumberFormat="1" applyFont="1" applyBorder="1" applyAlignment="1" applyProtection="1">
      <alignment horizontal="center" vertical="center"/>
      <protection hidden="1"/>
    </xf>
    <xf numFmtId="194" fontId="15" fillId="0" borderId="14" xfId="6" applyNumberFormat="1" applyFont="1" applyBorder="1" applyAlignment="1" applyProtection="1">
      <alignment horizontal="center" vertical="center"/>
      <protection hidden="1"/>
    </xf>
    <xf numFmtId="194" fontId="15" fillId="0" borderId="16" xfId="6" applyNumberFormat="1" applyFont="1" applyBorder="1" applyAlignment="1" applyProtection="1">
      <alignment horizontal="center" vertical="center"/>
      <protection hidden="1"/>
    </xf>
    <xf numFmtId="194" fontId="13" fillId="0" borderId="0" xfId="7" applyNumberFormat="1" applyFont="1" applyFill="1" applyBorder="1" applyAlignment="1" applyProtection="1">
      <alignment vertical="center"/>
      <protection hidden="1"/>
    </xf>
    <xf numFmtId="0" fontId="12" fillId="0" borderId="9" xfId="6" applyFont="1" applyBorder="1" applyAlignment="1" applyProtection="1">
      <alignment horizontal="distributed" vertical="center"/>
      <protection hidden="1"/>
    </xf>
    <xf numFmtId="0" fontId="12" fillId="0" borderId="11" xfId="6" applyFont="1" applyBorder="1" applyAlignment="1" applyProtection="1">
      <alignment horizontal="distributed" vertical="center"/>
      <protection hidden="1"/>
    </xf>
    <xf numFmtId="0" fontId="15" fillId="0" borderId="0" xfId="6" applyFont="1" applyAlignment="1" applyProtection="1">
      <alignment horizontal="center" vertical="center" shrinkToFit="1"/>
      <protection hidden="1"/>
    </xf>
    <xf numFmtId="194" fontId="15" fillId="0" borderId="12" xfId="7" applyNumberFormat="1" applyFont="1" applyFill="1" applyBorder="1" applyAlignment="1" applyProtection="1">
      <alignment vertical="center"/>
      <protection hidden="1"/>
    </xf>
    <xf numFmtId="194" fontId="15" fillId="0" borderId="13" xfId="7" applyNumberFormat="1" applyFont="1" applyFill="1" applyBorder="1" applyAlignment="1" applyProtection="1">
      <alignment vertical="center"/>
      <protection hidden="1"/>
    </xf>
    <xf numFmtId="38" fontId="13" fillId="0" borderId="12" xfId="7" applyFont="1" applyFill="1" applyBorder="1" applyAlignment="1" applyProtection="1">
      <alignment vertical="center"/>
      <protection hidden="1"/>
    </xf>
    <xf numFmtId="38" fontId="13" fillId="0" borderId="0" xfId="7" applyFont="1" applyFill="1" applyBorder="1" applyAlignment="1" applyProtection="1">
      <alignment vertical="center"/>
      <protection hidden="1"/>
    </xf>
    <xf numFmtId="38" fontId="13" fillId="0" borderId="13" xfId="7" applyFont="1" applyFill="1" applyBorder="1" applyAlignment="1" applyProtection="1">
      <alignment vertical="center"/>
      <protection hidden="1"/>
    </xf>
    <xf numFmtId="194" fontId="15" fillId="0" borderId="9" xfId="6" applyNumberFormat="1" applyFont="1" applyBorder="1" applyAlignment="1" applyProtection="1">
      <alignment horizontal="center" vertical="center" shrinkToFit="1"/>
      <protection hidden="1"/>
    </xf>
    <xf numFmtId="194" fontId="15" fillId="0" borderId="10" xfId="6" applyNumberFormat="1" applyFont="1" applyBorder="1" applyAlignment="1" applyProtection="1">
      <alignment horizontal="center" vertical="center" shrinkToFit="1"/>
      <protection hidden="1"/>
    </xf>
    <xf numFmtId="194" fontId="15" fillId="0" borderId="11" xfId="6" applyNumberFormat="1" applyFont="1" applyBorder="1" applyAlignment="1" applyProtection="1">
      <alignment horizontal="center" vertical="center" shrinkToFit="1"/>
      <protection hidden="1"/>
    </xf>
    <xf numFmtId="194" fontId="15" fillId="0" borderId="14" xfId="6" applyNumberFormat="1" applyFont="1" applyBorder="1" applyAlignment="1" applyProtection="1">
      <alignment horizontal="center" vertical="center" shrinkToFit="1"/>
      <protection hidden="1"/>
    </xf>
    <xf numFmtId="194" fontId="15" fillId="0" borderId="15" xfId="6" applyNumberFormat="1" applyFont="1" applyBorder="1" applyAlignment="1" applyProtection="1">
      <alignment horizontal="center" vertical="center" shrinkToFit="1"/>
      <protection hidden="1"/>
    </xf>
    <xf numFmtId="194" fontId="15" fillId="0" borderId="16" xfId="6" applyNumberFormat="1" applyFont="1" applyBorder="1" applyAlignment="1" applyProtection="1">
      <alignment horizontal="center" vertical="center" shrinkToFit="1"/>
      <protection hidden="1"/>
    </xf>
    <xf numFmtId="203" fontId="15" fillId="0" borderId="9" xfId="7" applyNumberFormat="1" applyFont="1" applyFill="1" applyBorder="1" applyAlignment="1" applyProtection="1">
      <alignment vertical="center" shrinkToFit="1"/>
      <protection hidden="1"/>
    </xf>
    <xf numFmtId="203" fontId="15" fillId="0" borderId="10" xfId="7" applyNumberFormat="1" applyFont="1" applyFill="1" applyBorder="1" applyAlignment="1" applyProtection="1">
      <alignment vertical="center" shrinkToFit="1"/>
      <protection hidden="1"/>
    </xf>
    <xf numFmtId="203" fontId="15" fillId="0" borderId="14" xfId="7" applyNumberFormat="1" applyFont="1" applyFill="1" applyBorder="1" applyAlignment="1" applyProtection="1">
      <alignment vertical="center" shrinkToFit="1"/>
      <protection hidden="1"/>
    </xf>
    <xf numFmtId="203" fontId="15" fillId="0" borderId="15" xfId="7" applyNumberFormat="1" applyFont="1" applyFill="1" applyBorder="1" applyAlignment="1" applyProtection="1">
      <alignment vertical="center" shrinkToFit="1"/>
      <protection hidden="1"/>
    </xf>
    <xf numFmtId="0" fontId="18" fillId="0" borderId="12" xfId="6" applyFont="1" applyBorder="1" applyAlignment="1" applyProtection="1">
      <alignment horizontal="center" vertical="center"/>
      <protection hidden="1"/>
    </xf>
    <xf numFmtId="0" fontId="18" fillId="0" borderId="0" xfId="6" applyFont="1" applyAlignment="1" applyProtection="1">
      <alignment horizontal="center" vertical="center"/>
      <protection hidden="1"/>
    </xf>
    <xf numFmtId="0" fontId="18" fillId="0" borderId="13" xfId="6" applyFont="1" applyBorder="1" applyAlignment="1" applyProtection="1">
      <alignment horizontal="center" vertical="center"/>
      <protection hidden="1"/>
    </xf>
    <xf numFmtId="0" fontId="18" fillId="0" borderId="9" xfId="6" applyFont="1" applyBorder="1" applyAlignment="1" applyProtection="1">
      <alignment horizontal="left" vertical="center" wrapText="1" shrinkToFit="1"/>
      <protection hidden="1"/>
    </xf>
    <xf numFmtId="0" fontId="18" fillId="0" borderId="10" xfId="6" applyFont="1" applyBorder="1" applyAlignment="1" applyProtection="1">
      <alignment horizontal="left" vertical="center" wrapText="1" shrinkToFit="1"/>
      <protection hidden="1"/>
    </xf>
    <xf numFmtId="0" fontId="18" fillId="0" borderId="11" xfId="6" applyFont="1" applyBorder="1" applyAlignment="1" applyProtection="1">
      <alignment horizontal="left" vertical="center" wrapText="1" shrinkToFit="1"/>
      <protection hidden="1"/>
    </xf>
    <xf numFmtId="0" fontId="18" fillId="0" borderId="14" xfId="6" applyFont="1" applyBorder="1" applyAlignment="1" applyProtection="1">
      <alignment horizontal="left" vertical="center" wrapText="1" shrinkToFit="1"/>
      <protection hidden="1"/>
    </xf>
    <xf numFmtId="0" fontId="18" fillId="0" borderId="15" xfId="6" applyFont="1" applyBorder="1" applyAlignment="1" applyProtection="1">
      <alignment horizontal="left" vertical="center" wrapText="1" shrinkToFit="1"/>
      <protection hidden="1"/>
    </xf>
    <xf numFmtId="0" fontId="18" fillId="0" borderId="16" xfId="6" applyFont="1" applyBorder="1" applyAlignment="1" applyProtection="1">
      <alignment horizontal="left" vertical="center" wrapText="1" shrinkToFit="1"/>
      <protection hidden="1"/>
    </xf>
    <xf numFmtId="0" fontId="18" fillId="0" borderId="228" xfId="6" applyFont="1" applyBorder="1" applyAlignment="1" applyProtection="1">
      <alignment horizontal="center" vertical="center"/>
      <protection hidden="1"/>
    </xf>
    <xf numFmtId="0" fontId="18" fillId="0" borderId="229" xfId="6" applyFont="1" applyBorder="1" applyAlignment="1" applyProtection="1">
      <alignment horizontal="center" vertical="center"/>
      <protection hidden="1"/>
    </xf>
    <xf numFmtId="58" fontId="12" fillId="0" borderId="0" xfId="6" applyNumberFormat="1" applyFont="1" applyAlignment="1" applyProtection="1">
      <alignment horizontal="right" vertical="center"/>
      <protection hidden="1"/>
    </xf>
    <xf numFmtId="0" fontId="18" fillId="0" borderId="9" xfId="6" applyFont="1" applyBorder="1" applyAlignment="1" applyProtection="1">
      <alignment horizontal="center"/>
      <protection hidden="1"/>
    </xf>
    <xf numFmtId="0" fontId="18" fillId="0" borderId="11" xfId="6" applyFont="1" applyBorder="1" applyAlignment="1" applyProtection="1">
      <alignment horizontal="center"/>
      <protection hidden="1"/>
    </xf>
    <xf numFmtId="0" fontId="18" fillId="0" borderId="175" xfId="6" applyFont="1" applyBorder="1" applyAlignment="1" applyProtection="1">
      <alignment horizontal="center" vertical="center"/>
      <protection hidden="1"/>
    </xf>
    <xf numFmtId="0" fontId="18" fillId="0" borderId="176" xfId="6" applyFont="1" applyBorder="1" applyAlignment="1" applyProtection="1">
      <alignment horizontal="center" vertical="center"/>
      <protection hidden="1"/>
    </xf>
    <xf numFmtId="0" fontId="18" fillId="0" borderId="188" xfId="6" applyFont="1" applyBorder="1" applyAlignment="1" applyProtection="1">
      <alignment horizontal="center" vertical="center"/>
      <protection hidden="1"/>
    </xf>
    <xf numFmtId="0" fontId="9" fillId="0" borderId="9" xfId="6" applyFont="1" applyBorder="1" applyAlignment="1" applyProtection="1">
      <alignment horizontal="left" vertical="center" wrapText="1" shrinkToFit="1"/>
      <protection hidden="1"/>
    </xf>
    <xf numFmtId="0" fontId="9" fillId="0" borderId="10" xfId="6" applyFont="1" applyBorder="1" applyAlignment="1" applyProtection="1">
      <alignment horizontal="left" vertical="center" wrapText="1" shrinkToFit="1"/>
      <protection hidden="1"/>
    </xf>
    <xf numFmtId="0" fontId="9" fillId="0" borderId="11" xfId="6" applyFont="1" applyBorder="1" applyAlignment="1" applyProtection="1">
      <alignment horizontal="left" vertical="center" wrapText="1" shrinkToFit="1"/>
      <protection hidden="1"/>
    </xf>
    <xf numFmtId="0" fontId="9" fillId="0" borderId="14" xfId="6" applyFont="1" applyBorder="1" applyAlignment="1" applyProtection="1">
      <alignment horizontal="left" vertical="center" wrapText="1" shrinkToFit="1"/>
      <protection hidden="1"/>
    </xf>
    <xf numFmtId="0" fontId="9" fillId="0" borderId="15" xfId="6" applyFont="1" applyBorder="1" applyAlignment="1" applyProtection="1">
      <alignment horizontal="left" vertical="center" wrapText="1" shrinkToFit="1"/>
      <protection hidden="1"/>
    </xf>
    <xf numFmtId="0" fontId="9" fillId="0" borderId="16" xfId="6" applyFont="1" applyBorder="1" applyAlignment="1" applyProtection="1">
      <alignment horizontal="left" vertical="center" wrapText="1" shrinkToFit="1"/>
      <protection hidden="1"/>
    </xf>
    <xf numFmtId="0" fontId="9" fillId="0" borderId="9" xfId="6" applyFont="1" applyBorder="1" applyAlignment="1" applyProtection="1">
      <alignment horizontal="center" vertical="center" shrinkToFit="1"/>
      <protection hidden="1"/>
    </xf>
    <xf numFmtId="0" fontId="9" fillId="0" borderId="11" xfId="6" applyFont="1" applyBorder="1" applyAlignment="1" applyProtection="1">
      <alignment horizontal="center" vertical="center" shrinkToFit="1"/>
      <protection hidden="1"/>
    </xf>
    <xf numFmtId="0" fontId="9" fillId="0" borderId="210" xfId="6" applyFont="1" applyBorder="1" applyAlignment="1" applyProtection="1">
      <alignment horizontal="right" vertical="center" shrinkToFit="1"/>
      <protection hidden="1"/>
    </xf>
    <xf numFmtId="49" fontId="9" fillId="0" borderId="212" xfId="6" applyNumberFormat="1" applyFont="1" applyBorder="1" applyAlignment="1" applyProtection="1">
      <alignment horizontal="right" vertical="center" shrinkToFit="1"/>
      <protection hidden="1"/>
    </xf>
    <xf numFmtId="0" fontId="9" fillId="0" borderId="211" xfId="6" applyFont="1" applyBorder="1" applyAlignment="1" applyProtection="1">
      <alignment horizontal="right" vertical="center" shrinkToFit="1"/>
      <protection hidden="1"/>
    </xf>
    <xf numFmtId="49" fontId="9" fillId="0" borderId="213" xfId="6" applyNumberFormat="1" applyFont="1" applyBorder="1" applyAlignment="1" applyProtection="1">
      <alignment horizontal="right" vertical="center" shrinkToFit="1"/>
      <protection hidden="1"/>
    </xf>
    <xf numFmtId="194" fontId="9" fillId="0" borderId="9" xfId="6" applyNumberFormat="1" applyFont="1" applyBorder="1" applyAlignment="1" applyProtection="1">
      <alignment horizontal="right" vertical="center" shrinkToFit="1"/>
      <protection hidden="1"/>
    </xf>
    <xf numFmtId="194" fontId="9" fillId="0" borderId="10" xfId="6" applyNumberFormat="1" applyFont="1" applyBorder="1" applyAlignment="1" applyProtection="1">
      <alignment horizontal="right" vertical="center" shrinkToFit="1"/>
      <protection hidden="1"/>
    </xf>
    <xf numFmtId="194" fontId="9" fillId="0" borderId="11" xfId="6" applyNumberFormat="1" applyFont="1" applyBorder="1" applyAlignment="1" applyProtection="1">
      <alignment horizontal="right" vertical="center" shrinkToFit="1"/>
      <protection hidden="1"/>
    </xf>
    <xf numFmtId="194" fontId="9" fillId="0" borderId="14" xfId="6" applyNumberFormat="1" applyFont="1" applyBorder="1" applyAlignment="1" applyProtection="1">
      <alignment horizontal="right" vertical="center" shrinkToFit="1"/>
      <protection hidden="1"/>
    </xf>
    <xf numFmtId="194" fontId="9" fillId="0" borderId="15" xfId="6" applyNumberFormat="1" applyFont="1" applyBorder="1" applyAlignment="1" applyProtection="1">
      <alignment horizontal="right" vertical="center" shrinkToFit="1"/>
      <protection hidden="1"/>
    </xf>
    <xf numFmtId="194" fontId="9" fillId="0" borderId="16" xfId="6" applyNumberFormat="1" applyFont="1" applyBorder="1" applyAlignment="1" applyProtection="1">
      <alignment horizontal="right" vertical="center" shrinkToFit="1"/>
      <protection hidden="1"/>
    </xf>
    <xf numFmtId="9" fontId="9" fillId="0" borderId="9" xfId="6" applyNumberFormat="1" applyFont="1" applyBorder="1" applyAlignment="1" applyProtection="1">
      <alignment horizontal="right" vertical="center" shrinkToFit="1"/>
      <protection hidden="1"/>
    </xf>
    <xf numFmtId="9" fontId="9" fillId="0" borderId="11" xfId="6" applyNumberFormat="1" applyFont="1" applyBorder="1" applyAlignment="1" applyProtection="1">
      <alignment horizontal="right" vertical="center" shrinkToFit="1"/>
      <protection hidden="1"/>
    </xf>
    <xf numFmtId="9" fontId="9" fillId="0" borderId="14" xfId="6" applyNumberFormat="1" applyFont="1" applyBorder="1" applyAlignment="1" applyProtection="1">
      <alignment horizontal="right" vertical="center" shrinkToFit="1"/>
      <protection hidden="1"/>
    </xf>
    <xf numFmtId="9" fontId="9" fillId="0" borderId="16" xfId="6" applyNumberFormat="1" applyFont="1" applyBorder="1" applyAlignment="1" applyProtection="1">
      <alignment horizontal="right" vertical="center" shrinkToFit="1"/>
      <protection hidden="1"/>
    </xf>
    <xf numFmtId="0" fontId="22" fillId="0" borderId="12" xfId="6" applyFont="1" applyBorder="1" applyAlignment="1" applyProtection="1">
      <alignment horizontal="center" vertical="center" wrapText="1"/>
      <protection hidden="1"/>
    </xf>
    <xf numFmtId="0" fontId="22" fillId="0" borderId="0" xfId="6" applyFont="1" applyAlignment="1" applyProtection="1">
      <alignment horizontal="center" vertical="center" wrapText="1"/>
      <protection hidden="1"/>
    </xf>
    <xf numFmtId="0" fontId="22" fillId="0" borderId="13" xfId="6" applyFont="1" applyBorder="1" applyAlignment="1" applyProtection="1">
      <alignment horizontal="center" vertical="center" wrapText="1"/>
      <protection hidden="1"/>
    </xf>
    <xf numFmtId="0" fontId="22" fillId="0" borderId="14" xfId="6" applyFont="1" applyBorder="1" applyAlignment="1" applyProtection="1">
      <alignment horizontal="center" vertical="center" wrapText="1"/>
      <protection hidden="1"/>
    </xf>
    <xf numFmtId="0" fontId="22" fillId="0" borderId="15" xfId="6" applyFont="1" applyBorder="1" applyAlignment="1" applyProtection="1">
      <alignment horizontal="center" vertical="center" wrapText="1"/>
      <protection hidden="1"/>
    </xf>
    <xf numFmtId="0" fontId="22" fillId="0" borderId="16" xfId="6" applyFont="1" applyBorder="1" applyAlignment="1" applyProtection="1">
      <alignment horizontal="center" vertical="center" wrapText="1"/>
      <protection hidden="1"/>
    </xf>
    <xf numFmtId="0" fontId="9" fillId="0" borderId="9" xfId="6" applyFont="1" applyBorder="1" applyAlignment="1" applyProtection="1">
      <alignment horizontal="center" vertical="center" wrapText="1" shrinkToFit="1"/>
      <protection hidden="1"/>
    </xf>
    <xf numFmtId="0" fontId="9" fillId="0" borderId="10" xfId="6" applyFont="1" applyBorder="1" applyAlignment="1" applyProtection="1">
      <alignment horizontal="center" vertical="center" wrapText="1" shrinkToFit="1"/>
      <protection hidden="1"/>
    </xf>
    <xf numFmtId="0" fontId="9" fillId="0" borderId="11" xfId="6" applyFont="1" applyBorder="1" applyAlignment="1" applyProtection="1">
      <alignment horizontal="center" vertical="center" wrapText="1" shrinkToFit="1"/>
      <protection hidden="1"/>
    </xf>
    <xf numFmtId="0" fontId="9" fillId="0" borderId="14" xfId="6" applyFont="1" applyBorder="1" applyAlignment="1" applyProtection="1">
      <alignment horizontal="center" vertical="center" wrapText="1" shrinkToFit="1"/>
      <protection hidden="1"/>
    </xf>
    <xf numFmtId="0" fontId="9" fillId="0" borderId="15" xfId="6" applyFont="1" applyBorder="1" applyAlignment="1" applyProtection="1">
      <alignment horizontal="center" vertical="center" wrapText="1" shrinkToFit="1"/>
      <protection hidden="1"/>
    </xf>
    <xf numFmtId="0" fontId="9" fillId="0" borderId="16" xfId="6" applyFont="1" applyBorder="1" applyAlignment="1" applyProtection="1">
      <alignment horizontal="center" vertical="center" wrapText="1" shrinkToFit="1"/>
      <protection hidden="1"/>
    </xf>
    <xf numFmtId="200" fontId="15" fillId="0" borderId="14" xfId="6" applyNumberFormat="1" applyFont="1" applyBorder="1" applyAlignment="1" applyProtection="1">
      <alignment horizontal="center" vertical="center" shrinkToFit="1"/>
      <protection hidden="1"/>
    </xf>
    <xf numFmtId="200" fontId="15" fillId="0" borderId="15" xfId="6" applyNumberFormat="1" applyFont="1" applyBorder="1" applyAlignment="1" applyProtection="1">
      <alignment horizontal="center" vertical="center" shrinkToFit="1"/>
      <protection hidden="1"/>
    </xf>
    <xf numFmtId="197" fontId="9" fillId="0" borderId="14" xfId="6" applyNumberFormat="1" applyFont="1" applyBorder="1" applyAlignment="1" applyProtection="1">
      <alignment horizontal="right" vertical="center" shrinkToFit="1"/>
      <protection hidden="1"/>
    </xf>
    <xf numFmtId="197" fontId="9" fillId="0" borderId="15" xfId="6" applyNumberFormat="1" applyFont="1" applyBorder="1" applyAlignment="1" applyProtection="1">
      <alignment horizontal="right" vertical="center" shrinkToFit="1"/>
      <protection hidden="1"/>
    </xf>
    <xf numFmtId="197" fontId="9" fillId="0" borderId="16" xfId="6" applyNumberFormat="1" applyFont="1" applyBorder="1" applyAlignment="1" applyProtection="1">
      <alignment horizontal="right" vertical="center" shrinkToFit="1"/>
      <protection hidden="1"/>
    </xf>
    <xf numFmtId="199" fontId="9" fillId="0" borderId="9" xfId="6" applyNumberFormat="1" applyFont="1" applyBorder="1" applyAlignment="1" applyProtection="1">
      <alignment vertical="center" shrinkToFit="1"/>
      <protection hidden="1"/>
    </xf>
    <xf numFmtId="199" fontId="9" fillId="0" borderId="11" xfId="6" applyNumberFormat="1" applyFont="1" applyBorder="1" applyAlignment="1" applyProtection="1">
      <alignment vertical="center" shrinkToFit="1"/>
      <protection hidden="1"/>
    </xf>
    <xf numFmtId="199" fontId="9" fillId="0" borderId="14" xfId="6" applyNumberFormat="1" applyFont="1" applyBorder="1" applyAlignment="1" applyProtection="1">
      <alignment vertical="center" shrinkToFit="1"/>
      <protection hidden="1"/>
    </xf>
    <xf numFmtId="199" fontId="9" fillId="0" borderId="16" xfId="6" applyNumberFormat="1" applyFont="1" applyBorder="1" applyAlignment="1" applyProtection="1">
      <alignment vertical="center" shrinkToFit="1"/>
      <protection hidden="1"/>
    </xf>
    <xf numFmtId="200" fontId="15" fillId="0" borderId="9" xfId="6" applyNumberFormat="1" applyFont="1" applyBorder="1" applyAlignment="1" applyProtection="1">
      <alignment horizontal="center" vertical="center" shrinkToFit="1"/>
      <protection hidden="1"/>
    </xf>
    <xf numFmtId="200" fontId="15" fillId="0" borderId="10" xfId="6" applyNumberFormat="1" applyFont="1" applyBorder="1" applyAlignment="1" applyProtection="1">
      <alignment horizontal="center" vertical="center" shrinkToFit="1"/>
      <protection hidden="1"/>
    </xf>
    <xf numFmtId="0" fontId="12" fillId="0" borderId="9" xfId="6" applyFont="1" applyBorder="1" applyAlignment="1" applyProtection="1">
      <alignment vertical="center" shrinkToFit="1"/>
      <protection hidden="1"/>
    </xf>
    <xf numFmtId="0" fontId="12" fillId="0" borderId="10" xfId="6" applyFont="1" applyBorder="1" applyAlignment="1" applyProtection="1">
      <alignment vertical="center" shrinkToFit="1"/>
      <protection hidden="1"/>
    </xf>
    <xf numFmtId="0" fontId="12" fillId="0" borderId="11" xfId="6" applyFont="1" applyBorder="1" applyAlignment="1" applyProtection="1">
      <alignment vertical="center" shrinkToFit="1"/>
      <protection hidden="1"/>
    </xf>
    <xf numFmtId="0" fontId="9" fillId="0" borderId="10" xfId="6" applyFont="1" applyBorder="1" applyAlignment="1" applyProtection="1">
      <alignment horizontal="center" vertical="center" shrinkToFit="1"/>
      <protection hidden="1"/>
    </xf>
    <xf numFmtId="0" fontId="9" fillId="0" borderId="15" xfId="6" applyFont="1" applyBorder="1" applyAlignment="1" applyProtection="1">
      <alignment horizontal="center" vertical="center" shrinkToFit="1"/>
      <protection hidden="1"/>
    </xf>
    <xf numFmtId="197" fontId="9" fillId="0" borderId="9" xfId="6" applyNumberFormat="1" applyFont="1" applyBorder="1" applyAlignment="1" applyProtection="1">
      <alignment horizontal="right" vertical="center" shrinkToFit="1"/>
      <protection hidden="1"/>
    </xf>
    <xf numFmtId="197" fontId="9" fillId="0" borderId="10" xfId="6" applyNumberFormat="1" applyFont="1" applyBorder="1" applyAlignment="1" applyProtection="1">
      <alignment horizontal="right" vertical="center" shrinkToFit="1"/>
      <protection hidden="1"/>
    </xf>
    <xf numFmtId="197" fontId="9" fillId="0" borderId="11" xfId="6" applyNumberFormat="1" applyFont="1" applyBorder="1" applyAlignment="1" applyProtection="1">
      <alignment horizontal="right" vertical="center" shrinkToFit="1"/>
      <protection hidden="1"/>
    </xf>
    <xf numFmtId="194" fontId="9" fillId="0" borderId="1" xfId="6" applyNumberFormat="1" applyFont="1" applyBorder="1" applyAlignment="1" applyProtection="1">
      <alignment horizontal="right" vertical="center" shrinkToFit="1"/>
      <protection hidden="1"/>
    </xf>
    <xf numFmtId="197" fontId="9" fillId="0" borderId="9" xfId="6" applyNumberFormat="1" applyFont="1" applyBorder="1" applyAlignment="1" applyProtection="1">
      <alignment horizontal="right" shrinkToFit="1"/>
      <protection hidden="1"/>
    </xf>
    <xf numFmtId="197" fontId="9" fillId="0" borderId="10" xfId="6" applyNumberFormat="1" applyFont="1" applyBorder="1" applyAlignment="1" applyProtection="1">
      <alignment horizontal="right" shrinkToFit="1"/>
      <protection hidden="1"/>
    </xf>
    <xf numFmtId="197" fontId="9" fillId="0" borderId="11" xfId="6" applyNumberFormat="1" applyFont="1" applyBorder="1" applyAlignment="1" applyProtection="1">
      <alignment horizontal="right" shrinkToFit="1"/>
      <protection hidden="1"/>
    </xf>
    <xf numFmtId="197" fontId="9" fillId="0" borderId="14" xfId="6" applyNumberFormat="1" applyFont="1" applyBorder="1" applyAlignment="1" applyProtection="1">
      <alignment horizontal="right" shrinkToFit="1"/>
      <protection hidden="1"/>
    </xf>
    <xf numFmtId="197" fontId="9" fillId="0" borderId="15" xfId="6" applyNumberFormat="1" applyFont="1" applyBorder="1" applyAlignment="1" applyProtection="1">
      <alignment horizontal="right" shrinkToFit="1"/>
      <protection hidden="1"/>
    </xf>
    <xf numFmtId="197" fontId="9" fillId="0" borderId="16" xfId="6" applyNumberFormat="1" applyFont="1" applyBorder="1" applyAlignment="1" applyProtection="1">
      <alignment horizontal="right" shrinkToFit="1"/>
      <protection hidden="1"/>
    </xf>
    <xf numFmtId="194" fontId="9" fillId="0" borderId="9" xfId="6" applyNumberFormat="1" applyFont="1" applyBorder="1" applyAlignment="1" applyProtection="1">
      <alignment horizontal="right" shrinkToFit="1"/>
      <protection hidden="1"/>
    </xf>
    <xf numFmtId="194" fontId="9" fillId="0" borderId="10" xfId="6" applyNumberFormat="1" applyFont="1" applyBorder="1" applyAlignment="1" applyProtection="1">
      <alignment horizontal="right" shrinkToFit="1"/>
      <protection hidden="1"/>
    </xf>
    <xf numFmtId="194" fontId="9" fillId="0" borderId="11" xfId="6" applyNumberFormat="1" applyFont="1" applyBorder="1" applyAlignment="1" applyProtection="1">
      <alignment horizontal="right" shrinkToFit="1"/>
      <protection hidden="1"/>
    </xf>
    <xf numFmtId="194" fontId="9" fillId="0" borderId="14" xfId="6" applyNumberFormat="1" applyFont="1" applyBorder="1" applyAlignment="1" applyProtection="1">
      <alignment horizontal="right" shrinkToFit="1"/>
      <protection hidden="1"/>
    </xf>
    <xf numFmtId="194" fontId="9" fillId="0" borderId="15" xfId="6" applyNumberFormat="1" applyFont="1" applyBorder="1" applyAlignment="1" applyProtection="1">
      <alignment horizontal="right" shrinkToFit="1"/>
      <protection hidden="1"/>
    </xf>
    <xf numFmtId="194" fontId="9" fillId="0" borderId="16" xfId="6" applyNumberFormat="1" applyFont="1" applyBorder="1" applyAlignment="1" applyProtection="1">
      <alignment horizontal="right" shrinkToFit="1"/>
      <protection hidden="1"/>
    </xf>
    <xf numFmtId="194" fontId="9" fillId="0" borderId="5" xfId="6" applyNumberFormat="1" applyFont="1" applyBorder="1" applyAlignment="1" applyProtection="1">
      <alignment horizontal="right"/>
      <protection hidden="1"/>
    </xf>
    <xf numFmtId="194" fontId="9" fillId="0" borderId="6" xfId="6" applyNumberFormat="1" applyFont="1" applyBorder="1" applyAlignment="1" applyProtection="1">
      <alignment horizontal="right"/>
      <protection hidden="1"/>
    </xf>
    <xf numFmtId="194" fontId="9" fillId="0" borderId="7" xfId="6" applyNumberFormat="1" applyFont="1" applyBorder="1" applyAlignment="1" applyProtection="1">
      <alignment horizontal="right"/>
      <protection hidden="1"/>
    </xf>
    <xf numFmtId="0" fontId="9" fillId="0" borderId="12" xfId="6" applyFont="1" applyBorder="1" applyAlignment="1" applyProtection="1">
      <alignment horizontal="center"/>
      <protection hidden="1"/>
    </xf>
    <xf numFmtId="0" fontId="9" fillId="0" borderId="0" xfId="6" applyFont="1" applyAlignment="1" applyProtection="1">
      <alignment horizontal="center"/>
      <protection hidden="1"/>
    </xf>
    <xf numFmtId="0" fontId="9" fillId="0" borderId="13" xfId="6" applyFont="1" applyBorder="1" applyAlignment="1" applyProtection="1">
      <alignment horizontal="center"/>
      <protection hidden="1"/>
    </xf>
    <xf numFmtId="201" fontId="9" fillId="0" borderId="5" xfId="6" applyNumberFormat="1" applyFont="1" applyBorder="1" applyAlignment="1" applyProtection="1">
      <alignment horizontal="center"/>
      <protection hidden="1"/>
    </xf>
    <xf numFmtId="201" fontId="9" fillId="0" borderId="6" xfId="6" applyNumberFormat="1" applyFont="1" applyBorder="1" applyAlignment="1" applyProtection="1">
      <alignment horizontal="center"/>
      <protection hidden="1"/>
    </xf>
    <xf numFmtId="201" fontId="9" fillId="0" borderId="7" xfId="6" applyNumberFormat="1" applyFont="1" applyBorder="1" applyAlignment="1" applyProtection="1">
      <alignment horizontal="center"/>
      <protection hidden="1"/>
    </xf>
    <xf numFmtId="0" fontId="9" fillId="0" borderId="9" xfId="6" applyFont="1" applyBorder="1" applyAlignment="1" applyProtection="1">
      <alignment horizontal="left" vertical="center"/>
      <protection hidden="1"/>
    </xf>
    <xf numFmtId="0" fontId="9" fillId="0" borderId="10" xfId="6" applyFont="1" applyBorder="1" applyAlignment="1" applyProtection="1">
      <alignment horizontal="left" vertical="center"/>
      <protection hidden="1"/>
    </xf>
    <xf numFmtId="0" fontId="9" fillId="0" borderId="11" xfId="6" applyFont="1" applyBorder="1" applyAlignment="1" applyProtection="1">
      <alignment horizontal="left" vertical="center"/>
      <protection hidden="1"/>
    </xf>
    <xf numFmtId="0" fontId="9" fillId="0" borderId="14" xfId="6" applyFont="1" applyBorder="1" applyAlignment="1" applyProtection="1">
      <alignment horizontal="left" vertical="center"/>
      <protection hidden="1"/>
    </xf>
    <xf numFmtId="0" fontId="9" fillId="0" borderId="15" xfId="6" applyFont="1" applyBorder="1" applyAlignment="1" applyProtection="1">
      <alignment horizontal="left" vertical="center"/>
      <protection hidden="1"/>
    </xf>
    <xf numFmtId="0" fontId="9" fillId="0" borderId="16" xfId="6" applyFont="1" applyBorder="1" applyAlignment="1" applyProtection="1">
      <alignment horizontal="left" vertical="center"/>
      <protection hidden="1"/>
    </xf>
    <xf numFmtId="0" fontId="9" fillId="0" borderId="210" xfId="6" applyFont="1" applyBorder="1" applyAlignment="1" applyProtection="1">
      <alignment horizontal="right" vertical="center"/>
      <protection hidden="1"/>
    </xf>
    <xf numFmtId="49" fontId="9" fillId="0" borderId="212" xfId="6" applyNumberFormat="1" applyFont="1" applyBorder="1" applyAlignment="1" applyProtection="1">
      <alignment horizontal="right" vertical="center"/>
      <protection hidden="1"/>
    </xf>
    <xf numFmtId="0" fontId="9" fillId="0" borderId="211" xfId="6" applyFont="1" applyBorder="1" applyAlignment="1" applyProtection="1">
      <alignment horizontal="right" vertical="center"/>
      <protection hidden="1"/>
    </xf>
    <xf numFmtId="49" fontId="9" fillId="0" borderId="213" xfId="6" applyNumberFormat="1" applyFont="1" applyBorder="1" applyAlignment="1" applyProtection="1">
      <alignment horizontal="right" vertical="center"/>
      <protection hidden="1"/>
    </xf>
    <xf numFmtId="194" fontId="9" fillId="0" borderId="9" xfId="6" applyNumberFormat="1" applyFont="1" applyBorder="1" applyAlignment="1" applyProtection="1">
      <alignment horizontal="right" vertical="center"/>
      <protection hidden="1"/>
    </xf>
    <xf numFmtId="194" fontId="9" fillId="0" borderId="10" xfId="6" applyNumberFormat="1" applyFont="1" applyBorder="1" applyAlignment="1" applyProtection="1">
      <alignment horizontal="right" vertical="center"/>
      <protection hidden="1"/>
    </xf>
    <xf numFmtId="194" fontId="9" fillId="0" borderId="11" xfId="6" applyNumberFormat="1" applyFont="1" applyBorder="1" applyAlignment="1" applyProtection="1">
      <alignment horizontal="right" vertical="center"/>
      <protection hidden="1"/>
    </xf>
    <xf numFmtId="194" fontId="9" fillId="0" borderId="14" xfId="6" applyNumberFormat="1" applyFont="1" applyBorder="1" applyAlignment="1" applyProtection="1">
      <alignment horizontal="right" vertical="center"/>
      <protection hidden="1"/>
    </xf>
    <xf numFmtId="194" fontId="9" fillId="0" borderId="15" xfId="6" applyNumberFormat="1" applyFont="1" applyBorder="1" applyAlignment="1" applyProtection="1">
      <alignment horizontal="right" vertical="center"/>
      <protection hidden="1"/>
    </xf>
    <xf numFmtId="194" fontId="9" fillId="0" borderId="16" xfId="6" applyNumberFormat="1" applyFont="1" applyBorder="1" applyAlignment="1" applyProtection="1">
      <alignment horizontal="right" vertical="center"/>
      <protection hidden="1"/>
    </xf>
    <xf numFmtId="9" fontId="9" fillId="0" borderId="9" xfId="6" applyNumberFormat="1" applyFont="1" applyBorder="1" applyAlignment="1" applyProtection="1">
      <alignment horizontal="right" vertical="center"/>
      <protection hidden="1"/>
    </xf>
    <xf numFmtId="9" fontId="9" fillId="0" borderId="11" xfId="6" applyNumberFormat="1" applyFont="1" applyBorder="1" applyAlignment="1" applyProtection="1">
      <alignment horizontal="right" vertical="center"/>
      <protection hidden="1"/>
    </xf>
    <xf numFmtId="9" fontId="9" fillId="0" borderId="14" xfId="6" applyNumberFormat="1" applyFont="1" applyBorder="1" applyAlignment="1" applyProtection="1">
      <alignment horizontal="right" vertical="center"/>
      <protection hidden="1"/>
    </xf>
    <xf numFmtId="9" fontId="9" fillId="0" borderId="16" xfId="6" applyNumberFormat="1" applyFont="1" applyBorder="1" applyAlignment="1" applyProtection="1">
      <alignment horizontal="right" vertical="center"/>
      <protection hidden="1"/>
    </xf>
    <xf numFmtId="0" fontId="9" fillId="0" borderId="177" xfId="6" applyFont="1" applyBorder="1" applyAlignment="1" applyProtection="1">
      <alignment horizontal="center" vertical="center"/>
      <protection hidden="1"/>
    </xf>
    <xf numFmtId="0" fontId="9" fillId="0" borderId="202" xfId="6" applyFont="1" applyBorder="1" applyAlignment="1" applyProtection="1">
      <alignment horizontal="center" vertical="center"/>
      <protection hidden="1"/>
    </xf>
    <xf numFmtId="200" fontId="15" fillId="0" borderId="14" xfId="6" applyNumberFormat="1" applyFont="1" applyBorder="1" applyAlignment="1" applyProtection="1">
      <alignment horizontal="center" vertical="center"/>
      <protection hidden="1"/>
    </xf>
    <xf numFmtId="200" fontId="15" fillId="0" borderId="15" xfId="6" applyNumberFormat="1" applyFont="1" applyBorder="1" applyAlignment="1" applyProtection="1">
      <alignment horizontal="center" vertical="center"/>
      <protection hidden="1"/>
    </xf>
    <xf numFmtId="197" fontId="9" fillId="0" borderId="14" xfId="6" applyNumberFormat="1" applyFont="1" applyBorder="1" applyAlignment="1" applyProtection="1">
      <alignment horizontal="right" vertical="center"/>
      <protection hidden="1"/>
    </xf>
    <xf numFmtId="197" fontId="9" fillId="0" borderId="15" xfId="6" applyNumberFormat="1" applyFont="1" applyBorder="1" applyAlignment="1" applyProtection="1">
      <alignment horizontal="right" vertical="center"/>
      <protection hidden="1"/>
    </xf>
    <xf numFmtId="197" fontId="9" fillId="0" borderId="16" xfId="6" applyNumberFormat="1" applyFont="1" applyBorder="1" applyAlignment="1" applyProtection="1">
      <alignment horizontal="right" vertical="center"/>
      <protection hidden="1"/>
    </xf>
    <xf numFmtId="0" fontId="9" fillId="0" borderId="175" xfId="6" applyFont="1" applyBorder="1" applyAlignment="1" applyProtection="1">
      <alignment horizontal="center" vertical="center"/>
      <protection hidden="1"/>
    </xf>
    <xf numFmtId="0" fontId="9" fillId="0" borderId="188" xfId="6" applyFont="1" applyBorder="1" applyAlignment="1" applyProtection="1">
      <alignment horizontal="center" vertical="center"/>
      <protection hidden="1"/>
    </xf>
    <xf numFmtId="200" fontId="15" fillId="0" borderId="9" xfId="6" applyNumberFormat="1" applyFont="1" applyBorder="1" applyAlignment="1" applyProtection="1">
      <alignment horizontal="center" vertical="center"/>
      <protection hidden="1"/>
    </xf>
    <xf numFmtId="200" fontId="15" fillId="0" borderId="10" xfId="6" applyNumberFormat="1" applyFont="1" applyBorder="1" applyAlignment="1" applyProtection="1">
      <alignment horizontal="center" vertical="center"/>
      <protection hidden="1"/>
    </xf>
    <xf numFmtId="0" fontId="12" fillId="0" borderId="9" xfId="6" applyFont="1" applyBorder="1" applyProtection="1">
      <alignment vertical="center"/>
      <protection hidden="1"/>
    </xf>
    <xf numFmtId="0" fontId="12" fillId="0" borderId="10" xfId="6" applyFont="1" applyBorder="1" applyProtection="1">
      <alignment vertical="center"/>
      <protection hidden="1"/>
    </xf>
    <xf numFmtId="0" fontId="12" fillId="0" borderId="11" xfId="6" applyFont="1" applyBorder="1" applyProtection="1">
      <alignment vertical="center"/>
      <protection hidden="1"/>
    </xf>
    <xf numFmtId="0" fontId="9" fillId="0" borderId="9" xfId="6" applyFont="1" applyBorder="1" applyAlignment="1" applyProtection="1">
      <alignment horizontal="center" vertical="center" wrapText="1"/>
      <protection hidden="1"/>
    </xf>
    <xf numFmtId="0" fontId="9" fillId="0" borderId="10" xfId="6" applyFont="1" applyBorder="1" applyAlignment="1" applyProtection="1">
      <alignment horizontal="center" vertical="center" wrapText="1"/>
      <protection hidden="1"/>
    </xf>
    <xf numFmtId="0" fontId="9" fillId="0" borderId="11" xfId="6" applyFont="1" applyBorder="1" applyAlignment="1" applyProtection="1">
      <alignment horizontal="center" vertical="center" wrapText="1"/>
      <protection hidden="1"/>
    </xf>
    <xf numFmtId="0" fontId="9" fillId="0" borderId="14" xfId="6" applyFont="1" applyBorder="1" applyAlignment="1" applyProtection="1">
      <alignment horizontal="center" vertical="center" wrapText="1"/>
      <protection hidden="1"/>
    </xf>
    <xf numFmtId="0" fontId="9" fillId="0" borderId="15" xfId="6" applyFont="1" applyBorder="1" applyAlignment="1" applyProtection="1">
      <alignment horizontal="center" vertical="center" wrapText="1"/>
      <protection hidden="1"/>
    </xf>
    <xf numFmtId="0" fontId="9" fillId="0" borderId="16" xfId="6" applyFont="1" applyBorder="1" applyAlignment="1" applyProtection="1">
      <alignment horizontal="center" vertical="center" wrapText="1"/>
      <protection hidden="1"/>
    </xf>
    <xf numFmtId="197" fontId="9" fillId="0" borderId="9" xfId="6" applyNumberFormat="1" applyFont="1" applyBorder="1" applyAlignment="1" applyProtection="1">
      <alignment horizontal="right" vertical="center"/>
      <protection hidden="1"/>
    </xf>
    <xf numFmtId="197" fontId="9" fillId="0" borderId="10" xfId="6" applyNumberFormat="1" applyFont="1" applyBorder="1" applyAlignment="1" applyProtection="1">
      <alignment horizontal="right" vertical="center"/>
      <protection hidden="1"/>
    </xf>
    <xf numFmtId="197" fontId="9" fillId="0" borderId="11" xfId="6" applyNumberFormat="1" applyFont="1" applyBorder="1" applyAlignment="1" applyProtection="1">
      <alignment horizontal="right" vertical="center"/>
      <protection hidden="1"/>
    </xf>
    <xf numFmtId="194" fontId="9" fillId="0" borderId="1" xfId="6" applyNumberFormat="1" applyFont="1" applyBorder="1" applyAlignment="1" applyProtection="1">
      <alignment horizontal="right" vertical="center"/>
      <protection hidden="1"/>
    </xf>
    <xf numFmtId="194" fontId="9" fillId="0" borderId="9" xfId="6" applyNumberFormat="1" applyFont="1" applyBorder="1" applyAlignment="1" applyProtection="1">
      <alignment horizontal="right"/>
      <protection hidden="1"/>
    </xf>
    <xf numFmtId="194" fontId="9" fillId="0" borderId="10" xfId="6" applyNumberFormat="1" applyFont="1" applyBorder="1" applyAlignment="1" applyProtection="1">
      <alignment horizontal="right"/>
      <protection hidden="1"/>
    </xf>
    <xf numFmtId="194" fontId="9" fillId="0" borderId="11" xfId="6" applyNumberFormat="1" applyFont="1" applyBorder="1" applyAlignment="1" applyProtection="1">
      <alignment horizontal="right"/>
      <protection hidden="1"/>
    </xf>
    <xf numFmtId="194" fontId="9" fillId="0" borderId="14" xfId="6" applyNumberFormat="1" applyFont="1" applyBorder="1" applyAlignment="1" applyProtection="1">
      <alignment horizontal="right"/>
      <protection hidden="1"/>
    </xf>
    <xf numFmtId="194" fontId="9" fillId="0" borderId="15" xfId="6" applyNumberFormat="1" applyFont="1" applyBorder="1" applyAlignment="1" applyProtection="1">
      <alignment horizontal="right"/>
      <protection hidden="1"/>
    </xf>
    <xf numFmtId="194" fontId="9" fillId="0" borderId="16" xfId="6" applyNumberFormat="1" applyFont="1" applyBorder="1" applyAlignment="1" applyProtection="1">
      <alignment horizontal="right"/>
      <protection hidden="1"/>
    </xf>
    <xf numFmtId="197" fontId="9" fillId="0" borderId="9" xfId="6" applyNumberFormat="1" applyFont="1" applyBorder="1" applyAlignment="1" applyProtection="1">
      <alignment horizontal="right"/>
      <protection hidden="1"/>
    </xf>
    <xf numFmtId="197" fontId="9" fillId="0" borderId="10" xfId="6" applyNumberFormat="1" applyFont="1" applyBorder="1" applyAlignment="1" applyProtection="1">
      <alignment horizontal="right"/>
      <protection hidden="1"/>
    </xf>
    <xf numFmtId="197" fontId="9" fillId="0" borderId="11" xfId="6" applyNumberFormat="1" applyFont="1" applyBorder="1" applyAlignment="1" applyProtection="1">
      <alignment horizontal="right"/>
      <protection hidden="1"/>
    </xf>
    <xf numFmtId="197" fontId="9" fillId="0" borderId="14" xfId="6" applyNumberFormat="1" applyFont="1" applyBorder="1" applyAlignment="1" applyProtection="1">
      <alignment horizontal="right"/>
      <protection hidden="1"/>
    </xf>
    <xf numFmtId="197" fontId="9" fillId="0" borderId="15" xfId="6" applyNumberFormat="1" applyFont="1" applyBorder="1" applyAlignment="1" applyProtection="1">
      <alignment horizontal="right"/>
      <protection hidden="1"/>
    </xf>
    <xf numFmtId="197" fontId="9" fillId="0" borderId="16" xfId="6" applyNumberFormat="1" applyFont="1" applyBorder="1" applyAlignment="1" applyProtection="1">
      <alignment horizontal="right"/>
      <protection hidden="1"/>
    </xf>
    <xf numFmtId="0" fontId="0" fillId="0" borderId="1" xfId="0"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0" fillId="0" borderId="54" xfId="0" applyBorder="1" applyAlignment="1" applyProtection="1">
      <alignment horizontal="center" vertical="center"/>
      <protection hidden="1"/>
    </xf>
    <xf numFmtId="194" fontId="3" fillId="2" borderId="14" xfId="0" applyNumberFormat="1" applyFont="1" applyFill="1" applyBorder="1" applyAlignment="1" applyProtection="1">
      <alignment horizontal="center" vertical="center"/>
      <protection locked="0"/>
    </xf>
    <xf numFmtId="194" fontId="3" fillId="2" borderId="15" xfId="0" applyNumberFormat="1" applyFont="1" applyFill="1" applyBorder="1" applyAlignment="1" applyProtection="1">
      <alignment horizontal="center" vertical="center"/>
      <protection locked="0"/>
    </xf>
    <xf numFmtId="194" fontId="3" fillId="2" borderId="16" xfId="0" applyNumberFormat="1" applyFont="1" applyFill="1" applyBorder="1" applyAlignment="1" applyProtection="1">
      <alignment horizontal="center" vertical="center"/>
      <protection locked="0"/>
    </xf>
    <xf numFmtId="0" fontId="0" fillId="0" borderId="1" xfId="0" applyBorder="1" applyAlignment="1" applyProtection="1">
      <alignment horizontal="center" vertical="center"/>
      <protection hidden="1"/>
    </xf>
    <xf numFmtId="194" fontId="3" fillId="2" borderId="5" xfId="0" applyNumberFormat="1" applyFont="1" applyFill="1" applyBorder="1" applyAlignment="1" applyProtection="1">
      <alignment horizontal="center" vertical="center"/>
      <protection locked="0"/>
    </xf>
    <xf numFmtId="194" fontId="3" fillId="2" borderId="6" xfId="0" applyNumberFormat="1" applyFont="1" applyFill="1" applyBorder="1" applyAlignment="1" applyProtection="1">
      <alignment horizontal="center" vertical="center"/>
      <protection locked="0"/>
    </xf>
    <xf numFmtId="194" fontId="3" fillId="2" borderId="7" xfId="0" applyNumberFormat="1" applyFont="1" applyFill="1" applyBorder="1" applyAlignment="1" applyProtection="1">
      <alignment horizontal="center" vertical="center"/>
      <protection locked="0"/>
    </xf>
    <xf numFmtId="0" fontId="3" fillId="0" borderId="51" xfId="0" applyFont="1" applyBorder="1" applyAlignment="1" applyProtection="1">
      <alignment horizontal="center" vertical="center"/>
      <protection hidden="1"/>
    </xf>
    <xf numFmtId="0" fontId="0" fillId="0" borderId="48" xfId="0" applyBorder="1" applyAlignment="1" applyProtection="1">
      <alignment horizontal="center" vertical="center"/>
      <protection hidden="1"/>
    </xf>
    <xf numFmtId="0" fontId="0" fillId="0" borderId="51" xfId="0" applyBorder="1" applyAlignment="1" applyProtection="1">
      <alignment horizontal="center" vertical="center"/>
      <protection hidden="1"/>
    </xf>
    <xf numFmtId="194" fontId="3" fillId="2" borderId="52" xfId="0" applyNumberFormat="1" applyFont="1" applyFill="1" applyBorder="1" applyAlignment="1" applyProtection="1">
      <alignment horizontal="center" vertical="center"/>
      <protection locked="0"/>
    </xf>
    <xf numFmtId="194" fontId="3" fillId="2" borderId="75" xfId="0" applyNumberFormat="1" applyFont="1" applyFill="1" applyBorder="1" applyAlignment="1" applyProtection="1">
      <alignment horizontal="center" vertical="center"/>
      <protection locked="0"/>
    </xf>
    <xf numFmtId="194" fontId="3" fillId="2" borderId="53" xfId="0" applyNumberFormat="1" applyFont="1" applyFill="1" applyBorder="1" applyAlignment="1" applyProtection="1">
      <alignment horizontal="center" vertical="center"/>
      <protection locked="0"/>
    </xf>
    <xf numFmtId="0" fontId="3" fillId="0" borderId="48" xfId="0" applyFont="1" applyBorder="1" applyAlignment="1" applyProtection="1">
      <alignment horizontal="center" vertical="center"/>
      <protection hidden="1"/>
    </xf>
    <xf numFmtId="194" fontId="3" fillId="2" borderId="49" xfId="0" applyNumberFormat="1" applyFont="1" applyFill="1" applyBorder="1" applyAlignment="1" applyProtection="1">
      <alignment horizontal="center" vertical="center"/>
      <protection locked="0"/>
    </xf>
    <xf numFmtId="194" fontId="3" fillId="2" borderId="74" xfId="0" applyNumberFormat="1" applyFont="1" applyFill="1" applyBorder="1" applyAlignment="1" applyProtection="1">
      <alignment horizontal="center" vertical="center"/>
      <protection locked="0"/>
    </xf>
    <xf numFmtId="194" fontId="3" fillId="2" borderId="50" xfId="0" applyNumberFormat="1" applyFont="1" applyFill="1" applyBorder="1" applyAlignment="1" applyProtection="1">
      <alignment horizontal="center" vertical="center"/>
      <protection locked="0"/>
    </xf>
    <xf numFmtId="0" fontId="0" fillId="0" borderId="8" xfId="0"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194" fontId="3" fillId="2" borderId="9" xfId="0" applyNumberFormat="1" applyFont="1" applyFill="1" applyBorder="1" applyAlignment="1" applyProtection="1">
      <alignment horizontal="center" vertical="center"/>
      <protection locked="0"/>
    </xf>
    <xf numFmtId="194" fontId="3" fillId="2" borderId="10" xfId="0" applyNumberFormat="1" applyFont="1" applyFill="1" applyBorder="1" applyAlignment="1" applyProtection="1">
      <alignment horizontal="center" vertical="center"/>
      <protection locked="0"/>
    </xf>
    <xf numFmtId="194" fontId="3" fillId="2" borderId="11" xfId="0" applyNumberFormat="1" applyFont="1" applyFill="1" applyBorder="1" applyAlignment="1" applyProtection="1">
      <alignment horizontal="center" vertical="center"/>
      <protection locked="0"/>
    </xf>
    <xf numFmtId="204" fontId="3" fillId="2" borderId="8" xfId="0" applyNumberFormat="1" applyFont="1" applyFill="1" applyBorder="1" applyAlignment="1" applyProtection="1">
      <alignment horizontal="center" vertical="center"/>
      <protection locked="0"/>
    </xf>
    <xf numFmtId="0" fontId="3" fillId="2" borderId="7" xfId="0" applyFont="1" applyFill="1" applyBorder="1" applyAlignment="1" applyProtection="1">
      <alignment horizontal="center" vertical="center"/>
      <protection locked="0"/>
    </xf>
    <xf numFmtId="194" fontId="3" fillId="2" borderId="1" xfId="0" applyNumberFormat="1" applyFont="1" applyFill="1" applyBorder="1" applyAlignment="1" applyProtection="1">
      <alignment horizontal="center" vertical="center"/>
      <protection locked="0"/>
    </xf>
    <xf numFmtId="0" fontId="35" fillId="2" borderId="5" xfId="0" applyFont="1" applyFill="1" applyBorder="1" applyAlignment="1" applyProtection="1">
      <alignment horizontal="center" vertical="center" wrapText="1"/>
      <protection locked="0"/>
    </xf>
    <xf numFmtId="0" fontId="35" fillId="2" borderId="7" xfId="0"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protection hidden="1"/>
    </xf>
    <xf numFmtId="0" fontId="3" fillId="0" borderId="6" xfId="0" applyFont="1" applyFill="1" applyBorder="1" applyAlignment="1" applyProtection="1">
      <alignment horizontal="center" vertical="center" wrapText="1"/>
      <protection hidden="1"/>
    </xf>
    <xf numFmtId="194" fontId="35" fillId="2" borderId="5" xfId="0" applyNumberFormat="1" applyFont="1" applyFill="1" applyBorder="1" applyAlignment="1" applyProtection="1">
      <alignment horizontal="center" vertical="center"/>
      <protection locked="0"/>
    </xf>
    <xf numFmtId="194" fontId="35" fillId="2" borderId="7" xfId="0" applyNumberFormat="1" applyFont="1" applyFill="1" applyBorder="1" applyAlignment="1" applyProtection="1">
      <alignment horizontal="center" vertical="center"/>
      <protection locked="0"/>
    </xf>
    <xf numFmtId="194" fontId="35" fillId="2" borderId="6" xfId="0" applyNumberFormat="1"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wrapText="1"/>
      <protection hidden="1"/>
    </xf>
    <xf numFmtId="0" fontId="35" fillId="2" borderId="5" xfId="0" applyFont="1" applyFill="1" applyBorder="1" applyAlignment="1" applyProtection="1">
      <alignment horizontal="left" vertical="center" wrapText="1"/>
      <protection locked="0"/>
    </xf>
    <xf numFmtId="0" fontId="35" fillId="2" borderId="7"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194" fontId="35" fillId="2" borderId="5" xfId="0" applyNumberFormat="1" applyFont="1" applyFill="1" applyBorder="1" applyAlignment="1" applyProtection="1">
      <alignment horizontal="center" vertical="center" wrapText="1"/>
      <protection locked="0"/>
    </xf>
    <xf numFmtId="194" fontId="35" fillId="2" borderId="7" xfId="0" applyNumberFormat="1" applyFont="1" applyFill="1" applyBorder="1" applyAlignment="1" applyProtection="1">
      <alignment horizontal="center" vertical="center" wrapText="1"/>
      <protection locked="0"/>
    </xf>
    <xf numFmtId="194" fontId="3" fillId="2" borderId="1" xfId="0" applyNumberFormat="1" applyFont="1" applyFill="1" applyBorder="1" applyAlignment="1" applyProtection="1">
      <alignment horizontal="right" vertical="center"/>
      <protection locked="0"/>
    </xf>
    <xf numFmtId="0" fontId="3" fillId="2" borderId="6" xfId="0" applyNumberFormat="1" applyFont="1" applyFill="1" applyBorder="1" applyAlignment="1" applyProtection="1">
      <alignment horizontal="left" vertical="top" wrapText="1"/>
      <protection locked="0"/>
    </xf>
    <xf numFmtId="57" fontId="3" fillId="2" borderId="5" xfId="0" applyNumberFormat="1" applyFont="1" applyFill="1" applyBorder="1" applyAlignment="1" applyProtection="1">
      <alignment horizontal="left" vertical="center"/>
      <protection locked="0"/>
    </xf>
    <xf numFmtId="57" fontId="3" fillId="2" borderId="6" xfId="0" applyNumberFormat="1" applyFont="1" applyFill="1" applyBorder="1" applyAlignment="1" applyProtection="1">
      <alignment horizontal="left" vertical="center"/>
      <protection locked="0"/>
    </xf>
    <xf numFmtId="57" fontId="3" fillId="2" borderId="7" xfId="0" applyNumberFormat="1" applyFont="1" applyFill="1" applyBorder="1" applyAlignment="1" applyProtection="1">
      <alignment horizontal="left" vertical="center"/>
      <protection locked="0"/>
    </xf>
    <xf numFmtId="0" fontId="62" fillId="0" borderId="10" xfId="0" applyFont="1" applyBorder="1" applyAlignment="1" applyProtection="1">
      <alignment horizontal="left" vertical="center"/>
      <protection hidden="1"/>
    </xf>
    <xf numFmtId="0" fontId="62" fillId="0" borderId="11" xfId="0" applyFont="1" applyBorder="1" applyAlignment="1" applyProtection="1">
      <alignment horizontal="left" vertical="center"/>
      <protection hidden="1"/>
    </xf>
    <xf numFmtId="0" fontId="62" fillId="0" borderId="14" xfId="0" applyFont="1" applyBorder="1" applyAlignment="1" applyProtection="1">
      <alignment horizontal="left" vertical="center"/>
      <protection hidden="1"/>
    </xf>
    <xf numFmtId="0" fontId="62" fillId="0" borderId="15" xfId="0" applyFont="1" applyBorder="1" applyAlignment="1" applyProtection="1">
      <alignment horizontal="left" vertical="center"/>
      <protection hidden="1"/>
    </xf>
    <xf numFmtId="0" fontId="62" fillId="0" borderId="16" xfId="0" applyFont="1" applyBorder="1" applyAlignment="1" applyProtection="1">
      <alignment horizontal="left" vertical="center"/>
      <protection hidden="1"/>
    </xf>
    <xf numFmtId="194" fontId="13" fillId="0" borderId="9" xfId="6" applyNumberFormat="1" applyFont="1" applyBorder="1" applyAlignment="1" applyProtection="1">
      <alignment vertical="center" shrinkToFit="1"/>
      <protection hidden="1"/>
    </xf>
    <xf numFmtId="194" fontId="13" fillId="0" borderId="10" xfId="6" applyNumberFormat="1" applyFont="1" applyBorder="1" applyAlignment="1" applyProtection="1">
      <alignment vertical="center" shrinkToFit="1"/>
      <protection hidden="1"/>
    </xf>
    <xf numFmtId="194" fontId="13" fillId="0" borderId="11" xfId="6" applyNumberFormat="1" applyFont="1" applyBorder="1" applyAlignment="1" applyProtection="1">
      <alignment vertical="center" shrinkToFit="1"/>
      <protection hidden="1"/>
    </xf>
    <xf numFmtId="194" fontId="13" fillId="0" borderId="14" xfId="6" applyNumberFormat="1" applyFont="1" applyBorder="1" applyAlignment="1" applyProtection="1">
      <alignment vertical="center" shrinkToFit="1"/>
      <protection hidden="1"/>
    </xf>
    <xf numFmtId="194" fontId="13" fillId="0" borderId="15" xfId="6" applyNumberFormat="1" applyFont="1" applyBorder="1" applyAlignment="1" applyProtection="1">
      <alignment vertical="center" shrinkToFit="1"/>
      <protection hidden="1"/>
    </xf>
    <xf numFmtId="194" fontId="13" fillId="0" borderId="16" xfId="6" applyNumberFormat="1" applyFont="1" applyBorder="1" applyAlignment="1" applyProtection="1">
      <alignment vertical="center" shrinkToFit="1"/>
      <protection hidden="1"/>
    </xf>
    <xf numFmtId="0" fontId="12" fillId="0" borderId="56" xfId="6" applyFont="1" applyBorder="1" applyAlignment="1" applyProtection="1">
      <alignment horizontal="center" vertical="center"/>
      <protection hidden="1"/>
    </xf>
    <xf numFmtId="193" fontId="18" fillId="0" borderId="9" xfId="6" applyNumberFormat="1" applyFont="1" applyBorder="1" applyAlignment="1" applyProtection="1">
      <alignment horizontal="center" vertical="center" wrapText="1" shrinkToFit="1"/>
      <protection hidden="1"/>
    </xf>
    <xf numFmtId="193" fontId="18" fillId="0" borderId="10" xfId="6" applyNumberFormat="1" applyFont="1" applyBorder="1" applyAlignment="1" applyProtection="1">
      <alignment horizontal="center" vertical="center" wrapText="1" shrinkToFit="1"/>
      <protection hidden="1"/>
    </xf>
    <xf numFmtId="193" fontId="18" fillId="0" borderId="11" xfId="6" applyNumberFormat="1" applyFont="1" applyBorder="1" applyAlignment="1" applyProtection="1">
      <alignment horizontal="center" vertical="center" wrapText="1" shrinkToFit="1"/>
      <protection hidden="1"/>
    </xf>
    <xf numFmtId="193" fontId="18" fillId="0" borderId="14" xfId="6" applyNumberFormat="1" applyFont="1" applyBorder="1" applyAlignment="1" applyProtection="1">
      <alignment horizontal="center" vertical="center" wrapText="1" shrinkToFit="1"/>
      <protection hidden="1"/>
    </xf>
    <xf numFmtId="193" fontId="18" fillId="0" borderId="15" xfId="6" applyNumberFormat="1" applyFont="1" applyBorder="1" applyAlignment="1" applyProtection="1">
      <alignment horizontal="center" vertical="center" wrapText="1" shrinkToFit="1"/>
      <protection hidden="1"/>
    </xf>
    <xf numFmtId="193" fontId="18" fillId="0" borderId="16" xfId="6" applyNumberFormat="1" applyFont="1" applyBorder="1" applyAlignment="1" applyProtection="1">
      <alignment horizontal="center" vertical="center" wrapText="1" shrinkToFit="1"/>
      <protection hidden="1"/>
    </xf>
    <xf numFmtId="0" fontId="13" fillId="0" borderId="12" xfId="6" applyFont="1" applyBorder="1" applyAlignment="1" applyProtection="1">
      <alignment horizontal="distributed" vertical="top"/>
      <protection hidden="1"/>
    </xf>
    <xf numFmtId="0" fontId="13" fillId="0" borderId="0" xfId="6" applyFont="1" applyAlignment="1" applyProtection="1">
      <alignment horizontal="distributed" vertical="top"/>
      <protection hidden="1"/>
    </xf>
    <xf numFmtId="0" fontId="13" fillId="0" borderId="13" xfId="6" applyFont="1" applyBorder="1" applyAlignment="1" applyProtection="1">
      <alignment horizontal="distributed" vertical="top"/>
      <protection hidden="1"/>
    </xf>
    <xf numFmtId="0" fontId="12" fillId="0" borderId="0" xfId="6" applyFont="1" applyAlignment="1" applyProtection="1">
      <alignment horizontal="left"/>
      <protection hidden="1"/>
    </xf>
    <xf numFmtId="192" fontId="12" fillId="0" borderId="0" xfId="6" applyNumberFormat="1" applyFont="1" applyAlignment="1" applyProtection="1">
      <alignment horizontal="right"/>
      <protection hidden="1"/>
    </xf>
    <xf numFmtId="56" fontId="15" fillId="0" borderId="15" xfId="6" applyNumberFormat="1" applyFont="1" applyBorder="1" applyAlignment="1" applyProtection="1">
      <alignment horizontal="center" vertical="center"/>
      <protection hidden="1"/>
    </xf>
    <xf numFmtId="38" fontId="13" fillId="0" borderId="9" xfId="7" applyFont="1" applyBorder="1" applyAlignment="1" applyProtection="1">
      <alignment horizontal="center" vertical="center"/>
      <protection hidden="1"/>
    </xf>
    <xf numFmtId="38" fontId="13" fillId="0" borderId="11" xfId="7" applyFont="1" applyBorder="1" applyAlignment="1" applyProtection="1">
      <alignment horizontal="center" vertical="center"/>
      <protection hidden="1"/>
    </xf>
    <xf numFmtId="38" fontId="13" fillId="0" borderId="14" xfId="7" applyFont="1" applyBorder="1" applyAlignment="1" applyProtection="1">
      <alignment horizontal="center" vertical="center"/>
      <protection hidden="1"/>
    </xf>
    <xf numFmtId="38" fontId="13" fillId="0" borderId="16" xfId="7" applyFont="1" applyBorder="1" applyAlignment="1" applyProtection="1">
      <alignment horizontal="center" vertical="center"/>
      <protection hidden="1"/>
    </xf>
    <xf numFmtId="0" fontId="13" fillId="0" borderId="12" xfId="6" applyFont="1" applyBorder="1" applyAlignment="1" applyProtection="1">
      <alignment horizontal="center" vertical="center" shrinkToFit="1"/>
      <protection hidden="1"/>
    </xf>
    <xf numFmtId="0" fontId="13" fillId="0" borderId="13" xfId="6" applyFont="1" applyBorder="1" applyAlignment="1" applyProtection="1">
      <alignment horizontal="center" vertical="center" shrinkToFit="1"/>
      <protection hidden="1"/>
    </xf>
    <xf numFmtId="0" fontId="12" fillId="2" borderId="9" xfId="6" applyFont="1" applyFill="1" applyBorder="1" applyAlignment="1" applyProtection="1">
      <alignment horizontal="left" vertical="center" wrapText="1"/>
      <protection locked="0"/>
    </xf>
    <xf numFmtId="0" fontId="12" fillId="2" borderId="10" xfId="6" applyFont="1" applyFill="1" applyBorder="1" applyAlignment="1" applyProtection="1">
      <alignment horizontal="left" vertical="center" wrapText="1"/>
      <protection locked="0"/>
    </xf>
    <xf numFmtId="0" fontId="12" fillId="2" borderId="11" xfId="6" applyFont="1" applyFill="1" applyBorder="1" applyAlignment="1" applyProtection="1">
      <alignment horizontal="left" vertical="center" wrapText="1"/>
      <protection locked="0"/>
    </xf>
    <xf numFmtId="0" fontId="12" fillId="2" borderId="14" xfId="6" applyFont="1" applyFill="1" applyBorder="1" applyAlignment="1" applyProtection="1">
      <alignment horizontal="left" vertical="center" wrapText="1"/>
      <protection locked="0"/>
    </xf>
    <xf numFmtId="0" fontId="12" fillId="2" borderId="15" xfId="6" applyFont="1" applyFill="1" applyBorder="1" applyAlignment="1" applyProtection="1">
      <alignment horizontal="left" vertical="center" wrapText="1"/>
      <protection locked="0"/>
    </xf>
    <xf numFmtId="0" fontId="12" fillId="2" borderId="16" xfId="6" applyFont="1" applyFill="1" applyBorder="1" applyAlignment="1" applyProtection="1">
      <alignment horizontal="left" vertical="center" wrapText="1"/>
      <protection locked="0"/>
    </xf>
    <xf numFmtId="0" fontId="12" fillId="2" borderId="9" xfId="6" applyFont="1" applyFill="1" applyBorder="1" applyAlignment="1" applyProtection="1">
      <alignment horizontal="center" vertical="center" shrinkToFit="1"/>
      <protection locked="0"/>
    </xf>
    <xf numFmtId="0" fontId="12" fillId="2" borderId="11" xfId="6" applyFont="1" applyFill="1" applyBorder="1" applyAlignment="1" applyProtection="1">
      <alignment horizontal="center" vertical="center" shrinkToFit="1"/>
      <protection locked="0"/>
    </xf>
    <xf numFmtId="0" fontId="12" fillId="2" borderId="14" xfId="6" applyFont="1" applyFill="1" applyBorder="1" applyAlignment="1" applyProtection="1">
      <alignment horizontal="center" vertical="center" shrinkToFit="1"/>
      <protection locked="0"/>
    </xf>
    <xf numFmtId="0" fontId="12" fillId="2" borderId="16" xfId="6" applyFont="1" applyFill="1" applyBorder="1" applyAlignment="1" applyProtection="1">
      <alignment horizontal="center" vertical="center" shrinkToFit="1"/>
      <protection locked="0"/>
    </xf>
    <xf numFmtId="0" fontId="12" fillId="2" borderId="210" xfId="6" applyFont="1" applyFill="1" applyBorder="1" applyAlignment="1" applyProtection="1">
      <alignment horizontal="right" vertical="center" shrinkToFit="1"/>
      <protection locked="0"/>
    </xf>
    <xf numFmtId="49" fontId="12" fillId="2" borderId="212" xfId="6" applyNumberFormat="1" applyFont="1" applyFill="1" applyBorder="1" applyAlignment="1" applyProtection="1">
      <alignment horizontal="right" vertical="center" shrinkToFit="1"/>
      <protection locked="0"/>
    </xf>
    <xf numFmtId="0" fontId="12" fillId="2" borderId="211" xfId="6" applyFont="1" applyFill="1" applyBorder="1" applyAlignment="1" applyProtection="1">
      <alignment horizontal="right" vertical="center" shrinkToFit="1"/>
      <protection locked="0"/>
    </xf>
    <xf numFmtId="49" fontId="12" fillId="2" borderId="213" xfId="6" applyNumberFormat="1" applyFont="1" applyFill="1" applyBorder="1" applyAlignment="1" applyProtection="1">
      <alignment horizontal="right" vertical="center" shrinkToFit="1"/>
      <protection locked="0"/>
    </xf>
    <xf numFmtId="194" fontId="12" fillId="2" borderId="9" xfId="6" applyNumberFormat="1" applyFont="1" applyFill="1" applyBorder="1" applyAlignment="1" applyProtection="1">
      <alignment horizontal="right" vertical="center" shrinkToFit="1"/>
      <protection locked="0"/>
    </xf>
    <xf numFmtId="194" fontId="12" fillId="2" borderId="10" xfId="6" applyNumberFormat="1" applyFont="1" applyFill="1" applyBorder="1" applyAlignment="1" applyProtection="1">
      <alignment horizontal="right" vertical="center" shrinkToFit="1"/>
      <protection locked="0"/>
    </xf>
    <xf numFmtId="194" fontId="12" fillId="2" borderId="11" xfId="6" applyNumberFormat="1" applyFont="1" applyFill="1" applyBorder="1" applyAlignment="1" applyProtection="1">
      <alignment horizontal="right" vertical="center" shrinkToFit="1"/>
      <protection locked="0"/>
    </xf>
    <xf numFmtId="194" fontId="12" fillId="2" borderId="14" xfId="6" applyNumberFormat="1" applyFont="1" applyFill="1" applyBorder="1" applyAlignment="1" applyProtection="1">
      <alignment horizontal="right" vertical="center" shrinkToFit="1"/>
      <protection locked="0"/>
    </xf>
    <xf numFmtId="194" fontId="12" fillId="2" borderId="15" xfId="6" applyNumberFormat="1" applyFont="1" applyFill="1" applyBorder="1" applyAlignment="1" applyProtection="1">
      <alignment horizontal="right" vertical="center" shrinkToFit="1"/>
      <protection locked="0"/>
    </xf>
    <xf numFmtId="194" fontId="12" fillId="2" borderId="16" xfId="6" applyNumberFormat="1" applyFont="1" applyFill="1" applyBorder="1" applyAlignment="1" applyProtection="1">
      <alignment horizontal="right" vertical="center" shrinkToFit="1"/>
      <protection locked="0"/>
    </xf>
    <xf numFmtId="0" fontId="18" fillId="0" borderId="14" xfId="6" applyFont="1" applyBorder="1" applyAlignment="1" applyProtection="1">
      <alignment horizontal="distributed" vertical="center"/>
      <protection hidden="1"/>
    </xf>
    <xf numFmtId="0" fontId="18" fillId="0" borderId="15" xfId="6" applyFont="1" applyBorder="1" applyAlignment="1" applyProtection="1">
      <alignment horizontal="distributed" vertical="center"/>
      <protection hidden="1"/>
    </xf>
    <xf numFmtId="0" fontId="18" fillId="0" borderId="16" xfId="6" applyFont="1" applyBorder="1" applyAlignment="1" applyProtection="1">
      <alignment horizontal="distributed" vertical="center"/>
      <protection hidden="1"/>
    </xf>
    <xf numFmtId="38" fontId="13" fillId="0" borderId="12" xfId="7" applyFont="1" applyBorder="1" applyAlignment="1" applyProtection="1">
      <alignment horizontal="center" vertical="center"/>
      <protection hidden="1"/>
    </xf>
    <xf numFmtId="38" fontId="13" fillId="0" borderId="13" xfId="7" applyFont="1" applyBorder="1" applyAlignment="1" applyProtection="1">
      <alignment horizontal="center" vertical="center"/>
      <protection hidden="1"/>
    </xf>
    <xf numFmtId="0" fontId="13" fillId="0" borderId="12" xfId="6" applyFont="1" applyBorder="1" applyAlignment="1" applyProtection="1">
      <alignment horizontal="distributed" wrapText="1"/>
      <protection hidden="1"/>
    </xf>
    <xf numFmtId="0" fontId="13" fillId="0" borderId="13" xfId="6" applyFont="1" applyBorder="1" applyAlignment="1" applyProtection="1">
      <alignment horizontal="distributed" wrapText="1"/>
      <protection hidden="1"/>
    </xf>
    <xf numFmtId="0" fontId="9" fillId="0" borderId="0" xfId="6" applyFont="1" applyAlignment="1" applyProtection="1">
      <alignment wrapText="1"/>
      <protection hidden="1"/>
    </xf>
    <xf numFmtId="0" fontId="9" fillId="0" borderId="0" xfId="6" applyFont="1" applyAlignment="1" applyProtection="1">
      <protection hidden="1"/>
    </xf>
    <xf numFmtId="0" fontId="13" fillId="0" borderId="5" xfId="6" applyFont="1" applyBorder="1" applyAlignment="1" applyProtection="1">
      <alignment horizontal="distributed" vertical="center"/>
      <protection hidden="1"/>
    </xf>
    <xf numFmtId="0" fontId="13" fillId="0" borderId="7" xfId="6" applyFont="1" applyBorder="1" applyAlignment="1" applyProtection="1">
      <alignment horizontal="distributed" vertical="center"/>
      <protection hidden="1"/>
    </xf>
    <xf numFmtId="0" fontId="12" fillId="0" borderId="9" xfId="6" applyFont="1" applyBorder="1" applyAlignment="1" applyProtection="1">
      <alignment horizontal="left" vertical="top" wrapText="1"/>
      <protection hidden="1"/>
    </xf>
    <xf numFmtId="0" fontId="12" fillId="0" borderId="10" xfId="6" applyFont="1" applyBorder="1" applyAlignment="1" applyProtection="1">
      <alignment horizontal="left" vertical="top" wrapText="1"/>
      <protection hidden="1"/>
    </xf>
    <xf numFmtId="0" fontId="12" fillId="0" borderId="11" xfId="6" applyFont="1" applyBorder="1" applyAlignment="1" applyProtection="1">
      <alignment horizontal="left" vertical="top" wrapText="1"/>
      <protection hidden="1"/>
    </xf>
    <xf numFmtId="0" fontId="12" fillId="0" borderId="12" xfId="6" applyFont="1" applyBorder="1" applyAlignment="1" applyProtection="1">
      <alignment horizontal="left" vertical="top" wrapText="1"/>
      <protection hidden="1"/>
    </xf>
    <xf numFmtId="0" fontId="12" fillId="0" borderId="0" xfId="6" applyFont="1" applyAlignment="1" applyProtection="1">
      <alignment horizontal="left" vertical="top" wrapText="1"/>
      <protection hidden="1"/>
    </xf>
    <xf numFmtId="0" fontId="12" fillId="0" borderId="13" xfId="6" applyFont="1" applyBorder="1" applyAlignment="1" applyProtection="1">
      <alignment horizontal="left" vertical="top" wrapText="1"/>
      <protection hidden="1"/>
    </xf>
    <xf numFmtId="0" fontId="12" fillId="0" borderId="14" xfId="6" applyFont="1" applyBorder="1" applyAlignment="1" applyProtection="1">
      <alignment horizontal="left" vertical="top" wrapText="1"/>
      <protection hidden="1"/>
    </xf>
    <xf numFmtId="0" fontId="12" fillId="0" borderId="15" xfId="6" applyFont="1" applyBorder="1" applyAlignment="1" applyProtection="1">
      <alignment horizontal="left" vertical="top" wrapText="1"/>
      <protection hidden="1"/>
    </xf>
    <xf numFmtId="0" fontId="12" fillId="0" borderId="16" xfId="6" applyFont="1" applyBorder="1" applyAlignment="1" applyProtection="1">
      <alignment horizontal="left" vertical="top" wrapText="1"/>
      <protection hidden="1"/>
    </xf>
    <xf numFmtId="0" fontId="13" fillId="0" borderId="12" xfId="6" applyFont="1" applyBorder="1" applyAlignment="1" applyProtection="1">
      <alignment horizontal="distributed" vertical="center"/>
      <protection hidden="1"/>
    </xf>
    <xf numFmtId="0" fontId="13" fillId="0" borderId="0" xfId="6" applyFont="1" applyAlignment="1" applyProtection="1">
      <alignment horizontal="distributed" vertical="center"/>
      <protection hidden="1"/>
    </xf>
    <xf numFmtId="0" fontId="13" fillId="0" borderId="13" xfId="6" applyFont="1" applyBorder="1" applyAlignment="1" applyProtection="1">
      <alignment horizontal="distributed" vertical="center"/>
      <protection hidden="1"/>
    </xf>
    <xf numFmtId="38" fontId="15" fillId="0" borderId="9" xfId="7" applyFont="1" applyBorder="1" applyAlignment="1" applyProtection="1">
      <alignment vertical="center" wrapText="1" shrinkToFit="1"/>
      <protection hidden="1"/>
    </xf>
    <xf numFmtId="38" fontId="15" fillId="0" borderId="10" xfId="7" applyFont="1" applyBorder="1" applyAlignment="1" applyProtection="1">
      <alignment vertical="center" wrapText="1" shrinkToFit="1"/>
      <protection hidden="1"/>
    </xf>
    <xf numFmtId="38" fontId="15" fillId="0" borderId="11" xfId="7" applyFont="1" applyBorder="1" applyAlignment="1" applyProtection="1">
      <alignment vertical="center" wrapText="1" shrinkToFit="1"/>
      <protection hidden="1"/>
    </xf>
    <xf numFmtId="38" fontId="15" fillId="0" borderId="14" xfId="7" applyFont="1" applyBorder="1" applyAlignment="1" applyProtection="1">
      <alignment vertical="center" wrapText="1" shrinkToFit="1"/>
      <protection hidden="1"/>
    </xf>
    <xf numFmtId="38" fontId="15" fillId="0" borderId="15" xfId="7" applyFont="1" applyBorder="1" applyAlignment="1" applyProtection="1">
      <alignment vertical="center" wrapText="1" shrinkToFit="1"/>
      <protection hidden="1"/>
    </xf>
    <xf numFmtId="38" fontId="15" fillId="0" borderId="16" xfId="7" applyFont="1" applyBorder="1" applyAlignment="1" applyProtection="1">
      <alignment vertical="center" wrapText="1" shrinkToFit="1"/>
      <protection hidden="1"/>
    </xf>
    <xf numFmtId="202" fontId="15" fillId="0" borderId="227" xfId="7" applyNumberFormat="1" applyFont="1" applyBorder="1" applyAlignment="1" applyProtection="1">
      <alignment horizontal="center" shrinkToFit="1"/>
      <protection hidden="1"/>
    </xf>
    <xf numFmtId="202" fontId="15" fillId="0" borderId="214" xfId="7" applyNumberFormat="1" applyFont="1" applyBorder="1" applyAlignment="1" applyProtection="1">
      <alignment horizontal="center" shrinkToFit="1"/>
      <protection hidden="1"/>
    </xf>
    <xf numFmtId="202" fontId="15" fillId="0" borderId="215" xfId="7" applyNumberFormat="1" applyFont="1" applyBorder="1" applyAlignment="1" applyProtection="1">
      <alignment horizontal="center" shrinkToFit="1"/>
      <protection hidden="1"/>
    </xf>
    <xf numFmtId="194" fontId="15" fillId="0" borderId="9" xfId="7" applyNumberFormat="1" applyFont="1" applyBorder="1" applyAlignment="1" applyProtection="1">
      <alignment vertical="center"/>
      <protection hidden="1"/>
    </xf>
    <xf numFmtId="194" fontId="15" fillId="0" borderId="10" xfId="7" applyNumberFormat="1" applyFont="1" applyBorder="1" applyAlignment="1" applyProtection="1">
      <alignment vertical="center"/>
      <protection hidden="1"/>
    </xf>
    <xf numFmtId="194" fontId="15" fillId="0" borderId="14" xfId="7" applyNumberFormat="1" applyFont="1" applyBorder="1" applyAlignment="1" applyProtection="1">
      <alignment vertical="center"/>
      <protection hidden="1"/>
    </xf>
    <xf numFmtId="194" fontId="15" fillId="0" borderId="15" xfId="7" applyNumberFormat="1" applyFont="1" applyBorder="1" applyAlignment="1" applyProtection="1">
      <alignment vertical="center"/>
      <protection hidden="1"/>
    </xf>
    <xf numFmtId="194" fontId="15" fillId="0" borderId="216" xfId="7" applyNumberFormat="1" applyFont="1" applyBorder="1" applyAlignment="1" applyProtection="1">
      <alignment shrinkToFit="1"/>
      <protection hidden="1"/>
    </xf>
    <xf numFmtId="194" fontId="15" fillId="0" borderId="217" xfId="7" applyNumberFormat="1" applyFont="1" applyBorder="1" applyAlignment="1" applyProtection="1">
      <alignment shrinkToFit="1"/>
      <protection hidden="1"/>
    </xf>
    <xf numFmtId="38" fontId="12" fillId="2" borderId="9" xfId="7" applyFont="1" applyFill="1" applyBorder="1" applyAlignment="1" applyProtection="1">
      <alignment vertical="center" shrinkToFit="1"/>
      <protection locked="0"/>
    </xf>
    <xf numFmtId="38" fontId="12" fillId="2" borderId="10" xfId="7" applyFont="1" applyFill="1" applyBorder="1" applyAlignment="1" applyProtection="1">
      <alignment vertical="center" shrinkToFit="1"/>
      <protection locked="0"/>
    </xf>
    <xf numFmtId="38" fontId="12" fillId="2" borderId="14" xfId="7" applyFont="1" applyFill="1" applyBorder="1" applyAlignment="1" applyProtection="1">
      <alignment vertical="center" shrinkToFit="1"/>
      <protection locked="0"/>
    </xf>
    <xf numFmtId="38" fontId="12" fillId="2" borderId="15" xfId="7" applyFont="1" applyFill="1" applyBorder="1" applyAlignment="1" applyProtection="1">
      <alignment vertical="center" shrinkToFit="1"/>
      <protection locked="0"/>
    </xf>
    <xf numFmtId="38" fontId="12" fillId="2" borderId="9" xfId="7" applyFont="1" applyFill="1" applyBorder="1" applyAlignment="1" applyProtection="1">
      <protection locked="0"/>
    </xf>
    <xf numFmtId="38" fontId="12" fillId="2" borderId="10" xfId="7" applyFont="1" applyFill="1" applyBorder="1" applyAlignment="1" applyProtection="1">
      <protection locked="0"/>
    </xf>
    <xf numFmtId="38" fontId="12" fillId="2" borderId="14" xfId="7" applyFont="1" applyFill="1" applyBorder="1" applyAlignment="1" applyProtection="1">
      <protection locked="0"/>
    </xf>
    <xf numFmtId="38" fontId="12" fillId="2" borderId="15" xfId="7" applyFont="1" applyFill="1" applyBorder="1" applyAlignment="1" applyProtection="1">
      <protection locked="0"/>
    </xf>
    <xf numFmtId="0" fontId="12" fillId="2" borderId="14" xfId="6" applyFont="1" applyFill="1" applyBorder="1" applyAlignment="1" applyProtection="1">
      <alignment vertical="center" shrinkToFit="1"/>
      <protection locked="0"/>
    </xf>
    <xf numFmtId="0" fontId="12" fillId="2" borderId="15" xfId="6" applyFont="1" applyFill="1" applyBorder="1" applyAlignment="1" applyProtection="1">
      <alignment vertical="center" shrinkToFit="1"/>
      <protection locked="0"/>
    </xf>
    <xf numFmtId="0" fontId="12" fillId="2" borderId="16" xfId="6" applyFont="1" applyFill="1" applyBorder="1" applyAlignment="1" applyProtection="1">
      <alignment vertical="center" shrinkToFit="1"/>
      <protection locked="0"/>
    </xf>
    <xf numFmtId="0" fontId="12" fillId="2" borderId="9" xfId="6" applyFont="1" applyFill="1" applyBorder="1" applyAlignment="1" applyProtection="1">
      <alignment vertical="center" shrinkToFit="1"/>
      <protection locked="0"/>
    </xf>
    <xf numFmtId="0" fontId="12" fillId="2" borderId="10" xfId="6" applyFont="1" applyFill="1" applyBorder="1" applyAlignment="1" applyProtection="1">
      <alignment vertical="center" shrinkToFit="1"/>
      <protection locked="0"/>
    </xf>
    <xf numFmtId="0" fontId="12" fillId="2" borderId="11" xfId="6" applyFont="1" applyFill="1" applyBorder="1" applyAlignment="1" applyProtection="1">
      <alignment vertical="center" shrinkToFit="1"/>
      <protection locked="0"/>
    </xf>
    <xf numFmtId="194" fontId="15" fillId="0" borderId="9" xfId="7" applyNumberFormat="1" applyFont="1" applyBorder="1" applyAlignment="1" applyProtection="1">
      <alignment vertical="center" shrinkToFit="1"/>
      <protection hidden="1"/>
    </xf>
    <xf numFmtId="194" fontId="15" fillId="0" borderId="10" xfId="7" applyNumberFormat="1" applyFont="1" applyBorder="1" applyAlignment="1" applyProtection="1">
      <alignment vertical="center" shrinkToFit="1"/>
      <protection hidden="1"/>
    </xf>
    <xf numFmtId="194" fontId="15" fillId="0" borderId="14" xfId="7" applyNumberFormat="1" applyFont="1" applyBorder="1" applyAlignment="1" applyProtection="1">
      <alignment vertical="center" shrinkToFit="1"/>
      <protection hidden="1"/>
    </xf>
    <xf numFmtId="194" fontId="15" fillId="0" borderId="15" xfId="7" applyNumberFormat="1" applyFont="1" applyBorder="1" applyAlignment="1" applyProtection="1">
      <alignment vertical="center" shrinkToFit="1"/>
      <protection hidden="1"/>
    </xf>
    <xf numFmtId="0" fontId="13" fillId="0" borderId="9" xfId="6" applyFont="1" applyBorder="1" applyAlignment="1" applyProtection="1">
      <alignment horizontal="distributed" vertical="center"/>
      <protection hidden="1"/>
    </xf>
    <xf numFmtId="0" fontId="13" fillId="0" borderId="11" xfId="6" applyFont="1" applyBorder="1" applyAlignment="1" applyProtection="1">
      <alignment horizontal="distributed" vertical="center"/>
      <protection hidden="1"/>
    </xf>
    <xf numFmtId="0" fontId="22" fillId="0" borderId="9" xfId="6" applyFont="1" applyBorder="1" applyAlignment="1" applyProtection="1">
      <alignment horizontal="center" vertical="center" wrapText="1"/>
      <protection hidden="1"/>
    </xf>
    <xf numFmtId="0" fontId="22" fillId="0" borderId="10" xfId="6" applyFont="1" applyBorder="1" applyAlignment="1" applyProtection="1">
      <alignment horizontal="center" vertical="center"/>
      <protection hidden="1"/>
    </xf>
    <xf numFmtId="0" fontId="22" fillId="0" borderId="11" xfId="6" applyFont="1" applyBorder="1" applyAlignment="1" applyProtection="1">
      <alignment horizontal="center" vertical="center"/>
      <protection hidden="1"/>
    </xf>
    <xf numFmtId="0" fontId="22" fillId="0" borderId="14" xfId="6" applyFont="1" applyBorder="1" applyAlignment="1" applyProtection="1">
      <alignment horizontal="center" vertical="center"/>
      <protection hidden="1"/>
    </xf>
    <xf numFmtId="0" fontId="22" fillId="0" borderId="15" xfId="6" applyFont="1" applyBorder="1" applyAlignment="1" applyProtection="1">
      <alignment horizontal="center" vertical="center"/>
      <protection hidden="1"/>
    </xf>
    <xf numFmtId="0" fontId="22" fillId="0" borderId="16" xfId="6" applyFont="1" applyBorder="1" applyAlignment="1" applyProtection="1">
      <alignment horizontal="center" vertical="center"/>
      <protection hidden="1"/>
    </xf>
    <xf numFmtId="0" fontId="13" fillId="0" borderId="14" xfId="6" applyFont="1" applyBorder="1" applyAlignment="1" applyProtection="1">
      <alignment horizontal="distributed" vertical="center"/>
      <protection hidden="1"/>
    </xf>
    <xf numFmtId="0" fontId="13" fillId="0" borderId="16" xfId="6" applyFont="1" applyBorder="1" applyAlignment="1" applyProtection="1">
      <alignment horizontal="distributed" vertical="center"/>
      <protection hidden="1"/>
    </xf>
    <xf numFmtId="0" fontId="13" fillId="0" borderId="224" xfId="6" applyFont="1" applyBorder="1" applyAlignment="1" applyProtection="1">
      <alignment horizontal="distributed" vertical="center"/>
      <protection hidden="1"/>
    </xf>
    <xf numFmtId="0" fontId="13" fillId="0" borderId="225" xfId="6" applyFont="1" applyBorder="1" applyAlignment="1" applyProtection="1">
      <alignment horizontal="distributed" vertical="center"/>
      <protection hidden="1"/>
    </xf>
    <xf numFmtId="0" fontId="13" fillId="0" borderId="226" xfId="6" applyFont="1" applyBorder="1" applyAlignment="1" applyProtection="1">
      <alignment horizontal="distributed" vertical="center"/>
      <protection hidden="1"/>
    </xf>
    <xf numFmtId="38" fontId="15" fillId="0" borderId="9" xfId="7" applyFont="1" applyBorder="1" applyAlignment="1" applyProtection="1">
      <alignment vertical="center" shrinkToFit="1"/>
      <protection hidden="1"/>
    </xf>
    <xf numFmtId="38" fontId="15" fillId="0" borderId="10" xfId="7" applyFont="1" applyBorder="1" applyAlignment="1" applyProtection="1">
      <alignment vertical="center" shrinkToFit="1"/>
      <protection hidden="1"/>
    </xf>
    <xf numFmtId="38" fontId="15" fillId="0" borderId="14" xfId="7" applyFont="1" applyBorder="1" applyAlignment="1" applyProtection="1">
      <alignment vertical="center" shrinkToFit="1"/>
      <protection hidden="1"/>
    </xf>
    <xf numFmtId="38" fontId="15" fillId="0" borderId="15" xfId="7" applyFont="1" applyBorder="1" applyAlignment="1" applyProtection="1">
      <alignment vertical="center" shrinkToFit="1"/>
      <protection hidden="1"/>
    </xf>
    <xf numFmtId="194" fontId="15" fillId="0" borderId="216" xfId="7" applyNumberFormat="1" applyFont="1" applyBorder="1" applyAlignment="1" applyProtection="1">
      <alignment vertical="center" shrinkToFit="1"/>
      <protection hidden="1"/>
    </xf>
    <xf numFmtId="194" fontId="15" fillId="0" borderId="217" xfId="7" applyNumberFormat="1" applyFont="1" applyBorder="1" applyAlignment="1" applyProtection="1">
      <alignment vertical="center" shrinkToFit="1"/>
      <protection hidden="1"/>
    </xf>
    <xf numFmtId="0" fontId="15" fillId="0" borderId="9" xfId="6" applyFont="1" applyBorder="1" applyAlignment="1" applyProtection="1">
      <alignment horizontal="distributed" vertical="center" shrinkToFit="1"/>
      <protection hidden="1"/>
    </xf>
    <xf numFmtId="0" fontId="15" fillId="0" borderId="10" xfId="6" applyFont="1" applyBorder="1" applyAlignment="1" applyProtection="1">
      <alignment horizontal="distributed" vertical="center" shrinkToFit="1"/>
      <protection hidden="1"/>
    </xf>
    <xf numFmtId="0" fontId="15" fillId="0" borderId="11" xfId="6" applyFont="1" applyBorder="1" applyAlignment="1" applyProtection="1">
      <alignment horizontal="distributed" vertical="center" shrinkToFit="1"/>
      <protection hidden="1"/>
    </xf>
    <xf numFmtId="0" fontId="15" fillId="0" borderId="16" xfId="6" applyFont="1" applyBorder="1" applyAlignment="1" applyProtection="1">
      <alignment horizontal="distributed" vertical="center"/>
      <protection hidden="1"/>
    </xf>
    <xf numFmtId="0" fontId="15" fillId="0" borderId="14" xfId="6" applyFont="1" applyBorder="1" applyAlignment="1" applyProtection="1">
      <alignment horizontal="distributed" vertical="center" shrinkToFit="1"/>
      <protection hidden="1"/>
    </xf>
    <xf numFmtId="0" fontId="15" fillId="0" borderId="15" xfId="6" applyFont="1" applyBorder="1" applyAlignment="1" applyProtection="1">
      <alignment horizontal="distributed" vertical="center" shrinkToFit="1"/>
      <protection hidden="1"/>
    </xf>
    <xf numFmtId="0" fontId="15" fillId="0" borderId="16" xfId="6" applyFont="1" applyBorder="1" applyAlignment="1" applyProtection="1">
      <alignment horizontal="distributed" vertical="center" shrinkToFit="1"/>
      <protection hidden="1"/>
    </xf>
    <xf numFmtId="197" fontId="12" fillId="0" borderId="9" xfId="6" applyNumberFormat="1" applyFont="1" applyFill="1" applyBorder="1" applyAlignment="1" applyProtection="1">
      <alignment horizontal="right" shrinkToFit="1"/>
      <protection hidden="1"/>
    </xf>
    <xf numFmtId="197" fontId="12" fillId="0" borderId="10" xfId="6" applyNumberFormat="1" applyFont="1" applyFill="1" applyBorder="1" applyAlignment="1" applyProtection="1">
      <alignment horizontal="right" shrinkToFit="1"/>
      <protection hidden="1"/>
    </xf>
    <xf numFmtId="197" fontId="12" fillId="0" borderId="11" xfId="6" applyNumberFormat="1" applyFont="1" applyFill="1" applyBorder="1" applyAlignment="1" applyProtection="1">
      <alignment horizontal="right" shrinkToFit="1"/>
      <protection hidden="1"/>
    </xf>
    <xf numFmtId="197" fontId="12" fillId="0" borderId="14" xfId="6" applyNumberFormat="1" applyFont="1" applyFill="1" applyBorder="1" applyAlignment="1" applyProtection="1">
      <alignment horizontal="right" shrinkToFit="1"/>
      <protection hidden="1"/>
    </xf>
    <xf numFmtId="197" fontId="12" fillId="0" borderId="15" xfId="6" applyNumberFormat="1" applyFont="1" applyFill="1" applyBorder="1" applyAlignment="1" applyProtection="1">
      <alignment horizontal="right" shrinkToFit="1"/>
      <protection hidden="1"/>
    </xf>
    <xf numFmtId="197" fontId="12" fillId="0" borderId="16" xfId="6" applyNumberFormat="1" applyFont="1" applyFill="1" applyBorder="1" applyAlignment="1" applyProtection="1">
      <alignment horizontal="right" shrinkToFit="1"/>
      <protection hidden="1"/>
    </xf>
    <xf numFmtId="197" fontId="12" fillId="0" borderId="9" xfId="6" applyNumberFormat="1" applyFont="1" applyBorder="1" applyAlignment="1" applyProtection="1">
      <alignment horizontal="right" shrinkToFit="1"/>
      <protection hidden="1"/>
    </xf>
    <xf numFmtId="197" fontId="12" fillId="0" borderId="10" xfId="6" applyNumberFormat="1" applyFont="1" applyBorder="1" applyAlignment="1" applyProtection="1">
      <alignment horizontal="right" shrinkToFit="1"/>
      <protection hidden="1"/>
    </xf>
    <xf numFmtId="197" fontId="12" fillId="0" borderId="11" xfId="6" applyNumberFormat="1" applyFont="1" applyBorder="1" applyAlignment="1" applyProtection="1">
      <alignment horizontal="right" shrinkToFit="1"/>
      <protection hidden="1"/>
    </xf>
    <xf numFmtId="197" fontId="12" fillId="0" borderId="14" xfId="6" applyNumberFormat="1" applyFont="1" applyBorder="1" applyAlignment="1" applyProtection="1">
      <alignment horizontal="right" shrinkToFit="1"/>
      <protection hidden="1"/>
    </xf>
    <xf numFmtId="197" fontId="12" fillId="0" borderId="15" xfId="6" applyNumberFormat="1" applyFont="1" applyBorder="1" applyAlignment="1" applyProtection="1">
      <alignment horizontal="right" shrinkToFit="1"/>
      <protection hidden="1"/>
    </xf>
    <xf numFmtId="197" fontId="12" fillId="0" borderId="16" xfId="6" applyNumberFormat="1" applyFont="1" applyBorder="1" applyAlignment="1" applyProtection="1">
      <alignment horizontal="right" shrinkToFit="1"/>
      <protection hidden="1"/>
    </xf>
    <xf numFmtId="197" fontId="12" fillId="2" borderId="9" xfId="6" applyNumberFormat="1" applyFont="1" applyFill="1" applyBorder="1" applyAlignment="1" applyProtection="1">
      <alignment horizontal="right" vertical="center" shrinkToFit="1"/>
      <protection locked="0"/>
    </xf>
    <xf numFmtId="197" fontId="12" fillId="2" borderId="10" xfId="6" applyNumberFormat="1" applyFont="1" applyFill="1" applyBorder="1" applyAlignment="1" applyProtection="1">
      <alignment horizontal="right" vertical="center" shrinkToFit="1"/>
      <protection locked="0"/>
    </xf>
    <xf numFmtId="197" fontId="12" fillId="2" borderId="11" xfId="6" applyNumberFormat="1" applyFont="1" applyFill="1" applyBorder="1" applyAlignment="1" applyProtection="1">
      <alignment horizontal="right" vertical="center" shrinkToFit="1"/>
      <protection locked="0"/>
    </xf>
    <xf numFmtId="197" fontId="12" fillId="2" borderId="14" xfId="6" applyNumberFormat="1" applyFont="1" applyFill="1" applyBorder="1" applyAlignment="1" applyProtection="1">
      <alignment horizontal="right" vertical="center" shrinkToFit="1"/>
      <protection locked="0"/>
    </xf>
    <xf numFmtId="197" fontId="12" fillId="2" borderId="15" xfId="6" applyNumberFormat="1" applyFont="1" applyFill="1" applyBorder="1" applyAlignment="1" applyProtection="1">
      <alignment horizontal="right" vertical="center" shrinkToFit="1"/>
      <protection locked="0"/>
    </xf>
    <xf numFmtId="197" fontId="12" fillId="2" borderId="16" xfId="6" applyNumberFormat="1" applyFont="1" applyFill="1" applyBorder="1" applyAlignment="1" applyProtection="1">
      <alignment horizontal="right" vertical="center" shrinkToFit="1"/>
      <protection locked="0"/>
    </xf>
    <xf numFmtId="0" fontId="12" fillId="2" borderId="9" xfId="6" applyFont="1" applyFill="1" applyBorder="1" applyAlignment="1" applyProtection="1">
      <alignment horizontal="center" vertical="center" wrapText="1" shrinkToFit="1"/>
      <protection locked="0"/>
    </xf>
    <xf numFmtId="0" fontId="12" fillId="2" borderId="10" xfId="6" applyFont="1" applyFill="1" applyBorder="1" applyAlignment="1" applyProtection="1">
      <alignment horizontal="center" vertical="center" wrapText="1" shrinkToFit="1"/>
      <protection locked="0"/>
    </xf>
    <xf numFmtId="0" fontId="12" fillId="2" borderId="11" xfId="6" applyFont="1" applyFill="1" applyBorder="1" applyAlignment="1" applyProtection="1">
      <alignment horizontal="center" vertical="center" wrapText="1" shrinkToFit="1"/>
      <protection locked="0"/>
    </xf>
    <xf numFmtId="0" fontId="12" fillId="2" borderId="14" xfId="6" applyFont="1" applyFill="1" applyBorder="1" applyAlignment="1" applyProtection="1">
      <alignment horizontal="center" vertical="center" wrapText="1" shrinkToFit="1"/>
      <protection locked="0"/>
    </xf>
    <xf numFmtId="0" fontId="12" fillId="2" borderId="15" xfId="6" applyFont="1" applyFill="1" applyBorder="1" applyAlignment="1" applyProtection="1">
      <alignment horizontal="center" vertical="center" wrapText="1" shrinkToFit="1"/>
      <protection locked="0"/>
    </xf>
    <xf numFmtId="0" fontId="12" fillId="2" borderId="16" xfId="6" applyFont="1" applyFill="1" applyBorder="1" applyAlignment="1" applyProtection="1">
      <alignment horizontal="center" vertical="center" wrapText="1" shrinkToFit="1"/>
      <protection locked="0"/>
    </xf>
    <xf numFmtId="200" fontId="15" fillId="0" borderId="14" xfId="6" applyNumberFormat="1" applyFont="1" applyFill="1" applyBorder="1" applyAlignment="1" applyProtection="1">
      <alignment horizontal="center" vertical="center" shrinkToFit="1"/>
      <protection hidden="1"/>
    </xf>
    <xf numFmtId="200" fontId="15" fillId="0" borderId="15" xfId="6" applyNumberFormat="1" applyFont="1" applyFill="1" applyBorder="1" applyAlignment="1" applyProtection="1">
      <alignment horizontal="center" vertical="center" shrinkToFit="1"/>
      <protection hidden="1"/>
    </xf>
    <xf numFmtId="199" fontId="12" fillId="2" borderId="9" xfId="6" applyNumberFormat="1" applyFont="1" applyFill="1" applyBorder="1" applyAlignment="1" applyProtection="1">
      <alignment vertical="center" shrinkToFit="1"/>
      <protection locked="0"/>
    </xf>
    <xf numFmtId="199" fontId="12" fillId="2" borderId="11" xfId="6" applyNumberFormat="1" applyFont="1" applyFill="1" applyBorder="1" applyAlignment="1" applyProtection="1">
      <alignment vertical="center" shrinkToFit="1"/>
      <protection locked="0"/>
    </xf>
    <xf numFmtId="199" fontId="12" fillId="2" borderId="14" xfId="6" applyNumberFormat="1" applyFont="1" applyFill="1" applyBorder="1" applyAlignment="1" applyProtection="1">
      <alignment vertical="center" shrinkToFit="1"/>
      <protection locked="0"/>
    </xf>
    <xf numFmtId="199" fontId="12" fillId="2" borderId="16" xfId="6" applyNumberFormat="1" applyFont="1" applyFill="1" applyBorder="1" applyAlignment="1" applyProtection="1">
      <alignment vertical="center" shrinkToFit="1"/>
      <protection locked="0"/>
    </xf>
    <xf numFmtId="194" fontId="12" fillId="2" borderId="1" xfId="6" applyNumberFormat="1" applyFont="1" applyFill="1" applyBorder="1" applyAlignment="1" applyProtection="1">
      <alignment horizontal="right" vertical="center" shrinkToFit="1"/>
      <protection locked="0"/>
    </xf>
    <xf numFmtId="194" fontId="12" fillId="0" borderId="9" xfId="6" applyNumberFormat="1" applyFont="1" applyBorder="1" applyAlignment="1" applyProtection="1">
      <alignment horizontal="right" shrinkToFit="1"/>
      <protection hidden="1"/>
    </xf>
    <xf numFmtId="194" fontId="12" fillId="0" borderId="10" xfId="6" applyNumberFormat="1" applyFont="1" applyBorder="1" applyAlignment="1" applyProtection="1">
      <alignment horizontal="right" shrinkToFit="1"/>
      <protection hidden="1"/>
    </xf>
    <xf numFmtId="194" fontId="12" fillId="0" borderId="11" xfId="6" applyNumberFormat="1" applyFont="1" applyBorder="1" applyAlignment="1" applyProtection="1">
      <alignment horizontal="right" shrinkToFit="1"/>
      <protection hidden="1"/>
    </xf>
    <xf numFmtId="194" fontId="12" fillId="0" borderId="14" xfId="6" applyNumberFormat="1" applyFont="1" applyBorder="1" applyAlignment="1" applyProtection="1">
      <alignment horizontal="right" shrinkToFit="1"/>
      <protection hidden="1"/>
    </xf>
    <xf numFmtId="194" fontId="12" fillId="0" borderId="15" xfId="6" applyNumberFormat="1" applyFont="1" applyBorder="1" applyAlignment="1" applyProtection="1">
      <alignment horizontal="right" shrinkToFit="1"/>
      <protection hidden="1"/>
    </xf>
    <xf numFmtId="194" fontId="12" fillId="0" borderId="16" xfId="6" applyNumberFormat="1" applyFont="1" applyBorder="1" applyAlignment="1" applyProtection="1">
      <alignment horizontal="right" shrinkToFit="1"/>
      <protection hidden="1"/>
    </xf>
    <xf numFmtId="194" fontId="12" fillId="0" borderId="9" xfId="6" applyNumberFormat="1" applyFont="1" applyFill="1" applyBorder="1" applyAlignment="1" applyProtection="1">
      <alignment horizontal="right" vertical="center" shrinkToFit="1"/>
      <protection hidden="1"/>
    </xf>
    <xf numFmtId="194" fontId="12" fillId="0" borderId="10" xfId="6" applyNumberFormat="1" applyFont="1" applyFill="1" applyBorder="1" applyAlignment="1" applyProtection="1">
      <alignment horizontal="right" vertical="center" shrinkToFit="1"/>
      <protection hidden="1"/>
    </xf>
    <xf numFmtId="194" fontId="12" fillId="0" borderId="11" xfId="6" applyNumberFormat="1" applyFont="1" applyFill="1" applyBorder="1" applyAlignment="1" applyProtection="1">
      <alignment horizontal="right" vertical="center" shrinkToFit="1"/>
      <protection hidden="1"/>
    </xf>
    <xf numFmtId="194" fontId="12" fillId="0" borderId="14" xfId="6" applyNumberFormat="1" applyFont="1" applyFill="1" applyBorder="1" applyAlignment="1" applyProtection="1">
      <alignment horizontal="right" vertical="center" shrinkToFit="1"/>
      <protection hidden="1"/>
    </xf>
    <xf numFmtId="194" fontId="12" fillId="0" borderId="15" xfId="6" applyNumberFormat="1" applyFont="1" applyFill="1" applyBorder="1" applyAlignment="1" applyProtection="1">
      <alignment horizontal="right" vertical="center" shrinkToFit="1"/>
      <protection hidden="1"/>
    </xf>
    <xf numFmtId="194" fontId="12" fillId="0" borderId="16" xfId="6" applyNumberFormat="1" applyFont="1" applyFill="1" applyBorder="1" applyAlignment="1" applyProtection="1">
      <alignment horizontal="right" vertical="center" shrinkToFit="1"/>
      <protection hidden="1"/>
    </xf>
    <xf numFmtId="9" fontId="12" fillId="2" borderId="9" xfId="6" applyNumberFormat="1" applyFont="1" applyFill="1" applyBorder="1" applyAlignment="1" applyProtection="1">
      <alignment horizontal="right" vertical="center" shrinkToFit="1"/>
      <protection locked="0"/>
    </xf>
    <xf numFmtId="9" fontId="12" fillId="2" borderId="11" xfId="6" applyNumberFormat="1" applyFont="1" applyFill="1" applyBorder="1" applyAlignment="1" applyProtection="1">
      <alignment horizontal="right" vertical="center" shrinkToFit="1"/>
      <protection locked="0"/>
    </xf>
    <xf numFmtId="9" fontId="12" fillId="2" borderId="14" xfId="6" applyNumberFormat="1" applyFont="1" applyFill="1" applyBorder="1" applyAlignment="1" applyProtection="1">
      <alignment horizontal="right" vertical="center" shrinkToFit="1"/>
      <protection locked="0"/>
    </xf>
    <xf numFmtId="9" fontId="12" fillId="2" borderId="16" xfId="6" applyNumberFormat="1" applyFont="1" applyFill="1" applyBorder="1" applyAlignment="1" applyProtection="1">
      <alignment horizontal="right" vertical="center" shrinkToFit="1"/>
      <protection locked="0"/>
    </xf>
    <xf numFmtId="197" fontId="12" fillId="0" borderId="9" xfId="6" applyNumberFormat="1" applyFont="1" applyFill="1" applyBorder="1" applyAlignment="1" applyProtection="1">
      <alignment horizontal="right" vertical="center" shrinkToFit="1"/>
      <protection hidden="1"/>
    </xf>
    <xf numFmtId="197" fontId="12" fillId="0" borderId="10" xfId="6" applyNumberFormat="1" applyFont="1" applyFill="1" applyBorder="1" applyAlignment="1" applyProtection="1">
      <alignment horizontal="right" vertical="center" shrinkToFit="1"/>
      <protection hidden="1"/>
    </xf>
    <xf numFmtId="197" fontId="12" fillId="0" borderId="11" xfId="6" applyNumberFormat="1" applyFont="1" applyFill="1" applyBorder="1" applyAlignment="1" applyProtection="1">
      <alignment horizontal="right" vertical="center" shrinkToFit="1"/>
      <protection hidden="1"/>
    </xf>
    <xf numFmtId="197" fontId="12" fillId="0" borderId="14" xfId="6" applyNumberFormat="1" applyFont="1" applyFill="1" applyBorder="1" applyAlignment="1" applyProtection="1">
      <alignment horizontal="right" vertical="center" shrinkToFit="1"/>
      <protection hidden="1"/>
    </xf>
    <xf numFmtId="197" fontId="12" fillId="0" borderId="15" xfId="6" applyNumberFormat="1" applyFont="1" applyFill="1" applyBorder="1" applyAlignment="1" applyProtection="1">
      <alignment horizontal="right" vertical="center" shrinkToFit="1"/>
      <protection hidden="1"/>
    </xf>
    <xf numFmtId="197" fontId="12" fillId="0" borderId="16" xfId="6" applyNumberFormat="1" applyFont="1" applyFill="1" applyBorder="1" applyAlignment="1" applyProtection="1">
      <alignment horizontal="right" vertical="center" shrinkToFit="1"/>
      <protection hidden="1"/>
    </xf>
    <xf numFmtId="0" fontId="18" fillId="0" borderId="12" xfId="6" applyFont="1" applyBorder="1" applyAlignment="1" applyProtection="1">
      <alignment horizontal="center" vertical="center" shrinkToFit="1"/>
      <protection hidden="1"/>
    </xf>
    <xf numFmtId="0" fontId="18" fillId="0" borderId="13" xfId="6" applyFont="1" applyBorder="1" applyAlignment="1" applyProtection="1">
      <alignment horizontal="center" vertical="center" shrinkToFit="1"/>
      <protection hidden="1"/>
    </xf>
    <xf numFmtId="0" fontId="22" fillId="0" borderId="12" xfId="6" applyFont="1" applyBorder="1" applyAlignment="1" applyProtection="1">
      <alignment horizontal="center" shrinkToFit="1"/>
      <protection hidden="1"/>
    </xf>
    <xf numFmtId="0" fontId="22" fillId="0" borderId="0" xfId="6" applyFont="1" applyAlignment="1" applyProtection="1">
      <alignment horizontal="center" shrinkToFit="1"/>
      <protection hidden="1"/>
    </xf>
    <xf numFmtId="0" fontId="22" fillId="0" borderId="13" xfId="6" applyFont="1" applyBorder="1" applyAlignment="1" applyProtection="1">
      <alignment horizontal="center" shrinkToFit="1"/>
      <protection hidden="1"/>
    </xf>
    <xf numFmtId="197" fontId="15" fillId="0" borderId="175" xfId="7" applyNumberFormat="1" applyFont="1" applyFill="1" applyBorder="1" applyAlignment="1" applyProtection="1">
      <alignment vertical="center" shrinkToFit="1"/>
      <protection hidden="1"/>
    </xf>
    <xf numFmtId="197" fontId="15" fillId="0" borderId="176" xfId="7" applyNumberFormat="1" applyFont="1" applyFill="1" applyBorder="1" applyAlignment="1" applyProtection="1">
      <alignment vertical="center" shrinkToFit="1"/>
      <protection hidden="1"/>
    </xf>
    <xf numFmtId="197" fontId="15" fillId="0" borderId="188" xfId="7" applyNumberFormat="1" applyFont="1" applyFill="1" applyBorder="1" applyAlignment="1" applyProtection="1">
      <alignment vertical="center" shrinkToFit="1"/>
      <protection hidden="1"/>
    </xf>
    <xf numFmtId="197" fontId="15" fillId="0" borderId="167" xfId="7" applyNumberFormat="1" applyFont="1" applyFill="1" applyBorder="1" applyAlignment="1" applyProtection="1">
      <alignment vertical="center" shrinkToFit="1"/>
      <protection hidden="1"/>
    </xf>
    <xf numFmtId="197" fontId="15" fillId="0" borderId="168" xfId="7" applyNumberFormat="1" applyFont="1" applyFill="1" applyBorder="1" applyAlignment="1" applyProtection="1">
      <alignment vertical="center" shrinkToFit="1"/>
      <protection hidden="1"/>
    </xf>
    <xf numFmtId="197" fontId="15" fillId="0" borderId="209" xfId="7" applyNumberFormat="1" applyFont="1" applyFill="1" applyBorder="1" applyAlignment="1" applyProtection="1">
      <alignment vertical="center" shrinkToFit="1"/>
      <protection hidden="1"/>
    </xf>
    <xf numFmtId="38" fontId="12" fillId="0" borderId="9" xfId="7" applyFont="1" applyFill="1" applyBorder="1" applyAlignment="1" applyProtection="1">
      <alignment vertical="center" shrinkToFit="1"/>
      <protection hidden="1"/>
    </xf>
    <xf numFmtId="38" fontId="12" fillId="0" borderId="10" xfId="7" applyFont="1" applyFill="1" applyBorder="1" applyAlignment="1" applyProtection="1">
      <alignment vertical="center" shrinkToFit="1"/>
      <protection hidden="1"/>
    </xf>
    <xf numFmtId="38" fontId="12" fillId="0" borderId="11" xfId="7" applyFont="1" applyFill="1" applyBorder="1" applyAlignment="1" applyProtection="1">
      <alignment vertical="center" shrinkToFit="1"/>
      <protection hidden="1"/>
    </xf>
    <xf numFmtId="197" fontId="15" fillId="0" borderId="177" xfId="7" applyNumberFormat="1" applyFont="1" applyFill="1" applyBorder="1" applyAlignment="1" applyProtection="1">
      <alignment vertical="center" shrinkToFit="1"/>
      <protection hidden="1"/>
    </xf>
    <xf numFmtId="197" fontId="15" fillId="0" borderId="178" xfId="7" applyNumberFormat="1" applyFont="1" applyFill="1" applyBorder="1" applyAlignment="1" applyProtection="1">
      <alignment vertical="center" shrinkToFit="1"/>
      <protection hidden="1"/>
    </xf>
    <xf numFmtId="197" fontId="15" fillId="0" borderId="202" xfId="7" applyNumberFormat="1" applyFont="1" applyFill="1" applyBorder="1" applyAlignment="1" applyProtection="1">
      <alignment vertical="center" shrinkToFit="1"/>
      <protection hidden="1"/>
    </xf>
    <xf numFmtId="38" fontId="12" fillId="0" borderId="14" xfId="7" applyFont="1" applyFill="1" applyBorder="1" applyAlignment="1" applyProtection="1">
      <alignment vertical="center" shrinkToFit="1"/>
      <protection hidden="1"/>
    </xf>
    <xf numFmtId="38" fontId="12" fillId="0" borderId="15" xfId="7" applyFont="1" applyFill="1" applyBorder="1" applyAlignment="1" applyProtection="1">
      <alignment vertical="center" shrinkToFit="1"/>
      <protection hidden="1"/>
    </xf>
    <xf numFmtId="38" fontId="12" fillId="0" borderId="16" xfId="7" applyFont="1" applyFill="1" applyBorder="1" applyAlignment="1" applyProtection="1">
      <alignment vertical="center" shrinkToFit="1"/>
      <protection hidden="1"/>
    </xf>
    <xf numFmtId="198" fontId="18" fillId="0" borderId="10" xfId="6" applyNumberFormat="1" applyFont="1" applyBorder="1" applyAlignment="1" applyProtection="1">
      <alignment horizontal="center" vertical="center" shrinkToFit="1"/>
      <protection hidden="1"/>
    </xf>
    <xf numFmtId="198" fontId="18" fillId="0" borderId="11" xfId="6" applyNumberFormat="1" applyFont="1" applyBorder="1" applyAlignment="1" applyProtection="1">
      <alignment horizontal="center" vertical="center" shrinkToFit="1"/>
      <protection hidden="1"/>
    </xf>
    <xf numFmtId="198" fontId="18" fillId="0" borderId="15" xfId="6" applyNumberFormat="1" applyFont="1" applyBorder="1" applyAlignment="1" applyProtection="1">
      <alignment horizontal="center" vertical="center" shrinkToFit="1"/>
      <protection hidden="1"/>
    </xf>
    <xf numFmtId="198" fontId="18" fillId="0" borderId="16" xfId="6" applyNumberFormat="1" applyFont="1" applyBorder="1" applyAlignment="1" applyProtection="1">
      <alignment horizontal="center" vertical="center" shrinkToFit="1"/>
      <protection hidden="1"/>
    </xf>
    <xf numFmtId="0" fontId="15" fillId="0" borderId="9" xfId="6" applyFont="1" applyFill="1" applyBorder="1" applyAlignment="1" applyProtection="1">
      <alignment vertical="center" shrinkToFit="1"/>
      <protection hidden="1"/>
    </xf>
    <xf numFmtId="0" fontId="15" fillId="0" borderId="10" xfId="6" applyFont="1" applyFill="1" applyBorder="1" applyAlignment="1" applyProtection="1">
      <alignment vertical="center" shrinkToFit="1"/>
      <protection hidden="1"/>
    </xf>
    <xf numFmtId="0" fontId="15" fillId="0" borderId="11" xfId="6" applyFont="1" applyFill="1" applyBorder="1" applyAlignment="1" applyProtection="1">
      <alignment vertical="center" shrinkToFit="1"/>
      <protection hidden="1"/>
    </xf>
    <xf numFmtId="0" fontId="18" fillId="0" borderId="9" xfId="6" applyFont="1" applyBorder="1" applyAlignment="1" applyProtection="1">
      <alignment vertical="center" shrinkToFit="1"/>
      <protection hidden="1"/>
    </xf>
    <xf numFmtId="0" fontId="18" fillId="0" borderId="10" xfId="6" applyFont="1" applyBorder="1" applyAlignment="1" applyProtection="1">
      <alignment vertical="center" shrinkToFit="1"/>
      <protection hidden="1"/>
    </xf>
    <xf numFmtId="0" fontId="18" fillId="0" borderId="11" xfId="6" applyFont="1" applyBorder="1" applyAlignment="1" applyProtection="1">
      <alignment vertical="center" shrinkToFit="1"/>
      <protection hidden="1"/>
    </xf>
    <xf numFmtId="38" fontId="12" fillId="0" borderId="12" xfId="7" applyFont="1" applyFill="1" applyBorder="1" applyAlignment="1" applyProtection="1">
      <alignment vertical="center" shrinkToFit="1"/>
      <protection hidden="1"/>
    </xf>
    <xf numFmtId="38" fontId="12" fillId="0" borderId="0" xfId="7" applyFont="1" applyFill="1" applyBorder="1" applyAlignment="1" applyProtection="1">
      <alignment vertical="center" shrinkToFit="1"/>
      <protection hidden="1"/>
    </xf>
    <xf numFmtId="38" fontId="12" fillId="0" borderId="13" xfId="7" applyFont="1" applyFill="1" applyBorder="1" applyAlignment="1" applyProtection="1">
      <alignment vertical="center" shrinkToFit="1"/>
      <protection hidden="1"/>
    </xf>
    <xf numFmtId="0" fontId="18" fillId="0" borderId="10" xfId="6" applyFont="1" applyBorder="1" applyAlignment="1" applyProtection="1">
      <alignment horizontal="distributed" vertical="center"/>
      <protection hidden="1"/>
    </xf>
    <xf numFmtId="0" fontId="18" fillId="0" borderId="206" xfId="6" applyFont="1" applyBorder="1" applyAlignment="1" applyProtection="1">
      <alignment horizontal="center" vertical="center" shrinkToFit="1"/>
      <protection hidden="1"/>
    </xf>
    <xf numFmtId="0" fontId="18" fillId="0" borderId="18" xfId="6" applyFont="1" applyBorder="1" applyAlignment="1" applyProtection="1">
      <alignment horizontal="center" vertical="center" shrinkToFit="1"/>
      <protection hidden="1"/>
    </xf>
    <xf numFmtId="0" fontId="18" fillId="0" borderId="207" xfId="6" applyFont="1" applyBorder="1" applyAlignment="1" applyProtection="1">
      <alignment horizontal="center" vertical="center" shrinkToFit="1"/>
      <protection hidden="1"/>
    </xf>
    <xf numFmtId="197" fontId="15" fillId="0" borderId="9" xfId="7" applyNumberFormat="1" applyFont="1" applyFill="1" applyBorder="1" applyAlignment="1" applyProtection="1">
      <alignment vertical="center" shrinkToFit="1"/>
      <protection hidden="1"/>
    </xf>
    <xf numFmtId="197" fontId="15" fillId="0" borderId="10" xfId="7" applyNumberFormat="1" applyFont="1" applyFill="1" applyBorder="1" applyAlignment="1" applyProtection="1">
      <alignment vertical="center" shrinkToFit="1"/>
      <protection hidden="1"/>
    </xf>
    <xf numFmtId="197" fontId="15" fillId="0" borderId="11" xfId="7" applyNumberFormat="1" applyFont="1" applyFill="1" applyBorder="1" applyAlignment="1" applyProtection="1">
      <alignment vertical="center" shrinkToFit="1"/>
      <protection hidden="1"/>
    </xf>
    <xf numFmtId="197" fontId="15" fillId="0" borderId="180" xfId="7" applyNumberFormat="1" applyFont="1" applyFill="1" applyBorder="1" applyAlignment="1" applyProtection="1">
      <alignment vertical="center" shrinkToFit="1"/>
      <protection hidden="1"/>
    </xf>
    <xf numFmtId="197" fontId="15" fillId="0" borderId="114" xfId="7" applyNumberFormat="1" applyFont="1" applyFill="1" applyBorder="1" applyAlignment="1" applyProtection="1">
      <alignment vertical="center" shrinkToFit="1"/>
      <protection hidden="1"/>
    </xf>
    <xf numFmtId="197" fontId="15" fillId="0" borderId="208" xfId="7" applyNumberFormat="1" applyFont="1" applyFill="1" applyBorder="1" applyAlignment="1" applyProtection="1">
      <alignment vertical="center" shrinkToFit="1"/>
      <protection hidden="1"/>
    </xf>
    <xf numFmtId="0" fontId="12" fillId="0" borderId="11" xfId="6" applyFont="1" applyBorder="1" applyAlignment="1" applyProtection="1">
      <alignment horizontal="center" vertical="center"/>
      <protection hidden="1"/>
    </xf>
    <xf numFmtId="0" fontId="12" fillId="0" borderId="13" xfId="6" applyFont="1" applyBorder="1" applyAlignment="1" applyProtection="1">
      <alignment horizontal="center" vertical="center"/>
      <protection hidden="1"/>
    </xf>
    <xf numFmtId="197" fontId="15" fillId="0" borderId="0" xfId="7" applyNumberFormat="1" applyFont="1" applyFill="1" applyBorder="1" applyAlignment="1" applyProtection="1">
      <alignment vertical="center" shrinkToFit="1"/>
      <protection hidden="1"/>
    </xf>
    <xf numFmtId="38" fontId="15" fillId="0" borderId="9" xfId="7" applyFont="1" applyFill="1" applyBorder="1" applyAlignment="1" applyProtection="1">
      <alignment horizontal="right" vertical="center"/>
      <protection hidden="1"/>
    </xf>
    <xf numFmtId="38" fontId="15" fillId="0" borderId="10" xfId="7" applyFont="1" applyFill="1" applyBorder="1" applyAlignment="1" applyProtection="1">
      <alignment horizontal="right" vertical="center"/>
      <protection hidden="1"/>
    </xf>
    <xf numFmtId="38" fontId="15" fillId="0" borderId="11" xfId="7" applyFont="1" applyFill="1" applyBorder="1" applyAlignment="1" applyProtection="1">
      <alignment horizontal="right" vertical="center"/>
      <protection hidden="1"/>
    </xf>
    <xf numFmtId="0" fontId="15" fillId="0" borderId="56" xfId="6" applyFont="1" applyBorder="1" applyAlignment="1" applyProtection="1">
      <alignment horizontal="center" vertical="center"/>
      <protection hidden="1"/>
    </xf>
    <xf numFmtId="0" fontId="12" fillId="0" borderId="61" xfId="6" applyFont="1" applyBorder="1" applyAlignment="1" applyProtection="1">
      <alignment shrinkToFit="1"/>
      <protection hidden="1"/>
    </xf>
    <xf numFmtId="0" fontId="12" fillId="0" borderId="63" xfId="6" applyFont="1" applyBorder="1" applyAlignment="1" applyProtection="1">
      <alignment shrinkToFit="1"/>
      <protection hidden="1"/>
    </xf>
    <xf numFmtId="0" fontId="12" fillId="0" borderId="67" xfId="6" applyFont="1" applyBorder="1" applyAlignment="1" applyProtection="1">
      <alignment shrinkToFit="1"/>
      <protection hidden="1"/>
    </xf>
    <xf numFmtId="0" fontId="12" fillId="0" borderId="69" xfId="6" applyFont="1" applyBorder="1" applyAlignment="1" applyProtection="1">
      <alignment shrinkToFit="1"/>
      <protection hidden="1"/>
    </xf>
    <xf numFmtId="193" fontId="12" fillId="0" borderId="61" xfId="6" applyNumberFormat="1" applyFont="1" applyBorder="1" applyAlignment="1" applyProtection="1">
      <alignment vertical="center" shrinkToFit="1"/>
      <protection hidden="1"/>
    </xf>
    <xf numFmtId="193" fontId="12" fillId="0" borderId="62" xfId="6" applyNumberFormat="1" applyFont="1" applyBorder="1" applyAlignment="1" applyProtection="1">
      <alignment vertical="center" shrinkToFit="1"/>
      <protection hidden="1"/>
    </xf>
    <xf numFmtId="193" fontId="12" fillId="0" borderId="63" xfId="6" applyNumberFormat="1" applyFont="1" applyBorder="1" applyAlignment="1" applyProtection="1">
      <alignment vertical="center" shrinkToFit="1"/>
      <protection hidden="1"/>
    </xf>
    <xf numFmtId="193" fontId="12" fillId="0" borderId="67" xfId="6" applyNumberFormat="1" applyFont="1" applyBorder="1" applyAlignment="1" applyProtection="1">
      <alignment vertical="center" shrinkToFit="1"/>
      <protection hidden="1"/>
    </xf>
    <xf numFmtId="193" fontId="12" fillId="0" borderId="68" xfId="6" applyNumberFormat="1" applyFont="1" applyBorder="1" applyAlignment="1" applyProtection="1">
      <alignment vertical="center" shrinkToFit="1"/>
      <protection hidden="1"/>
    </xf>
    <xf numFmtId="193" fontId="12" fillId="0" borderId="69" xfId="6" applyNumberFormat="1" applyFont="1" applyBorder="1" applyAlignment="1" applyProtection="1">
      <alignment vertical="center" shrinkToFit="1"/>
      <protection hidden="1"/>
    </xf>
    <xf numFmtId="0" fontId="12" fillId="0" borderId="62" xfId="6" applyFont="1" applyBorder="1" applyAlignment="1" applyProtection="1">
      <alignment shrinkToFit="1"/>
      <protection hidden="1"/>
    </xf>
    <xf numFmtId="0" fontId="12" fillId="0" borderId="68" xfId="6" applyFont="1" applyBorder="1" applyAlignment="1" applyProtection="1">
      <alignment shrinkToFit="1"/>
      <protection hidden="1"/>
    </xf>
    <xf numFmtId="0" fontId="15" fillId="0" borderId="61" xfId="6" applyFont="1" applyBorder="1" applyAlignment="1" applyProtection="1">
      <alignment horizontal="center" vertical="center" shrinkToFit="1"/>
      <protection hidden="1"/>
    </xf>
    <xf numFmtId="0" fontId="15" fillId="0" borderId="62" xfId="6" applyFont="1" applyBorder="1" applyAlignment="1" applyProtection="1">
      <alignment horizontal="center" vertical="center" shrinkToFit="1"/>
      <protection hidden="1"/>
    </xf>
    <xf numFmtId="0" fontId="15" fillId="0" borderId="63" xfId="6" applyFont="1" applyBorder="1" applyAlignment="1" applyProtection="1">
      <alignment horizontal="center" vertical="center" shrinkToFit="1"/>
      <protection hidden="1"/>
    </xf>
    <xf numFmtId="0" fontId="15" fillId="0" borderId="67" xfId="6" applyFont="1" applyBorder="1" applyAlignment="1" applyProtection="1">
      <alignment horizontal="center" vertical="center" shrinkToFit="1"/>
      <protection hidden="1"/>
    </xf>
    <xf numFmtId="0" fontId="15" fillId="0" borderId="68" xfId="6" applyFont="1" applyBorder="1" applyAlignment="1" applyProtection="1">
      <alignment horizontal="center" vertical="center" shrinkToFit="1"/>
      <protection hidden="1"/>
    </xf>
    <xf numFmtId="0" fontId="15" fillId="0" borderId="69" xfId="6" applyFont="1" applyBorder="1" applyAlignment="1" applyProtection="1">
      <alignment horizontal="center" vertical="center" shrinkToFit="1"/>
      <protection hidden="1"/>
    </xf>
    <xf numFmtId="38" fontId="12" fillId="0" borderId="61" xfId="7" applyFont="1" applyFill="1" applyBorder="1" applyAlignment="1" applyProtection="1">
      <alignment vertical="center" shrinkToFit="1"/>
      <protection hidden="1"/>
    </xf>
    <xf numFmtId="38" fontId="12" fillId="0" borderId="63" xfId="7" applyFont="1" applyFill="1" applyBorder="1" applyAlignment="1" applyProtection="1">
      <alignment vertical="center" shrinkToFit="1"/>
      <protection hidden="1"/>
    </xf>
    <xf numFmtId="38" fontId="12" fillId="0" borderId="67" xfId="7" applyFont="1" applyFill="1" applyBorder="1" applyAlignment="1" applyProtection="1">
      <alignment vertical="center" shrinkToFit="1"/>
      <protection hidden="1"/>
    </xf>
    <xf numFmtId="38" fontId="12" fillId="0" borderId="69" xfId="7" applyFont="1" applyFill="1" applyBorder="1" applyAlignment="1" applyProtection="1">
      <alignment vertical="center" shrinkToFit="1"/>
      <protection hidden="1"/>
    </xf>
    <xf numFmtId="0" fontId="18" fillId="0" borderId="10" xfId="6" applyFont="1" applyBorder="1" applyAlignment="1" applyProtection="1">
      <alignment horizontal="center" vertical="center" wrapText="1" shrinkToFit="1"/>
      <protection hidden="1"/>
    </xf>
    <xf numFmtId="0" fontId="18" fillId="0" borderId="15" xfId="6" applyFont="1" applyBorder="1" applyAlignment="1" applyProtection="1">
      <alignment horizontal="center" vertical="center" wrapText="1" shrinkToFit="1"/>
      <protection hidden="1"/>
    </xf>
    <xf numFmtId="0" fontId="13" fillId="0" borderId="15" xfId="6" applyFont="1" applyBorder="1" applyAlignment="1" applyProtection="1">
      <alignment horizontal="left"/>
      <protection hidden="1"/>
    </xf>
    <xf numFmtId="0" fontId="18" fillId="0" borderId="177" xfId="6" applyFont="1" applyBorder="1" applyAlignment="1" applyProtection="1">
      <alignment horizontal="center" vertical="center"/>
      <protection hidden="1"/>
    </xf>
    <xf numFmtId="0" fontId="18" fillId="0" borderId="178" xfId="6" applyFont="1" applyBorder="1" applyAlignment="1" applyProtection="1">
      <alignment horizontal="center" vertical="center"/>
      <protection hidden="1"/>
    </xf>
    <xf numFmtId="0" fontId="18" fillId="0" borderId="202" xfId="6" applyFont="1" applyBorder="1" applyAlignment="1" applyProtection="1">
      <alignment horizontal="center" vertical="center"/>
      <protection hidden="1"/>
    </xf>
    <xf numFmtId="0" fontId="12" fillId="0" borderId="9" xfId="6" applyFont="1" applyBorder="1" applyAlignment="1" applyProtection="1">
      <alignment horizontal="center" vertical="center"/>
      <protection hidden="1"/>
    </xf>
    <xf numFmtId="0" fontId="12" fillId="0" borderId="36" xfId="6" applyFont="1" applyBorder="1" applyAlignment="1" applyProtection="1">
      <alignment horizontal="center" vertical="center"/>
      <protection hidden="1"/>
    </xf>
    <xf numFmtId="0" fontId="12" fillId="0" borderId="14" xfId="6" applyFont="1" applyBorder="1" applyAlignment="1" applyProtection="1">
      <alignment horizontal="center" vertical="center"/>
      <protection hidden="1"/>
    </xf>
    <xf numFmtId="0" fontId="12" fillId="0" borderId="15" xfId="6" applyFont="1" applyBorder="1" applyAlignment="1" applyProtection="1">
      <alignment horizontal="center" vertical="center"/>
      <protection hidden="1"/>
    </xf>
    <xf numFmtId="0" fontId="12" fillId="0" borderId="43" xfId="6" applyFont="1" applyBorder="1" applyAlignment="1" applyProtection="1">
      <alignment horizontal="center" vertical="center"/>
      <protection hidden="1"/>
    </xf>
    <xf numFmtId="0" fontId="15" fillId="0" borderId="37" xfId="6" applyFont="1" applyBorder="1" applyAlignment="1" applyProtection="1">
      <alignment horizontal="center" vertical="center" wrapText="1"/>
      <protection hidden="1"/>
    </xf>
    <xf numFmtId="0" fontId="15" fillId="0" borderId="44" xfId="6" applyFont="1" applyBorder="1" applyAlignment="1" applyProtection="1">
      <alignment horizontal="center" vertical="center" wrapText="1"/>
      <protection hidden="1"/>
    </xf>
    <xf numFmtId="0" fontId="18" fillId="0" borderId="175" xfId="6" applyFont="1" applyBorder="1" applyAlignment="1" applyProtection="1">
      <alignment horizontal="center" vertical="top"/>
      <protection hidden="1"/>
    </xf>
    <xf numFmtId="0" fontId="18" fillId="0" borderId="176" xfId="6" applyFont="1" applyBorder="1" applyAlignment="1" applyProtection="1">
      <alignment horizontal="center" vertical="top"/>
      <protection hidden="1"/>
    </xf>
    <xf numFmtId="0" fontId="18" fillId="0" borderId="188" xfId="6" applyFont="1" applyBorder="1" applyAlignment="1" applyProtection="1">
      <alignment horizontal="center" vertical="top"/>
      <protection hidden="1"/>
    </xf>
    <xf numFmtId="194" fontId="18" fillId="0" borderId="9" xfId="7" applyNumberFormat="1" applyFont="1" applyFill="1" applyBorder="1" applyAlignment="1" applyProtection="1">
      <alignment vertical="center" shrinkToFit="1"/>
      <protection hidden="1"/>
    </xf>
    <xf numFmtId="194" fontId="18" fillId="0" borderId="11" xfId="7" applyNumberFormat="1" applyFont="1" applyFill="1" applyBorder="1" applyAlignment="1" applyProtection="1">
      <alignment vertical="center" shrinkToFit="1"/>
      <protection hidden="1"/>
    </xf>
    <xf numFmtId="194" fontId="18" fillId="0" borderId="14" xfId="7" applyNumberFormat="1" applyFont="1" applyFill="1" applyBorder="1" applyAlignment="1" applyProtection="1">
      <alignment vertical="center" shrinkToFit="1"/>
      <protection hidden="1"/>
    </xf>
    <xf numFmtId="194" fontId="18" fillId="0" borderId="16" xfId="7" applyNumberFormat="1" applyFont="1" applyFill="1" applyBorder="1" applyAlignment="1" applyProtection="1">
      <alignment vertical="center" shrinkToFit="1"/>
      <protection hidden="1"/>
    </xf>
    <xf numFmtId="194" fontId="18" fillId="0" borderId="9" xfId="6" applyNumberFormat="1" applyFont="1" applyBorder="1" applyAlignment="1" applyProtection="1">
      <alignment vertical="center" shrinkToFit="1"/>
      <protection hidden="1"/>
    </xf>
    <xf numFmtId="194" fontId="18" fillId="0" borderId="10" xfId="6" applyNumberFormat="1" applyFont="1" applyBorder="1" applyAlignment="1" applyProtection="1">
      <alignment vertical="center" shrinkToFit="1"/>
      <protection hidden="1"/>
    </xf>
    <xf numFmtId="194" fontId="18" fillId="0" borderId="11" xfId="6" applyNumberFormat="1" applyFont="1" applyBorder="1" applyAlignment="1" applyProtection="1">
      <alignment vertical="center" shrinkToFit="1"/>
      <protection hidden="1"/>
    </xf>
    <xf numFmtId="194" fontId="18" fillId="0" borderId="14" xfId="6" applyNumberFormat="1" applyFont="1" applyBorder="1" applyAlignment="1" applyProtection="1">
      <alignment vertical="center" shrinkToFit="1"/>
      <protection hidden="1"/>
    </xf>
    <xf numFmtId="194" fontId="18" fillId="0" borderId="15" xfId="6" applyNumberFormat="1" applyFont="1" applyBorder="1" applyAlignment="1" applyProtection="1">
      <alignment vertical="center" shrinkToFit="1"/>
      <protection hidden="1"/>
    </xf>
    <xf numFmtId="194" fontId="18" fillId="0" borderId="16" xfId="6" applyNumberFormat="1" applyFont="1" applyBorder="1" applyAlignment="1" applyProtection="1">
      <alignment vertical="center" shrinkToFit="1"/>
      <protection hidden="1"/>
    </xf>
    <xf numFmtId="0" fontId="13" fillId="0" borderId="8" xfId="6" applyFont="1" applyBorder="1" applyAlignment="1" applyProtection="1">
      <alignment vertical="center" textRotation="255" shrinkToFit="1"/>
      <protection hidden="1"/>
    </xf>
    <xf numFmtId="0" fontId="13" fillId="0" borderId="56" xfId="6" applyFont="1" applyBorder="1" applyAlignment="1" applyProtection="1">
      <alignment vertical="center" textRotation="255" shrinkToFit="1"/>
      <protection hidden="1"/>
    </xf>
    <xf numFmtId="0" fontId="13" fillId="0" borderId="10" xfId="6" applyFont="1" applyBorder="1" applyAlignment="1" applyProtection="1">
      <alignment horizontal="left" vertical="center" wrapText="1"/>
      <protection hidden="1"/>
    </xf>
    <xf numFmtId="0" fontId="13" fillId="0" borderId="0" xfId="6" applyFont="1" applyAlignment="1" applyProtection="1">
      <alignment horizontal="left" vertical="center" wrapText="1"/>
      <protection hidden="1"/>
    </xf>
    <xf numFmtId="0" fontId="18" fillId="0" borderId="0" xfId="6" applyFont="1" applyBorder="1" applyAlignment="1" applyProtection="1">
      <alignment horizontal="center" vertical="center"/>
      <protection hidden="1"/>
    </xf>
    <xf numFmtId="0" fontId="18" fillId="0" borderId="230" xfId="6" applyFont="1" applyBorder="1" applyAlignment="1" applyProtection="1">
      <alignment horizontal="center" vertical="center"/>
      <protection hidden="1"/>
    </xf>
    <xf numFmtId="0" fontId="13" fillId="0" borderId="6" xfId="6" applyFont="1" applyBorder="1" applyAlignment="1" applyProtection="1">
      <alignment horizontal="center" vertical="center"/>
      <protection hidden="1"/>
    </xf>
    <xf numFmtId="0" fontId="12" fillId="0" borderId="9" xfId="6" applyFont="1" applyBorder="1" applyAlignment="1" applyProtection="1">
      <alignment horizontal="center"/>
      <protection hidden="1"/>
    </xf>
    <xf numFmtId="0" fontId="12" fillId="0" borderId="10" xfId="6" applyFont="1" applyBorder="1" applyAlignment="1" applyProtection="1">
      <alignment horizontal="center"/>
      <protection hidden="1"/>
    </xf>
    <xf numFmtId="0" fontId="12" fillId="0" borderId="11" xfId="6" applyFont="1" applyBorder="1" applyAlignment="1" applyProtection="1">
      <alignment horizontal="center"/>
      <protection hidden="1"/>
    </xf>
    <xf numFmtId="0" fontId="9" fillId="0" borderId="5" xfId="6" applyFont="1" applyBorder="1" applyAlignment="1" applyProtection="1">
      <alignment horizontal="center" vertical="center"/>
      <protection hidden="1"/>
    </xf>
    <xf numFmtId="0" fontId="9" fillId="0" borderId="6" xfId="6" applyFont="1" applyBorder="1" applyAlignment="1" applyProtection="1">
      <alignment horizontal="center" vertical="center"/>
      <protection hidden="1"/>
    </xf>
    <xf numFmtId="0" fontId="9" fillId="0" borderId="7" xfId="6" applyFont="1" applyBorder="1" applyAlignment="1" applyProtection="1">
      <alignment horizontal="center" vertical="center"/>
      <protection hidden="1"/>
    </xf>
    <xf numFmtId="0" fontId="15" fillId="0" borderId="9" xfId="6" applyFont="1" applyBorder="1" applyAlignment="1" applyProtection="1">
      <alignment horizontal="distributed"/>
      <protection hidden="1"/>
    </xf>
    <xf numFmtId="0" fontId="15" fillId="0" borderId="11" xfId="6" applyFont="1" applyBorder="1" applyAlignment="1" applyProtection="1">
      <alignment horizontal="distributed"/>
      <protection hidden="1"/>
    </xf>
    <xf numFmtId="0" fontId="13" fillId="0" borderId="9" xfId="6" applyFont="1" applyBorder="1" applyAlignment="1" applyProtection="1">
      <alignment horizontal="distributed"/>
      <protection hidden="1"/>
    </xf>
    <xf numFmtId="0" fontId="13" fillId="0" borderId="10" xfId="6" applyFont="1" applyBorder="1" applyAlignment="1" applyProtection="1">
      <alignment horizontal="distributed"/>
      <protection hidden="1"/>
    </xf>
    <xf numFmtId="0" fontId="13" fillId="0" borderId="11" xfId="6" applyFont="1" applyBorder="1" applyAlignment="1" applyProtection="1">
      <alignment horizontal="distributed"/>
      <protection hidden="1"/>
    </xf>
    <xf numFmtId="0" fontId="18" fillId="0" borderId="12" xfId="6" applyFont="1" applyBorder="1" applyAlignment="1" applyProtection="1">
      <alignment horizontal="distributed" vertical="center"/>
      <protection hidden="1"/>
    </xf>
    <xf numFmtId="0" fontId="18" fillId="0" borderId="0" xfId="6" applyFont="1" applyAlignment="1" applyProtection="1">
      <alignment horizontal="distributed" vertical="center"/>
      <protection hidden="1"/>
    </xf>
    <xf numFmtId="0" fontId="18" fillId="0" borderId="13" xfId="6" applyFont="1" applyBorder="1" applyAlignment="1" applyProtection="1">
      <alignment horizontal="distributed" vertical="center"/>
      <protection hidden="1"/>
    </xf>
    <xf numFmtId="0" fontId="12" fillId="0" borderId="14" xfId="6" applyFont="1" applyBorder="1" applyAlignment="1" applyProtection="1">
      <alignment vertical="top" shrinkToFit="1"/>
      <protection hidden="1"/>
    </xf>
    <xf numFmtId="0" fontId="12" fillId="0" borderId="16" xfId="6" applyFont="1" applyBorder="1" applyAlignment="1" applyProtection="1">
      <alignment vertical="top" shrinkToFit="1"/>
      <protection hidden="1"/>
    </xf>
    <xf numFmtId="0" fontId="13" fillId="0" borderId="0" xfId="6" applyFont="1" applyBorder="1" applyAlignment="1" applyProtection="1">
      <alignment horizontal="center" vertical="center" shrinkToFit="1"/>
      <protection hidden="1"/>
    </xf>
    <xf numFmtId="0" fontId="15" fillId="0" borderId="12" xfId="6" applyFont="1" applyBorder="1" applyAlignment="1" applyProtection="1">
      <alignment horizontal="distributed"/>
      <protection hidden="1"/>
    </xf>
    <xf numFmtId="0" fontId="15" fillId="0" borderId="13" xfId="6" applyFont="1" applyBorder="1" applyAlignment="1" applyProtection="1">
      <alignment horizontal="distributed"/>
      <protection hidden="1"/>
    </xf>
    <xf numFmtId="0" fontId="12" fillId="2" borderId="8" xfId="6" applyFont="1" applyFill="1" applyBorder="1" applyAlignment="1" applyProtection="1">
      <alignment horizontal="center"/>
      <protection hidden="1"/>
    </xf>
    <xf numFmtId="0" fontId="12" fillId="2" borderId="56" xfId="6" applyFont="1" applyFill="1" applyBorder="1" applyAlignment="1" applyProtection="1">
      <alignment horizontal="center"/>
      <protection hidden="1"/>
    </xf>
    <xf numFmtId="0" fontId="12" fillId="2" borderId="54" xfId="6" applyFont="1" applyFill="1" applyBorder="1" applyAlignment="1" applyProtection="1">
      <alignment horizontal="center"/>
      <protection hidden="1"/>
    </xf>
    <xf numFmtId="0" fontId="13" fillId="0" borderId="0" xfId="6" applyFont="1" applyBorder="1" applyAlignment="1" applyProtection="1">
      <alignment horizontal="left" vertical="center"/>
      <protection hidden="1"/>
    </xf>
    <xf numFmtId="0" fontId="13" fillId="0" borderId="206" xfId="6" applyFont="1" applyBorder="1" applyAlignment="1" applyProtection="1">
      <alignment horizontal="center" vertical="center"/>
      <protection hidden="1"/>
    </xf>
    <xf numFmtId="0" fontId="13" fillId="0" borderId="18" xfId="6" applyFont="1" applyBorder="1" applyAlignment="1" applyProtection="1">
      <alignment horizontal="center" vertical="center"/>
      <protection hidden="1"/>
    </xf>
    <xf numFmtId="0" fontId="13" fillId="0" borderId="207" xfId="6" applyFont="1" applyBorder="1" applyAlignment="1" applyProtection="1">
      <alignment horizontal="center" vertical="center"/>
      <protection hidden="1"/>
    </xf>
    <xf numFmtId="0" fontId="13" fillId="0" borderId="203" xfId="6" applyFont="1" applyBorder="1" applyAlignment="1" applyProtection="1">
      <alignment horizontal="center" vertical="center"/>
      <protection hidden="1"/>
    </xf>
    <xf numFmtId="0" fontId="13" fillId="0" borderId="23" xfId="6" applyFont="1" applyBorder="1" applyAlignment="1" applyProtection="1">
      <alignment horizontal="center" vertical="center"/>
      <protection hidden="1"/>
    </xf>
    <xf numFmtId="0" fontId="13" fillId="0" borderId="204" xfId="6" applyFont="1" applyBorder="1" applyAlignment="1" applyProtection="1">
      <alignment horizontal="center" vertical="center"/>
      <protection hidden="1"/>
    </xf>
    <xf numFmtId="0" fontId="18" fillId="0" borderId="206" xfId="6" applyFont="1" applyBorder="1" applyAlignment="1" applyProtection="1">
      <alignment horizontal="center" vertical="center"/>
      <protection hidden="1"/>
    </xf>
    <xf numFmtId="0" fontId="18" fillId="0" borderId="18" xfId="6" applyFont="1" applyBorder="1" applyAlignment="1" applyProtection="1">
      <alignment horizontal="center" vertical="center"/>
      <protection hidden="1"/>
    </xf>
    <xf numFmtId="0" fontId="18" fillId="0" borderId="207" xfId="6" applyFont="1" applyBorder="1" applyAlignment="1" applyProtection="1">
      <alignment horizontal="center" vertical="center"/>
      <protection hidden="1"/>
    </xf>
    <xf numFmtId="193" fontId="13" fillId="0" borderId="9" xfId="6" applyNumberFormat="1" applyFont="1" applyBorder="1" applyAlignment="1" applyProtection="1">
      <alignment horizontal="center" vertical="center"/>
      <protection hidden="1"/>
    </xf>
    <xf numFmtId="193" fontId="13" fillId="0" borderId="10" xfId="6" applyNumberFormat="1" applyFont="1" applyBorder="1" applyAlignment="1" applyProtection="1">
      <alignment horizontal="center" vertical="center"/>
      <protection hidden="1"/>
    </xf>
    <xf numFmtId="193" fontId="13" fillId="0" borderId="11" xfId="6" applyNumberFormat="1" applyFont="1" applyBorder="1" applyAlignment="1" applyProtection="1">
      <alignment horizontal="center" vertical="center"/>
      <protection hidden="1"/>
    </xf>
    <xf numFmtId="193" fontId="13" fillId="0" borderId="12" xfId="6" applyNumberFormat="1" applyFont="1" applyBorder="1" applyAlignment="1" applyProtection="1">
      <alignment horizontal="center" vertical="center"/>
      <protection hidden="1"/>
    </xf>
    <xf numFmtId="193" fontId="13" fillId="0" borderId="0" xfId="6" applyNumberFormat="1" applyFont="1" applyBorder="1" applyAlignment="1" applyProtection="1">
      <alignment horizontal="center" vertical="center"/>
      <protection hidden="1"/>
    </xf>
    <xf numFmtId="193" fontId="13" fillId="0" borderId="13" xfId="6" applyNumberFormat="1" applyFont="1" applyBorder="1" applyAlignment="1" applyProtection="1">
      <alignment horizontal="center" vertical="center"/>
      <protection hidden="1"/>
    </xf>
    <xf numFmtId="193" fontId="13" fillId="0" borderId="14" xfId="6" applyNumberFormat="1" applyFont="1" applyBorder="1" applyAlignment="1" applyProtection="1">
      <alignment horizontal="center" vertical="center"/>
      <protection hidden="1"/>
    </xf>
    <xf numFmtId="193" fontId="13" fillId="0" borderId="15" xfId="6" applyNumberFormat="1" applyFont="1" applyBorder="1" applyAlignment="1" applyProtection="1">
      <alignment horizontal="center" vertical="center"/>
      <protection hidden="1"/>
    </xf>
    <xf numFmtId="193" fontId="13" fillId="0" borderId="16" xfId="6" applyNumberFormat="1" applyFont="1" applyBorder="1" applyAlignment="1" applyProtection="1">
      <alignment horizontal="center" vertical="center"/>
      <protection hidden="1"/>
    </xf>
    <xf numFmtId="0" fontId="12" fillId="0" borderId="9" xfId="6" applyFont="1" applyBorder="1" applyAlignment="1" applyProtection="1">
      <alignment horizontal="center" vertical="center" shrinkToFit="1"/>
      <protection hidden="1"/>
    </xf>
    <xf numFmtId="0" fontId="12" fillId="0" borderId="11" xfId="6" applyFont="1" applyBorder="1" applyAlignment="1" applyProtection="1">
      <alignment horizontal="center" vertical="center" shrinkToFit="1"/>
      <protection hidden="1"/>
    </xf>
    <xf numFmtId="0" fontId="12" fillId="0" borderId="14" xfId="6" applyFont="1" applyBorder="1" applyAlignment="1" applyProtection="1">
      <alignment horizontal="center" vertical="center" shrinkToFit="1"/>
      <protection hidden="1"/>
    </xf>
    <xf numFmtId="0" fontId="12" fillId="0" borderId="16" xfId="6" applyFont="1" applyBorder="1" applyAlignment="1" applyProtection="1">
      <alignment horizontal="center" vertical="center" shrinkToFit="1"/>
      <protection hidden="1"/>
    </xf>
    <xf numFmtId="0" fontId="13" fillId="0" borderId="8" xfId="6" applyFont="1" applyBorder="1" applyAlignment="1" applyProtection="1">
      <alignment horizontal="right" vertical="center" textRotation="255"/>
      <protection hidden="1"/>
    </xf>
    <xf numFmtId="0" fontId="13" fillId="0" borderId="56" xfId="6" applyFont="1" applyBorder="1" applyAlignment="1" applyProtection="1">
      <alignment horizontal="right" vertical="center" textRotation="255"/>
      <protection hidden="1"/>
    </xf>
    <xf numFmtId="0" fontId="13" fillId="0" borderId="54" xfId="6" applyFont="1" applyBorder="1" applyAlignment="1" applyProtection="1">
      <alignment horizontal="right" vertical="center" textRotation="255"/>
      <protection hidden="1"/>
    </xf>
    <xf numFmtId="192" fontId="13" fillId="0" borderId="0" xfId="6" applyNumberFormat="1" applyFont="1" applyAlignment="1" applyProtection="1">
      <alignment horizontal="right"/>
      <protection hidden="1"/>
    </xf>
    <xf numFmtId="197" fontId="15" fillId="0" borderId="177" xfId="7" applyNumberFormat="1" applyFont="1" applyFill="1" applyBorder="1" applyAlignment="1" applyProtection="1">
      <alignment vertical="center"/>
      <protection hidden="1"/>
    </xf>
    <xf numFmtId="197" fontId="15" fillId="0" borderId="178" xfId="7" applyNumberFormat="1" applyFont="1" applyFill="1" applyBorder="1" applyAlignment="1" applyProtection="1">
      <alignment vertical="center"/>
      <protection hidden="1"/>
    </xf>
    <xf numFmtId="197" fontId="15" fillId="0" borderId="202" xfId="7" applyNumberFormat="1" applyFont="1" applyFill="1" applyBorder="1" applyAlignment="1" applyProtection="1">
      <alignment vertical="center"/>
      <protection hidden="1"/>
    </xf>
    <xf numFmtId="197" fontId="15" fillId="0" borderId="9" xfId="7" applyNumberFormat="1" applyFont="1" applyFill="1" applyBorder="1" applyAlignment="1" applyProtection="1">
      <alignment vertical="center"/>
      <protection hidden="1"/>
    </xf>
    <xf numFmtId="197" fontId="15" fillId="0" borderId="10" xfId="7" applyNumberFormat="1" applyFont="1" applyFill="1" applyBorder="1" applyAlignment="1" applyProtection="1">
      <alignment vertical="center"/>
      <protection hidden="1"/>
    </xf>
    <xf numFmtId="197" fontId="15" fillId="0" borderId="0" xfId="7" applyNumberFormat="1" applyFont="1" applyFill="1" applyBorder="1" applyAlignment="1" applyProtection="1">
      <alignment vertical="center"/>
      <protection hidden="1"/>
    </xf>
    <xf numFmtId="197" fontId="15" fillId="0" borderId="11" xfId="7" applyNumberFormat="1" applyFont="1" applyFill="1" applyBorder="1" applyAlignment="1" applyProtection="1">
      <alignment vertical="center"/>
      <protection hidden="1"/>
    </xf>
    <xf numFmtId="197" fontId="15" fillId="0" borderId="180" xfId="7" applyNumberFormat="1" applyFont="1" applyFill="1" applyBorder="1" applyAlignment="1" applyProtection="1">
      <alignment vertical="center"/>
      <protection hidden="1"/>
    </xf>
    <xf numFmtId="197" fontId="15" fillId="0" borderId="114" xfId="7" applyNumberFormat="1" applyFont="1" applyFill="1" applyBorder="1" applyAlignment="1" applyProtection="1">
      <alignment vertical="center"/>
      <protection hidden="1"/>
    </xf>
    <xf numFmtId="197" fontId="15" fillId="0" borderId="208" xfId="7" applyNumberFormat="1" applyFont="1" applyFill="1" applyBorder="1" applyAlignment="1" applyProtection="1">
      <alignment vertical="center"/>
      <protection hidden="1"/>
    </xf>
    <xf numFmtId="197" fontId="15" fillId="0" borderId="167" xfId="7" applyNumberFormat="1" applyFont="1" applyFill="1" applyBorder="1" applyAlignment="1" applyProtection="1">
      <alignment vertical="center"/>
      <protection hidden="1"/>
    </xf>
    <xf numFmtId="197" fontId="15" fillId="0" borderId="168" xfId="7" applyNumberFormat="1" applyFont="1" applyFill="1" applyBorder="1" applyAlignment="1" applyProtection="1">
      <alignment vertical="center"/>
      <protection hidden="1"/>
    </xf>
    <xf numFmtId="197" fontId="15" fillId="0" borderId="209" xfId="7" applyNumberFormat="1" applyFont="1" applyFill="1" applyBorder="1" applyAlignment="1" applyProtection="1">
      <alignment vertical="center"/>
      <protection hidden="1"/>
    </xf>
    <xf numFmtId="38" fontId="12" fillId="0" borderId="14" xfId="7" applyFont="1" applyFill="1" applyBorder="1" applyAlignment="1" applyProtection="1">
      <alignment vertical="center"/>
      <protection hidden="1"/>
    </xf>
    <xf numFmtId="38" fontId="12" fillId="0" borderId="15" xfId="7" applyFont="1" applyFill="1" applyBorder="1" applyAlignment="1" applyProtection="1">
      <alignment vertical="center"/>
      <protection hidden="1"/>
    </xf>
    <xf numFmtId="38" fontId="12" fillId="0" borderId="16" xfId="7" applyFont="1" applyFill="1" applyBorder="1" applyAlignment="1" applyProtection="1">
      <alignment vertical="center"/>
      <protection hidden="1"/>
    </xf>
    <xf numFmtId="197" fontId="15" fillId="0" borderId="175" xfId="7" applyNumberFormat="1" applyFont="1" applyFill="1" applyBorder="1" applyAlignment="1" applyProtection="1">
      <alignment vertical="center"/>
      <protection hidden="1"/>
    </xf>
    <xf numFmtId="197" fontId="15" fillId="0" borderId="176" xfId="7" applyNumberFormat="1" applyFont="1" applyFill="1" applyBorder="1" applyAlignment="1" applyProtection="1">
      <alignment vertical="center"/>
      <protection hidden="1"/>
    </xf>
    <xf numFmtId="197" fontId="15" fillId="0" borderId="188" xfId="7" applyNumberFormat="1" applyFont="1" applyFill="1" applyBorder="1" applyAlignment="1" applyProtection="1">
      <alignment vertical="center"/>
      <protection hidden="1"/>
    </xf>
    <xf numFmtId="38" fontId="12" fillId="0" borderId="9" xfId="7" applyFont="1" applyFill="1" applyBorder="1" applyAlignment="1" applyProtection="1">
      <alignment vertical="center"/>
      <protection hidden="1"/>
    </xf>
    <xf numFmtId="38" fontId="12" fillId="0" borderId="10" xfId="7" applyFont="1" applyFill="1" applyBorder="1" applyAlignment="1" applyProtection="1">
      <alignment vertical="center"/>
      <protection hidden="1"/>
    </xf>
    <xf numFmtId="38" fontId="12" fillId="0" borderId="11" xfId="7" applyFont="1" applyFill="1" applyBorder="1" applyAlignment="1" applyProtection="1">
      <alignment vertical="center"/>
      <protection hidden="1"/>
    </xf>
    <xf numFmtId="199" fontId="12" fillId="0" borderId="9" xfId="6" applyNumberFormat="1" applyFont="1" applyFill="1" applyBorder="1" applyAlignment="1" applyProtection="1">
      <alignment vertical="center" shrinkToFit="1"/>
      <protection hidden="1"/>
    </xf>
    <xf numFmtId="199" fontId="12" fillId="0" borderId="11" xfId="6" applyNumberFormat="1" applyFont="1" applyFill="1" applyBorder="1" applyAlignment="1" applyProtection="1">
      <alignment vertical="center" shrinkToFit="1"/>
      <protection hidden="1"/>
    </xf>
    <xf numFmtId="199" fontId="12" fillId="0" borderId="14" xfId="6" applyNumberFormat="1" applyFont="1" applyFill="1" applyBorder="1" applyAlignment="1" applyProtection="1">
      <alignment vertical="center" shrinkToFit="1"/>
      <protection hidden="1"/>
    </xf>
    <xf numFmtId="199" fontId="12" fillId="0" borderId="16" xfId="6" applyNumberFormat="1" applyFont="1" applyFill="1" applyBorder="1" applyAlignment="1" applyProtection="1">
      <alignment vertical="center" shrinkToFit="1"/>
      <protection hidden="1"/>
    </xf>
    <xf numFmtId="0" fontId="12" fillId="0" borderId="9" xfId="6" applyFont="1" applyFill="1" applyBorder="1" applyAlignment="1" applyProtection="1">
      <alignment horizontal="left" vertical="center" wrapText="1" shrinkToFit="1"/>
      <protection hidden="1"/>
    </xf>
    <xf numFmtId="0" fontId="12" fillId="0" borderId="10" xfId="6" applyFont="1" applyFill="1" applyBorder="1" applyAlignment="1" applyProtection="1">
      <alignment horizontal="left" vertical="center" wrapText="1" shrinkToFit="1"/>
      <protection hidden="1"/>
    </xf>
    <xf numFmtId="0" fontId="12" fillId="0" borderId="11" xfId="6" applyFont="1" applyFill="1" applyBorder="1" applyAlignment="1" applyProtection="1">
      <alignment horizontal="left" vertical="center" wrapText="1" shrinkToFit="1"/>
      <protection hidden="1"/>
    </xf>
    <xf numFmtId="0" fontId="12" fillId="0" borderId="14" xfId="6" applyFont="1" applyFill="1" applyBorder="1" applyAlignment="1" applyProtection="1">
      <alignment horizontal="left" vertical="center" wrapText="1" shrinkToFit="1"/>
      <protection hidden="1"/>
    </xf>
    <xf numFmtId="0" fontId="12" fillId="0" borderId="15" xfId="6" applyFont="1" applyFill="1" applyBorder="1" applyAlignment="1" applyProtection="1">
      <alignment horizontal="left" vertical="center" wrapText="1" shrinkToFit="1"/>
      <protection hidden="1"/>
    </xf>
    <xf numFmtId="0" fontId="12" fillId="0" borderId="16" xfId="6" applyFont="1" applyFill="1" applyBorder="1" applyAlignment="1" applyProtection="1">
      <alignment horizontal="left" vertical="center" wrapText="1" shrinkToFit="1"/>
      <protection hidden="1"/>
    </xf>
    <xf numFmtId="0" fontId="12" fillId="0" borderId="9" xfId="6" applyFont="1" applyFill="1" applyBorder="1" applyAlignment="1" applyProtection="1">
      <alignment horizontal="center" vertical="center" shrinkToFit="1"/>
      <protection hidden="1"/>
    </xf>
    <xf numFmtId="0" fontId="12" fillId="0" borderId="11" xfId="6" applyFont="1" applyFill="1" applyBorder="1" applyAlignment="1" applyProtection="1">
      <alignment horizontal="center" vertical="center" shrinkToFit="1"/>
      <protection hidden="1"/>
    </xf>
    <xf numFmtId="0" fontId="12" fillId="0" borderId="14" xfId="6" applyFont="1" applyFill="1" applyBorder="1" applyAlignment="1" applyProtection="1">
      <alignment horizontal="center" vertical="center" shrinkToFit="1"/>
      <protection hidden="1"/>
    </xf>
    <xf numFmtId="0" fontId="12" fillId="0" borderId="16" xfId="6" applyFont="1" applyFill="1" applyBorder="1" applyAlignment="1" applyProtection="1">
      <alignment horizontal="center" vertical="center" shrinkToFit="1"/>
      <protection hidden="1"/>
    </xf>
    <xf numFmtId="0" fontId="12" fillId="0" borderId="210" xfId="6" applyFont="1" applyFill="1" applyBorder="1" applyAlignment="1" applyProtection="1">
      <alignment horizontal="right" vertical="center" shrinkToFit="1"/>
      <protection hidden="1"/>
    </xf>
    <xf numFmtId="49" fontId="12" fillId="0" borderId="212" xfId="6" applyNumberFormat="1" applyFont="1" applyFill="1" applyBorder="1" applyAlignment="1" applyProtection="1">
      <alignment horizontal="right" vertical="center" shrinkToFit="1"/>
      <protection hidden="1"/>
    </xf>
    <xf numFmtId="0" fontId="12" fillId="0" borderId="211" xfId="6" applyFont="1" applyFill="1" applyBorder="1" applyAlignment="1" applyProtection="1">
      <alignment horizontal="right" vertical="center" shrinkToFit="1"/>
      <protection hidden="1"/>
    </xf>
    <xf numFmtId="49" fontId="12" fillId="0" borderId="213" xfId="6" applyNumberFormat="1" applyFont="1" applyFill="1" applyBorder="1" applyAlignment="1" applyProtection="1">
      <alignment horizontal="right" vertical="center" shrinkToFit="1"/>
      <protection hidden="1"/>
    </xf>
    <xf numFmtId="0" fontId="12" fillId="0" borderId="9" xfId="6" applyFont="1" applyFill="1" applyBorder="1" applyAlignment="1" applyProtection="1">
      <alignment horizontal="center" vertical="center" wrapText="1" shrinkToFit="1"/>
      <protection hidden="1"/>
    </xf>
    <xf numFmtId="0" fontId="12" fillId="0" borderId="10" xfId="6" applyFont="1" applyFill="1" applyBorder="1" applyAlignment="1" applyProtection="1">
      <alignment horizontal="center" vertical="center" wrapText="1" shrinkToFit="1"/>
      <protection hidden="1"/>
    </xf>
    <xf numFmtId="0" fontId="12" fillId="0" borderId="11" xfId="6" applyFont="1" applyFill="1" applyBorder="1" applyAlignment="1" applyProtection="1">
      <alignment horizontal="center" vertical="center" wrapText="1" shrinkToFit="1"/>
      <protection hidden="1"/>
    </xf>
    <xf numFmtId="0" fontId="12" fillId="0" borderId="14" xfId="6" applyFont="1" applyFill="1" applyBorder="1" applyAlignment="1" applyProtection="1">
      <alignment horizontal="center" vertical="center" wrapText="1" shrinkToFit="1"/>
      <protection hidden="1"/>
    </xf>
    <xf numFmtId="0" fontId="12" fillId="0" borderId="15" xfId="6" applyFont="1" applyFill="1" applyBorder="1" applyAlignment="1" applyProtection="1">
      <alignment horizontal="center" vertical="center" wrapText="1" shrinkToFit="1"/>
      <protection hidden="1"/>
    </xf>
    <xf numFmtId="0" fontId="12" fillId="0" borderId="16" xfId="6" applyFont="1" applyFill="1" applyBorder="1" applyAlignment="1" applyProtection="1">
      <alignment horizontal="center" vertical="center" wrapText="1" shrinkToFit="1"/>
      <protection hidden="1"/>
    </xf>
    <xf numFmtId="194" fontId="12" fillId="0" borderId="1" xfId="6" applyNumberFormat="1" applyFont="1" applyFill="1" applyBorder="1" applyAlignment="1" applyProtection="1">
      <alignment horizontal="right" vertical="center" shrinkToFit="1"/>
      <protection hidden="1"/>
    </xf>
    <xf numFmtId="0" fontId="12" fillId="0" borderId="14" xfId="6" applyFont="1" applyFill="1" applyBorder="1" applyAlignment="1" applyProtection="1">
      <alignment vertical="center" shrinkToFit="1"/>
      <protection hidden="1"/>
    </xf>
    <xf numFmtId="0" fontId="12" fillId="0" borderId="15" xfId="6" applyFont="1" applyFill="1" applyBorder="1" applyAlignment="1" applyProtection="1">
      <alignment vertical="center" shrinkToFit="1"/>
      <protection hidden="1"/>
    </xf>
    <xf numFmtId="0" fontId="12" fillId="0" borderId="16" xfId="6" applyFont="1" applyFill="1" applyBorder="1" applyAlignment="1" applyProtection="1">
      <alignment vertical="center" shrinkToFit="1"/>
      <protection hidden="1"/>
    </xf>
    <xf numFmtId="9" fontId="12" fillId="0" borderId="9" xfId="6" applyNumberFormat="1" applyFont="1" applyFill="1" applyBorder="1" applyAlignment="1" applyProtection="1">
      <alignment horizontal="right" vertical="center" shrinkToFit="1"/>
      <protection hidden="1"/>
    </xf>
    <xf numFmtId="9" fontId="12" fillId="0" borderId="11" xfId="6" applyNumberFormat="1" applyFont="1" applyFill="1" applyBorder="1" applyAlignment="1" applyProtection="1">
      <alignment horizontal="right" vertical="center" shrinkToFit="1"/>
      <protection hidden="1"/>
    </xf>
    <xf numFmtId="9" fontId="12" fillId="0" borderId="14" xfId="6" applyNumberFormat="1" applyFont="1" applyFill="1" applyBorder="1" applyAlignment="1" applyProtection="1">
      <alignment horizontal="right" vertical="center" shrinkToFit="1"/>
      <protection hidden="1"/>
    </xf>
    <xf numFmtId="9" fontId="12" fillId="0" borderId="16" xfId="6" applyNumberFormat="1" applyFont="1" applyFill="1" applyBorder="1" applyAlignment="1" applyProtection="1">
      <alignment horizontal="right" vertical="center" shrinkToFit="1"/>
      <protection hidden="1"/>
    </xf>
    <xf numFmtId="0" fontId="9" fillId="0" borderId="61" xfId="6" applyFont="1" applyFill="1" applyBorder="1" applyAlignment="1" applyProtection="1">
      <alignment horizontal="center" vertical="center" shrinkToFit="1"/>
      <protection hidden="1"/>
    </xf>
    <xf numFmtId="0" fontId="9" fillId="0" borderId="63" xfId="6" applyFont="1" applyFill="1" applyBorder="1" applyAlignment="1" applyProtection="1">
      <alignment horizontal="center" vertical="center" shrinkToFit="1"/>
      <protection hidden="1"/>
    </xf>
    <xf numFmtId="0" fontId="9" fillId="0" borderId="67" xfId="6" applyFont="1" applyFill="1" applyBorder="1" applyAlignment="1" applyProtection="1">
      <alignment horizontal="center" vertical="center" shrinkToFit="1"/>
      <protection hidden="1"/>
    </xf>
    <xf numFmtId="0" fontId="9" fillId="0" borderId="69" xfId="6" applyFont="1" applyFill="1" applyBorder="1" applyAlignment="1" applyProtection="1">
      <alignment horizontal="center" vertical="center" shrinkToFit="1"/>
      <protection hidden="1"/>
    </xf>
    <xf numFmtId="200" fontId="15" fillId="0" borderId="61" xfId="6" applyNumberFormat="1" applyFont="1" applyFill="1" applyBorder="1" applyAlignment="1" applyProtection="1">
      <alignment horizontal="center" vertical="center" shrinkToFit="1"/>
      <protection hidden="1"/>
    </xf>
    <xf numFmtId="200" fontId="15" fillId="0" borderId="63" xfId="6" applyNumberFormat="1" applyFont="1" applyFill="1" applyBorder="1" applyAlignment="1" applyProtection="1">
      <alignment horizontal="center" vertical="center" shrinkToFit="1"/>
      <protection hidden="1"/>
    </xf>
    <xf numFmtId="200" fontId="15" fillId="0" borderId="67" xfId="6" applyNumberFormat="1" applyFont="1" applyFill="1" applyBorder="1" applyAlignment="1" applyProtection="1">
      <alignment horizontal="center" vertical="center" shrinkToFit="1"/>
      <protection hidden="1"/>
    </xf>
    <xf numFmtId="200" fontId="15" fillId="0" borderId="69" xfId="6" applyNumberFormat="1" applyFont="1" applyFill="1" applyBorder="1" applyAlignment="1" applyProtection="1">
      <alignment horizontal="center" vertical="center" shrinkToFit="1"/>
      <protection hidden="1"/>
    </xf>
    <xf numFmtId="194" fontId="12" fillId="0" borderId="9" xfId="6" applyNumberFormat="1" applyFont="1" applyFill="1" applyBorder="1" applyAlignment="1" applyProtection="1">
      <alignment horizontal="right" shrinkToFit="1"/>
      <protection hidden="1"/>
    </xf>
    <xf numFmtId="194" fontId="12" fillId="0" borderId="10" xfId="6" applyNumberFormat="1" applyFont="1" applyFill="1" applyBorder="1" applyAlignment="1" applyProtection="1">
      <alignment horizontal="right" shrinkToFit="1"/>
      <protection hidden="1"/>
    </xf>
    <xf numFmtId="194" fontId="12" fillId="0" borderId="11" xfId="6" applyNumberFormat="1" applyFont="1" applyFill="1" applyBorder="1" applyAlignment="1" applyProtection="1">
      <alignment horizontal="right" shrinkToFit="1"/>
      <protection hidden="1"/>
    </xf>
    <xf numFmtId="194" fontId="12" fillId="0" borderId="14" xfId="6" applyNumberFormat="1" applyFont="1" applyFill="1" applyBorder="1" applyAlignment="1" applyProtection="1">
      <alignment horizontal="right" shrinkToFit="1"/>
      <protection hidden="1"/>
    </xf>
    <xf numFmtId="194" fontId="12" fillId="0" borderId="15" xfId="6" applyNumberFormat="1" applyFont="1" applyFill="1" applyBorder="1" applyAlignment="1" applyProtection="1">
      <alignment horizontal="right" shrinkToFit="1"/>
      <protection hidden="1"/>
    </xf>
    <xf numFmtId="194" fontId="12" fillId="0" borderId="16" xfId="6" applyNumberFormat="1" applyFont="1" applyFill="1" applyBorder="1" applyAlignment="1" applyProtection="1">
      <alignment horizontal="right" shrinkToFit="1"/>
      <protection hidden="1"/>
    </xf>
    <xf numFmtId="0" fontId="9" fillId="0" borderId="9" xfId="6" applyFont="1" applyFill="1" applyBorder="1" applyAlignment="1" applyProtection="1">
      <alignment horizontal="center"/>
      <protection hidden="1"/>
    </xf>
    <xf numFmtId="0" fontId="9" fillId="0" borderId="10" xfId="6" applyFont="1" applyFill="1" applyBorder="1" applyAlignment="1" applyProtection="1">
      <alignment horizontal="center"/>
      <protection hidden="1"/>
    </xf>
    <xf numFmtId="0" fontId="9" fillId="0" borderId="11" xfId="6" applyFont="1" applyFill="1" applyBorder="1" applyAlignment="1" applyProtection="1">
      <alignment horizontal="center"/>
      <protection hidden="1"/>
    </xf>
    <xf numFmtId="0" fontId="9" fillId="0" borderId="14" xfId="6" applyFont="1" applyFill="1" applyBorder="1" applyAlignment="1" applyProtection="1">
      <alignment horizontal="center"/>
      <protection hidden="1"/>
    </xf>
    <xf numFmtId="0" fontId="9" fillId="0" borderId="15" xfId="6" applyFont="1" applyFill="1" applyBorder="1" applyAlignment="1" applyProtection="1">
      <alignment horizontal="center"/>
      <protection hidden="1"/>
    </xf>
    <xf numFmtId="0" fontId="9" fillId="0" borderId="16" xfId="6" applyFont="1" applyFill="1" applyBorder="1" applyAlignment="1" applyProtection="1">
      <alignment horizontal="center"/>
      <protection hidden="1"/>
    </xf>
    <xf numFmtId="0" fontId="9" fillId="0" borderId="61" xfId="6" applyFont="1" applyFill="1" applyBorder="1" applyAlignment="1" applyProtection="1">
      <alignment horizontal="right" vertical="center" shrinkToFit="1"/>
      <protection hidden="1"/>
    </xf>
    <xf numFmtId="0" fontId="9" fillId="0" borderId="63" xfId="6" applyFont="1" applyFill="1" applyBorder="1" applyAlignment="1" applyProtection="1">
      <alignment horizontal="right" vertical="center" shrinkToFit="1"/>
      <protection hidden="1"/>
    </xf>
    <xf numFmtId="0" fontId="9" fillId="0" borderId="67" xfId="6" applyFont="1" applyFill="1" applyBorder="1" applyAlignment="1" applyProtection="1">
      <alignment horizontal="right" vertical="center" shrinkToFit="1"/>
      <protection hidden="1"/>
    </xf>
    <xf numFmtId="0" fontId="9" fillId="0" borderId="69" xfId="6" applyFont="1" applyFill="1" applyBorder="1" applyAlignment="1" applyProtection="1">
      <alignment horizontal="right" vertical="center" shrinkToFit="1"/>
      <protection hidden="1"/>
    </xf>
    <xf numFmtId="49" fontId="9" fillId="0" borderId="61" xfId="6" applyNumberFormat="1" applyFont="1" applyFill="1" applyBorder="1" applyAlignment="1" applyProtection="1">
      <alignment horizontal="right" vertical="center" shrinkToFit="1"/>
      <protection hidden="1"/>
    </xf>
    <xf numFmtId="49" fontId="9" fillId="0" borderId="63" xfId="6" applyNumberFormat="1" applyFont="1" applyFill="1" applyBorder="1" applyAlignment="1" applyProtection="1">
      <alignment horizontal="right" vertical="center" shrinkToFit="1"/>
      <protection hidden="1"/>
    </xf>
    <xf numFmtId="49" fontId="9" fillId="0" borderId="67" xfId="6" applyNumberFormat="1" applyFont="1" applyFill="1" applyBorder="1" applyAlignment="1" applyProtection="1">
      <alignment horizontal="right" vertical="center" shrinkToFit="1"/>
      <protection hidden="1"/>
    </xf>
    <xf numFmtId="49" fontId="9" fillId="0" borderId="69" xfId="6" applyNumberFormat="1" applyFont="1" applyFill="1" applyBorder="1" applyAlignment="1" applyProtection="1">
      <alignment horizontal="right" vertical="center" shrinkToFit="1"/>
      <protection hidden="1"/>
    </xf>
    <xf numFmtId="0" fontId="9" fillId="0" borderId="62" xfId="6" applyFont="1" applyFill="1" applyBorder="1" applyAlignment="1" applyProtection="1">
      <alignment horizontal="right" vertical="center" shrinkToFit="1"/>
      <protection hidden="1"/>
    </xf>
    <xf numFmtId="0" fontId="9" fillId="0" borderId="15" xfId="6" applyFont="1" applyFill="1" applyBorder="1" applyAlignment="1" applyProtection="1">
      <alignment horizontal="right" vertical="center" shrinkToFit="1"/>
      <protection hidden="1"/>
    </xf>
    <xf numFmtId="0" fontId="9" fillId="0" borderId="16" xfId="6" applyFont="1" applyFill="1" applyBorder="1" applyAlignment="1" applyProtection="1">
      <alignment horizontal="right" vertical="center" shrinkToFit="1"/>
      <protection hidden="1"/>
    </xf>
    <xf numFmtId="194" fontId="15" fillId="0" borderId="61" xfId="6" applyNumberFormat="1" applyFont="1" applyFill="1" applyBorder="1" applyAlignment="1" applyProtection="1">
      <alignment horizontal="right" vertical="center" shrinkToFit="1"/>
      <protection hidden="1"/>
    </xf>
    <xf numFmtId="194" fontId="15" fillId="0" borderId="62" xfId="6" applyNumberFormat="1" applyFont="1" applyFill="1" applyBorder="1" applyAlignment="1" applyProtection="1">
      <alignment horizontal="right" vertical="center" shrinkToFit="1"/>
      <protection hidden="1"/>
    </xf>
    <xf numFmtId="194" fontId="15" fillId="0" borderId="63" xfId="6" applyNumberFormat="1" applyFont="1" applyFill="1" applyBorder="1" applyAlignment="1" applyProtection="1">
      <alignment horizontal="right" vertical="center" shrinkToFit="1"/>
      <protection hidden="1"/>
    </xf>
    <xf numFmtId="194" fontId="15" fillId="0" borderId="67" xfId="6" applyNumberFormat="1" applyFont="1" applyFill="1" applyBorder="1" applyAlignment="1" applyProtection="1">
      <alignment horizontal="right" vertical="center" shrinkToFit="1"/>
      <protection hidden="1"/>
    </xf>
    <xf numFmtId="194" fontId="15" fillId="0" borderId="68" xfId="6" applyNumberFormat="1" applyFont="1" applyFill="1" applyBorder="1" applyAlignment="1" applyProtection="1">
      <alignment horizontal="right" vertical="center" shrinkToFit="1"/>
      <protection hidden="1"/>
    </xf>
    <xf numFmtId="194" fontId="15" fillId="0" borderId="69" xfId="6" applyNumberFormat="1" applyFont="1" applyFill="1" applyBorder="1" applyAlignment="1" applyProtection="1">
      <alignment horizontal="right" vertical="center" shrinkToFit="1"/>
      <protection hidden="1"/>
    </xf>
    <xf numFmtId="0" fontId="9" fillId="0" borderId="9" xfId="6" applyFont="1" applyFill="1" applyBorder="1" applyAlignment="1" applyProtection="1">
      <alignment horizontal="center" vertical="center" wrapText="1" shrinkToFit="1"/>
      <protection hidden="1"/>
    </xf>
    <xf numFmtId="0" fontId="9" fillId="0" borderId="10" xfId="6" applyFont="1" applyFill="1" applyBorder="1" applyAlignment="1" applyProtection="1">
      <alignment horizontal="center" vertical="center" wrapText="1" shrinkToFit="1"/>
      <protection hidden="1"/>
    </xf>
    <xf numFmtId="0" fontId="9" fillId="0" borderId="11" xfId="6" applyFont="1" applyFill="1" applyBorder="1" applyAlignment="1" applyProtection="1">
      <alignment horizontal="center" vertical="center" wrapText="1" shrinkToFit="1"/>
      <protection hidden="1"/>
    </xf>
    <xf numFmtId="0" fontId="9" fillId="0" borderId="14" xfId="6" applyFont="1" applyFill="1" applyBorder="1" applyAlignment="1" applyProtection="1">
      <alignment horizontal="center" vertical="center" wrapText="1" shrinkToFit="1"/>
      <protection hidden="1"/>
    </xf>
    <xf numFmtId="0" fontId="9" fillId="0" borderId="15" xfId="6" applyFont="1" applyFill="1" applyBorder="1" applyAlignment="1" applyProtection="1">
      <alignment horizontal="center" vertical="center" wrapText="1" shrinkToFit="1"/>
      <protection hidden="1"/>
    </xf>
    <xf numFmtId="0" fontId="9" fillId="0" borderId="16" xfId="6" applyFont="1" applyFill="1" applyBorder="1" applyAlignment="1" applyProtection="1">
      <alignment horizontal="center" vertical="center" wrapText="1" shrinkToFit="1"/>
      <protection hidden="1"/>
    </xf>
    <xf numFmtId="38" fontId="12" fillId="0" borderId="9" xfId="7" applyFont="1" applyBorder="1" applyAlignment="1" applyProtection="1">
      <alignment vertical="center" shrinkToFit="1"/>
      <protection hidden="1"/>
    </xf>
    <xf numFmtId="38" fontId="12" fillId="0" borderId="10" xfId="7" applyFont="1" applyBorder="1" applyAlignment="1" applyProtection="1">
      <alignment vertical="center" shrinkToFit="1"/>
      <protection hidden="1"/>
    </xf>
    <xf numFmtId="38" fontId="12" fillId="0" borderId="14" xfId="7" applyFont="1" applyBorder="1" applyAlignment="1" applyProtection="1">
      <alignment vertical="center" shrinkToFit="1"/>
      <protection hidden="1"/>
    </xf>
    <xf numFmtId="38" fontId="12" fillId="0" borderId="15" xfId="7" applyFont="1" applyBorder="1" applyAlignment="1" applyProtection="1">
      <alignment vertical="center" shrinkToFit="1"/>
      <protection hidden="1"/>
    </xf>
    <xf numFmtId="0" fontId="12" fillId="0" borderId="14" xfId="6" applyFont="1" applyBorder="1" applyAlignment="1" applyProtection="1">
      <alignment vertical="center" shrinkToFit="1"/>
      <protection hidden="1"/>
    </xf>
    <xf numFmtId="0" fontId="12" fillId="0" borderId="15" xfId="6" applyFont="1" applyBorder="1" applyAlignment="1" applyProtection="1">
      <alignment vertical="center" shrinkToFit="1"/>
      <protection hidden="1"/>
    </xf>
    <xf numFmtId="0" fontId="12" fillId="0" borderId="16" xfId="6" applyFont="1" applyBorder="1" applyAlignment="1" applyProtection="1">
      <alignment vertical="center" shrinkToFit="1"/>
      <protection hidden="1"/>
    </xf>
    <xf numFmtId="38" fontId="12" fillId="0" borderId="9" xfId="7" applyFont="1" applyBorder="1" applyAlignment="1" applyProtection="1">
      <protection hidden="1"/>
    </xf>
    <xf numFmtId="38" fontId="12" fillId="0" borderId="10" xfId="7" applyFont="1" applyBorder="1" applyAlignment="1" applyProtection="1">
      <protection hidden="1"/>
    </xf>
    <xf numFmtId="38" fontId="12" fillId="0" borderId="14" xfId="7" applyFont="1" applyBorder="1" applyAlignment="1" applyProtection="1">
      <protection hidden="1"/>
    </xf>
    <xf numFmtId="38" fontId="12" fillId="0" borderId="15" xfId="7" applyFont="1" applyBorder="1" applyAlignment="1" applyProtection="1">
      <protection hidden="1"/>
    </xf>
    <xf numFmtId="0" fontId="12" fillId="4" borderId="54" xfId="0" applyFont="1" applyFill="1" applyBorder="1" applyAlignment="1" applyProtection="1">
      <alignment horizontal="center" vertical="center" wrapText="1"/>
      <protection hidden="1"/>
    </xf>
    <xf numFmtId="0" fontId="12" fillId="4" borderId="1" xfId="0" applyFont="1" applyFill="1" applyBorder="1" applyAlignment="1" applyProtection="1">
      <alignment horizontal="center" vertical="center" wrapText="1"/>
      <protection hidden="1"/>
    </xf>
    <xf numFmtId="0" fontId="18" fillId="4" borderId="25" xfId="0" applyFont="1" applyFill="1" applyBorder="1" applyAlignment="1" applyProtection="1">
      <alignment horizontal="center" vertical="center" wrapText="1"/>
      <protection hidden="1"/>
    </xf>
    <xf numFmtId="0" fontId="18" fillId="4" borderId="26" xfId="0" applyFont="1" applyFill="1" applyBorder="1" applyAlignment="1" applyProtection="1">
      <alignment horizontal="center" vertical="center" wrapText="1"/>
      <protection hidden="1"/>
    </xf>
    <xf numFmtId="0" fontId="18" fillId="4" borderId="27" xfId="0" applyFont="1" applyFill="1" applyBorder="1" applyAlignment="1" applyProtection="1">
      <alignment horizontal="center" vertical="center" wrapText="1"/>
      <protection hidden="1"/>
    </xf>
    <xf numFmtId="0" fontId="9" fillId="4" borderId="1" xfId="0" applyFont="1" applyFill="1" applyBorder="1" applyAlignment="1" applyProtection="1">
      <alignment horizontal="center" vertical="center" wrapText="1"/>
      <protection hidden="1"/>
    </xf>
    <xf numFmtId="0" fontId="14" fillId="4" borderId="9" xfId="0" applyFont="1" applyFill="1" applyBorder="1" applyAlignment="1" applyProtection="1">
      <alignment horizontal="left" vertical="center" wrapText="1"/>
      <protection hidden="1"/>
    </xf>
    <xf numFmtId="0" fontId="14" fillId="4" borderId="10" xfId="0" applyFont="1" applyFill="1" applyBorder="1" applyAlignment="1" applyProtection="1">
      <alignment horizontal="left" vertical="center" wrapText="1"/>
      <protection hidden="1"/>
    </xf>
    <xf numFmtId="0" fontId="14" fillId="4" borderId="11" xfId="0" applyFont="1" applyFill="1" applyBorder="1" applyAlignment="1" applyProtection="1">
      <alignment horizontal="left" vertical="center" wrapText="1"/>
      <protection hidden="1"/>
    </xf>
    <xf numFmtId="0" fontId="14" fillId="4" borderId="14" xfId="0" applyFont="1" applyFill="1" applyBorder="1" applyAlignment="1" applyProtection="1">
      <alignment horizontal="left" vertical="center" wrapText="1"/>
      <protection hidden="1"/>
    </xf>
    <xf numFmtId="0" fontId="14" fillId="4" borderId="15" xfId="0" applyFont="1" applyFill="1" applyBorder="1" applyAlignment="1" applyProtection="1">
      <alignment horizontal="left" vertical="center" wrapText="1"/>
      <protection hidden="1"/>
    </xf>
    <xf numFmtId="0" fontId="14" fillId="4" borderId="16" xfId="0" applyFont="1" applyFill="1" applyBorder="1" applyAlignment="1" applyProtection="1">
      <alignment horizontal="left" vertical="center" wrapText="1"/>
      <protection hidden="1"/>
    </xf>
    <xf numFmtId="0" fontId="12" fillId="4" borderId="9" xfId="0" applyFont="1" applyFill="1" applyBorder="1" applyAlignment="1" applyProtection="1">
      <alignment horizontal="center" wrapText="1"/>
      <protection hidden="1"/>
    </xf>
    <xf numFmtId="0" fontId="12" fillId="4" borderId="10" xfId="0" applyFont="1" applyFill="1" applyBorder="1" applyAlignment="1" applyProtection="1">
      <alignment horizontal="center" wrapText="1"/>
      <protection hidden="1"/>
    </xf>
    <xf numFmtId="0" fontId="12" fillId="4" borderId="11" xfId="0" applyFont="1" applyFill="1" applyBorder="1" applyAlignment="1" applyProtection="1">
      <alignment horizontal="center" wrapText="1"/>
      <protection hidden="1"/>
    </xf>
    <xf numFmtId="0" fontId="12" fillId="4" borderId="14" xfId="0" applyFont="1" applyFill="1" applyBorder="1" applyAlignment="1" applyProtection="1">
      <alignment horizontal="center" wrapText="1"/>
      <protection hidden="1"/>
    </xf>
    <xf numFmtId="0" fontId="12" fillId="4" borderId="15" xfId="0" applyFont="1" applyFill="1" applyBorder="1" applyAlignment="1" applyProtection="1">
      <alignment horizontal="center" wrapText="1"/>
      <protection hidden="1"/>
    </xf>
    <xf numFmtId="0" fontId="12" fillId="4" borderId="16" xfId="0" applyFont="1" applyFill="1" applyBorder="1" applyAlignment="1" applyProtection="1">
      <alignment horizontal="center" wrapText="1"/>
      <protection hidden="1"/>
    </xf>
    <xf numFmtId="0" fontId="23" fillId="4" borderId="1" xfId="0" applyFont="1" applyFill="1" applyBorder="1" applyAlignment="1" applyProtection="1">
      <alignment horizontal="center" vertical="center" wrapText="1"/>
      <protection hidden="1"/>
    </xf>
    <xf numFmtId="0" fontId="12" fillId="4" borderId="5" xfId="0" applyFont="1" applyFill="1" applyBorder="1" applyAlignment="1" applyProtection="1">
      <alignment horizontal="center" vertical="center" wrapText="1"/>
      <protection hidden="1"/>
    </xf>
    <xf numFmtId="0" fontId="12" fillId="4" borderId="6" xfId="0" applyFont="1" applyFill="1" applyBorder="1" applyAlignment="1" applyProtection="1">
      <alignment horizontal="center" vertical="center" wrapText="1"/>
      <protection hidden="1"/>
    </xf>
    <xf numFmtId="0" fontId="12" fillId="4" borderId="7" xfId="0" applyFont="1" applyFill="1" applyBorder="1" applyAlignment="1" applyProtection="1">
      <alignment horizontal="center" vertical="center" wrapText="1"/>
      <protection hidden="1"/>
    </xf>
    <xf numFmtId="0" fontId="21" fillId="4" borderId="1" xfId="0" applyFont="1" applyFill="1" applyBorder="1" applyAlignment="1" applyProtection="1">
      <alignment horizontal="center" vertical="center" wrapText="1"/>
      <protection hidden="1"/>
    </xf>
    <xf numFmtId="0" fontId="13" fillId="4" borderId="1" xfId="0" applyFont="1" applyFill="1" applyBorder="1" applyAlignment="1" applyProtection="1">
      <alignment horizontal="center" vertical="center" wrapText="1"/>
      <protection hidden="1"/>
    </xf>
    <xf numFmtId="0" fontId="15" fillId="4" borderId="9" xfId="0" applyFont="1" applyFill="1" applyBorder="1" applyAlignment="1" applyProtection="1">
      <alignment horizontal="center" vertical="center" wrapText="1"/>
      <protection hidden="1"/>
    </xf>
    <xf numFmtId="0" fontId="15" fillId="4" borderId="10" xfId="0" applyFont="1" applyFill="1" applyBorder="1" applyAlignment="1" applyProtection="1">
      <alignment horizontal="center" vertical="center" wrapText="1"/>
      <protection hidden="1"/>
    </xf>
    <xf numFmtId="0" fontId="15" fillId="4" borderId="11" xfId="0" applyFont="1" applyFill="1" applyBorder="1" applyAlignment="1" applyProtection="1">
      <alignment horizontal="center" vertical="center" wrapText="1"/>
      <protection hidden="1"/>
    </xf>
    <xf numFmtId="0" fontId="15" fillId="4" borderId="12" xfId="0" applyFont="1" applyFill="1" applyBorder="1" applyAlignment="1" applyProtection="1">
      <alignment horizontal="center" vertical="center" wrapText="1"/>
      <protection hidden="1"/>
    </xf>
    <xf numFmtId="0" fontId="15" fillId="4" borderId="0" xfId="0" applyFont="1" applyFill="1" applyAlignment="1" applyProtection="1">
      <alignment horizontal="center" vertical="center" wrapText="1"/>
      <protection hidden="1"/>
    </xf>
    <xf numFmtId="0" fontId="15" fillId="4" borderId="13" xfId="0" applyFont="1" applyFill="1" applyBorder="1" applyAlignment="1" applyProtection="1">
      <alignment horizontal="center" vertical="center" wrapText="1"/>
      <protection hidden="1"/>
    </xf>
    <xf numFmtId="0" fontId="15" fillId="4" borderId="14" xfId="0" applyFont="1" applyFill="1" applyBorder="1" applyAlignment="1" applyProtection="1">
      <alignment horizontal="center" vertical="center" wrapText="1"/>
      <protection hidden="1"/>
    </xf>
    <xf numFmtId="0" fontId="15" fillId="4" borderId="15" xfId="0" applyFont="1" applyFill="1" applyBorder="1" applyAlignment="1" applyProtection="1">
      <alignment horizontal="center" vertical="center" wrapText="1"/>
      <protection hidden="1"/>
    </xf>
    <xf numFmtId="0" fontId="15" fillId="4" borderId="16" xfId="0" applyFont="1" applyFill="1" applyBorder="1" applyAlignment="1" applyProtection="1">
      <alignment horizontal="center" vertical="center" wrapText="1"/>
      <protection hidden="1"/>
    </xf>
    <xf numFmtId="0" fontId="15" fillId="4" borderId="1" xfId="0" applyFont="1" applyFill="1" applyBorder="1" applyAlignment="1" applyProtection="1">
      <alignment horizontal="center" vertical="center" wrapText="1"/>
      <protection hidden="1"/>
    </xf>
    <xf numFmtId="0" fontId="18" fillId="4" borderId="61" xfId="0" applyFont="1" applyFill="1" applyBorder="1" applyAlignment="1" applyProtection="1">
      <alignment horizontal="center" vertical="center" wrapText="1"/>
      <protection hidden="1"/>
    </xf>
    <xf numFmtId="0" fontId="18" fillId="4" borderId="62" xfId="0" applyFont="1" applyFill="1" applyBorder="1" applyAlignment="1" applyProtection="1">
      <alignment horizontal="center" vertical="center" wrapText="1"/>
      <protection hidden="1"/>
    </xf>
    <xf numFmtId="0" fontId="18" fillId="4" borderId="63" xfId="0" applyFont="1" applyFill="1" applyBorder="1" applyAlignment="1" applyProtection="1">
      <alignment horizontal="center" vertical="center" wrapText="1"/>
      <protection hidden="1"/>
    </xf>
    <xf numFmtId="0" fontId="18" fillId="4" borderId="64" xfId="0" applyFont="1" applyFill="1" applyBorder="1" applyAlignment="1" applyProtection="1">
      <alignment horizontal="center" vertical="center" wrapText="1"/>
      <protection hidden="1"/>
    </xf>
    <xf numFmtId="0" fontId="18" fillId="4" borderId="65" xfId="0" applyFont="1" applyFill="1" applyBorder="1" applyAlignment="1" applyProtection="1">
      <alignment horizontal="center" vertical="center" wrapText="1"/>
      <protection hidden="1"/>
    </xf>
    <xf numFmtId="0" fontId="18" fillId="4" borderId="66" xfId="0" applyFont="1" applyFill="1" applyBorder="1" applyAlignment="1" applyProtection="1">
      <alignment horizontal="center" vertical="center" wrapText="1"/>
      <protection hidden="1"/>
    </xf>
    <xf numFmtId="0" fontId="18" fillId="4" borderId="67" xfId="0" applyFont="1" applyFill="1" applyBorder="1" applyAlignment="1" applyProtection="1">
      <alignment horizontal="center" vertical="center" wrapText="1"/>
      <protection hidden="1"/>
    </xf>
    <xf numFmtId="0" fontId="18" fillId="4" borderId="68" xfId="0" applyFont="1" applyFill="1" applyBorder="1" applyAlignment="1" applyProtection="1">
      <alignment horizontal="center" vertical="center" wrapText="1"/>
      <protection hidden="1"/>
    </xf>
    <xf numFmtId="0" fontId="18" fillId="4" borderId="69" xfId="0" applyFont="1" applyFill="1" applyBorder="1" applyAlignment="1" applyProtection="1">
      <alignment horizontal="center" vertical="center" wrapText="1"/>
      <protection hidden="1"/>
    </xf>
    <xf numFmtId="0" fontId="18" fillId="4" borderId="1" xfId="0" applyFont="1" applyFill="1" applyBorder="1" applyAlignment="1" applyProtection="1">
      <alignment horizontal="center" vertical="center" wrapText="1"/>
      <protection hidden="1"/>
    </xf>
    <xf numFmtId="0" fontId="26" fillId="4" borderId="54" xfId="0" applyFont="1" applyFill="1" applyBorder="1" applyAlignment="1" applyProtection="1">
      <alignment horizontal="center" vertical="center" wrapText="1"/>
      <protection hidden="1"/>
    </xf>
    <xf numFmtId="0" fontId="26" fillId="4" borderId="1" xfId="0" applyFont="1" applyFill="1" applyBorder="1" applyAlignment="1" applyProtection="1">
      <alignment horizontal="center" vertical="center" wrapText="1"/>
      <protection hidden="1"/>
    </xf>
    <xf numFmtId="0" fontId="18" fillId="4" borderId="54" xfId="0" applyFont="1" applyFill="1" applyBorder="1" applyAlignment="1" applyProtection="1">
      <alignment horizontal="center" vertical="center" wrapText="1"/>
      <protection hidden="1"/>
    </xf>
    <xf numFmtId="0" fontId="13" fillId="4" borderId="5" xfId="0" applyFont="1" applyFill="1" applyBorder="1" applyAlignment="1" applyProtection="1">
      <alignment horizontal="center" vertical="center" wrapText="1"/>
      <protection hidden="1"/>
    </xf>
    <xf numFmtId="0" fontId="13" fillId="4" borderId="6" xfId="0" applyFont="1" applyFill="1" applyBorder="1" applyAlignment="1" applyProtection="1">
      <alignment horizontal="center" vertical="center" wrapText="1"/>
      <protection hidden="1"/>
    </xf>
    <xf numFmtId="0" fontId="13" fillId="4" borderId="7" xfId="0" applyFont="1" applyFill="1" applyBorder="1" applyAlignment="1" applyProtection="1">
      <alignment horizontal="center" vertical="center" wrapText="1"/>
      <protection hidden="1"/>
    </xf>
    <xf numFmtId="0" fontId="18" fillId="4" borderId="8" xfId="0" applyFont="1" applyFill="1" applyBorder="1" applyAlignment="1" applyProtection="1">
      <alignment horizontal="center" vertical="center" wrapText="1"/>
      <protection hidden="1"/>
    </xf>
    <xf numFmtId="0" fontId="18" fillId="4" borderId="55" xfId="0" applyFont="1" applyFill="1" applyBorder="1" applyAlignment="1" applyProtection="1">
      <alignment horizontal="center" vertical="center" wrapText="1"/>
      <protection hidden="1"/>
    </xf>
    <xf numFmtId="0" fontId="26" fillId="4" borderId="55" xfId="0" applyFont="1" applyFill="1" applyBorder="1" applyAlignment="1" applyProtection="1">
      <alignment horizontal="center" vertical="center" wrapText="1"/>
      <protection hidden="1"/>
    </xf>
    <xf numFmtId="0" fontId="18" fillId="4" borderId="8" xfId="0" applyFont="1" applyFill="1" applyBorder="1" applyAlignment="1" applyProtection="1">
      <alignment vertical="center" wrapText="1"/>
      <protection hidden="1"/>
    </xf>
    <xf numFmtId="0" fontId="18" fillId="4" borderId="54" xfId="0" applyFont="1" applyFill="1" applyBorder="1" applyAlignment="1" applyProtection="1">
      <alignment vertical="center" wrapText="1"/>
      <protection hidden="1"/>
    </xf>
    <xf numFmtId="0" fontId="13" fillId="4" borderId="8" xfId="0" applyFont="1" applyFill="1" applyBorder="1" applyAlignment="1" applyProtection="1">
      <alignment horizontal="center" vertical="center" wrapText="1"/>
      <protection hidden="1"/>
    </xf>
    <xf numFmtId="0" fontId="16" fillId="4" borderId="55" xfId="0" applyFont="1" applyFill="1" applyBorder="1" applyAlignment="1" applyProtection="1">
      <alignment horizontal="center" vertical="center" wrapText="1"/>
      <protection hidden="1"/>
    </xf>
    <xf numFmtId="0" fontId="24" fillId="4" borderId="54" xfId="0" applyFont="1" applyFill="1" applyBorder="1" applyAlignment="1" applyProtection="1">
      <alignment horizontal="center" vertical="center" wrapText="1"/>
      <protection hidden="1"/>
    </xf>
    <xf numFmtId="0" fontId="18" fillId="4" borderId="60" xfId="0" applyFont="1" applyFill="1" applyBorder="1" applyAlignment="1" applyProtection="1">
      <alignment horizontal="center" vertical="center" wrapText="1"/>
      <protection hidden="1"/>
    </xf>
    <xf numFmtId="0" fontId="16" fillId="4" borderId="60" xfId="0" applyFont="1" applyFill="1" applyBorder="1" applyAlignment="1" applyProtection="1">
      <alignment horizontal="center" vertical="center" wrapText="1"/>
      <protection hidden="1"/>
    </xf>
    <xf numFmtId="0" fontId="16" fillId="4" borderId="9" xfId="0" applyFont="1" applyFill="1" applyBorder="1" applyAlignment="1" applyProtection="1">
      <alignment horizontal="center" vertical="center" wrapText="1"/>
      <protection hidden="1"/>
    </xf>
    <xf numFmtId="0" fontId="16" fillId="4" borderId="10" xfId="0" applyFont="1" applyFill="1" applyBorder="1" applyAlignment="1" applyProtection="1">
      <alignment horizontal="center" vertical="center" wrapText="1"/>
      <protection hidden="1"/>
    </xf>
    <xf numFmtId="0" fontId="16" fillId="4" borderId="14" xfId="0" applyFont="1" applyFill="1" applyBorder="1" applyAlignment="1" applyProtection="1">
      <alignment horizontal="center" vertical="center" wrapText="1"/>
      <protection hidden="1"/>
    </xf>
    <xf numFmtId="0" fontId="16" fillId="4" borderId="15" xfId="0" applyFont="1" applyFill="1" applyBorder="1" applyAlignment="1" applyProtection="1">
      <alignment horizontal="center" vertical="center" wrapText="1"/>
      <protection hidden="1"/>
    </xf>
    <xf numFmtId="0" fontId="18" fillId="4" borderId="34" xfId="0" applyFont="1" applyFill="1" applyBorder="1" applyAlignment="1" applyProtection="1">
      <alignment horizontal="right" vertical="top" wrapText="1"/>
      <protection hidden="1"/>
    </xf>
    <xf numFmtId="0" fontId="18" fillId="4" borderId="32" xfId="0" applyFont="1" applyFill="1" applyBorder="1" applyAlignment="1" applyProtection="1">
      <alignment horizontal="right" vertical="top" wrapText="1"/>
      <protection hidden="1"/>
    </xf>
    <xf numFmtId="0" fontId="18" fillId="4" borderId="35" xfId="0" applyFont="1" applyFill="1" applyBorder="1" applyAlignment="1" applyProtection="1">
      <alignment horizontal="right" vertical="top" wrapText="1"/>
      <protection hidden="1"/>
    </xf>
    <xf numFmtId="0" fontId="18" fillId="4" borderId="57" xfId="0" applyFont="1" applyFill="1" applyBorder="1" applyAlignment="1" applyProtection="1">
      <alignment horizontal="center" vertical="center" wrapText="1"/>
      <protection hidden="1"/>
    </xf>
    <xf numFmtId="0" fontId="18" fillId="4" borderId="58" xfId="0" applyFont="1" applyFill="1" applyBorder="1" applyAlignment="1" applyProtection="1">
      <alignment horizontal="center" vertical="center" wrapText="1"/>
      <protection hidden="1"/>
    </xf>
    <xf numFmtId="0" fontId="18" fillId="4" borderId="59" xfId="0" applyFont="1" applyFill="1" applyBorder="1" applyAlignment="1" applyProtection="1">
      <alignment horizontal="center" vertical="center" wrapText="1"/>
      <protection hidden="1"/>
    </xf>
    <xf numFmtId="0" fontId="18" fillId="4" borderId="14" xfId="0" applyFont="1" applyFill="1" applyBorder="1" applyAlignment="1" applyProtection="1">
      <alignment horizontal="center" vertical="center" wrapText="1"/>
      <protection hidden="1"/>
    </xf>
    <xf numFmtId="0" fontId="18" fillId="4" borderId="15" xfId="0" applyFont="1" applyFill="1" applyBorder="1" applyAlignment="1" applyProtection="1">
      <alignment horizontal="center" vertical="center" wrapText="1"/>
      <protection hidden="1"/>
    </xf>
    <xf numFmtId="0" fontId="18" fillId="4" borderId="16" xfId="0" applyFont="1" applyFill="1" applyBorder="1" applyAlignment="1" applyProtection="1">
      <alignment horizontal="center" vertical="center" wrapText="1"/>
      <protection hidden="1"/>
    </xf>
    <xf numFmtId="0" fontId="16" fillId="4" borderId="57" xfId="0" applyFont="1" applyFill="1" applyBorder="1" applyAlignment="1" applyProtection="1">
      <alignment horizontal="center" vertical="center" wrapText="1"/>
      <protection hidden="1"/>
    </xf>
    <xf numFmtId="0" fontId="16" fillId="4" borderId="58" xfId="0" applyFont="1" applyFill="1" applyBorder="1" applyAlignment="1" applyProtection="1">
      <alignment horizontal="center" vertical="center" wrapText="1"/>
      <protection hidden="1"/>
    </xf>
    <xf numFmtId="0" fontId="16" fillId="4" borderId="59" xfId="0" applyFont="1" applyFill="1" applyBorder="1" applyAlignment="1" applyProtection="1">
      <alignment horizontal="center" vertical="center" wrapText="1"/>
      <protection hidden="1"/>
    </xf>
    <xf numFmtId="0" fontId="18" fillId="4" borderId="14" xfId="0" applyFont="1" applyFill="1" applyBorder="1" applyAlignment="1" applyProtection="1">
      <alignment horizontal="center" wrapText="1"/>
      <protection hidden="1"/>
    </xf>
    <xf numFmtId="0" fontId="18" fillId="4" borderId="15" xfId="0" applyFont="1" applyFill="1" applyBorder="1" applyAlignment="1" applyProtection="1">
      <alignment horizontal="center" wrapText="1"/>
      <protection hidden="1"/>
    </xf>
    <xf numFmtId="0" fontId="18" fillId="4" borderId="16" xfId="0" applyFont="1" applyFill="1" applyBorder="1" applyAlignment="1" applyProtection="1">
      <alignment horizontal="center" wrapText="1"/>
      <protection hidden="1"/>
    </xf>
    <xf numFmtId="194" fontId="9" fillId="2" borderId="40" xfId="1" applyNumberFormat="1" applyFont="1" applyFill="1" applyBorder="1" applyAlignment="1" applyProtection="1">
      <alignment horizontal="center" wrapText="1"/>
      <protection locked="0"/>
    </xf>
    <xf numFmtId="194" fontId="9" fillId="2" borderId="41" xfId="1" applyNumberFormat="1" applyFont="1" applyFill="1" applyBorder="1" applyAlignment="1" applyProtection="1">
      <alignment horizontal="center" wrapText="1"/>
      <protection locked="0"/>
    </xf>
    <xf numFmtId="194" fontId="9" fillId="2" borderId="42" xfId="1" applyNumberFormat="1" applyFont="1" applyFill="1" applyBorder="1" applyAlignment="1" applyProtection="1">
      <alignment horizontal="center" wrapText="1"/>
      <protection locked="0"/>
    </xf>
    <xf numFmtId="0" fontId="18" fillId="4" borderId="9" xfId="0" applyFont="1" applyFill="1" applyBorder="1" applyAlignment="1" applyProtection="1">
      <alignment horizontal="right" vertical="top" wrapText="1"/>
      <protection hidden="1"/>
    </xf>
    <xf numFmtId="0" fontId="18" fillId="4" borderId="10" xfId="0" applyFont="1" applyFill="1" applyBorder="1" applyAlignment="1" applyProtection="1">
      <alignment horizontal="right" vertical="top" wrapText="1"/>
      <protection hidden="1"/>
    </xf>
    <xf numFmtId="0" fontId="18" fillId="4" borderId="11" xfId="0" applyFont="1" applyFill="1" applyBorder="1" applyAlignment="1" applyProtection="1">
      <alignment horizontal="right" vertical="top" wrapText="1"/>
      <protection hidden="1"/>
    </xf>
    <xf numFmtId="0" fontId="18" fillId="4" borderId="14" xfId="0" applyFont="1" applyFill="1" applyBorder="1" applyAlignment="1" applyProtection="1">
      <alignment horizontal="right" vertical="top" wrapText="1"/>
      <protection hidden="1"/>
    </xf>
    <xf numFmtId="0" fontId="18" fillId="4" borderId="15" xfId="0" applyFont="1" applyFill="1" applyBorder="1" applyAlignment="1" applyProtection="1">
      <alignment horizontal="right" vertical="top" wrapText="1"/>
      <protection hidden="1"/>
    </xf>
    <xf numFmtId="0" fontId="18" fillId="4" borderId="16" xfId="0" applyFont="1" applyFill="1" applyBorder="1" applyAlignment="1" applyProtection="1">
      <alignment horizontal="right" vertical="top" wrapText="1"/>
      <protection hidden="1"/>
    </xf>
    <xf numFmtId="0" fontId="18" fillId="4" borderId="12" xfId="0" applyFont="1" applyFill="1" applyBorder="1" applyAlignment="1" applyProtection="1">
      <alignment horizontal="right" vertical="top" wrapText="1"/>
      <protection hidden="1"/>
    </xf>
    <xf numFmtId="0" fontId="18" fillId="4" borderId="0" xfId="0" applyFont="1" applyFill="1" applyAlignment="1" applyProtection="1">
      <alignment horizontal="right" vertical="top" wrapText="1"/>
      <protection hidden="1"/>
    </xf>
    <xf numFmtId="0" fontId="18" fillId="4" borderId="13" xfId="0" applyFont="1" applyFill="1" applyBorder="1" applyAlignment="1" applyProtection="1">
      <alignment horizontal="right" vertical="top" wrapText="1"/>
      <protection hidden="1"/>
    </xf>
    <xf numFmtId="0" fontId="25" fillId="4" borderId="54" xfId="0" applyFont="1" applyFill="1" applyBorder="1" applyAlignment="1" applyProtection="1">
      <alignment horizontal="center" vertical="center" wrapText="1"/>
      <protection hidden="1"/>
    </xf>
    <xf numFmtId="0" fontId="25" fillId="4" borderId="1" xfId="0" applyFont="1" applyFill="1" applyBorder="1" applyAlignment="1" applyProtection="1">
      <alignment horizontal="center" vertical="center" wrapText="1"/>
      <protection hidden="1"/>
    </xf>
    <xf numFmtId="0" fontId="18" fillId="4" borderId="56" xfId="0" applyFont="1" applyFill="1" applyBorder="1" applyAlignment="1" applyProtection="1">
      <alignment vertical="center" wrapText="1"/>
      <protection hidden="1"/>
    </xf>
    <xf numFmtId="0" fontId="13" fillId="4" borderId="12" xfId="0" applyFont="1" applyFill="1" applyBorder="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3" fillId="4" borderId="14" xfId="0" applyFont="1" applyFill="1" applyBorder="1" applyAlignment="1" applyProtection="1">
      <alignment horizontal="center" vertical="center" wrapText="1"/>
      <protection hidden="1"/>
    </xf>
    <xf numFmtId="0" fontId="13" fillId="4" borderId="15" xfId="0" applyFont="1" applyFill="1" applyBorder="1" applyAlignment="1" applyProtection="1">
      <alignment horizontal="center" vertical="center" wrapText="1"/>
      <protection hidden="1"/>
    </xf>
    <xf numFmtId="0" fontId="18" fillId="4" borderId="54" xfId="0" applyFont="1" applyFill="1" applyBorder="1" applyAlignment="1" applyProtection="1">
      <alignment horizontal="right" vertical="top" wrapText="1"/>
      <protection hidden="1"/>
    </xf>
    <xf numFmtId="0" fontId="18" fillId="4" borderId="1" xfId="0" applyFont="1" applyFill="1" applyBorder="1" applyAlignment="1" applyProtection="1">
      <alignment horizontal="right" vertical="top" wrapText="1"/>
      <protection hidden="1"/>
    </xf>
    <xf numFmtId="0" fontId="22" fillId="4" borderId="9" xfId="0" applyFont="1" applyFill="1" applyBorder="1" applyAlignment="1" applyProtection="1">
      <alignment horizontal="center" vertical="center" wrapText="1"/>
      <protection hidden="1"/>
    </xf>
    <xf numFmtId="0" fontId="22" fillId="4" borderId="10" xfId="0" applyFont="1" applyFill="1" applyBorder="1" applyAlignment="1" applyProtection="1">
      <alignment horizontal="center" vertical="center" wrapText="1"/>
      <protection hidden="1"/>
    </xf>
    <xf numFmtId="0" fontId="22" fillId="4" borderId="11" xfId="0" applyFont="1" applyFill="1" applyBorder="1" applyAlignment="1" applyProtection="1">
      <alignment horizontal="center" vertical="center" wrapText="1"/>
      <protection hidden="1"/>
    </xf>
    <xf numFmtId="0" fontId="22" fillId="4" borderId="14" xfId="0" applyFont="1" applyFill="1" applyBorder="1" applyAlignment="1" applyProtection="1">
      <alignment horizontal="center" vertical="center" wrapText="1"/>
      <protection hidden="1"/>
    </xf>
    <xf numFmtId="0" fontId="22" fillId="4" borderId="15" xfId="0" applyFont="1" applyFill="1" applyBorder="1" applyAlignment="1" applyProtection="1">
      <alignment horizontal="center" vertical="center" wrapText="1"/>
      <protection hidden="1"/>
    </xf>
    <xf numFmtId="0" fontId="22" fillId="4" borderId="16" xfId="0" applyFont="1" applyFill="1" applyBorder="1" applyAlignment="1" applyProtection="1">
      <alignment horizontal="center" vertical="center" wrapText="1"/>
      <protection hidden="1"/>
    </xf>
    <xf numFmtId="0" fontId="12" fillId="4" borderId="10" xfId="0" applyFont="1" applyFill="1" applyBorder="1" applyAlignment="1" applyProtection="1">
      <alignment horizontal="center" vertical="center" wrapText="1"/>
      <protection hidden="1"/>
    </xf>
    <xf numFmtId="0" fontId="12" fillId="4" borderId="11" xfId="0" applyFont="1" applyFill="1" applyBorder="1" applyAlignment="1" applyProtection="1">
      <alignment horizontal="center" vertical="center" wrapText="1"/>
      <protection hidden="1"/>
    </xf>
    <xf numFmtId="0" fontId="12" fillId="4" borderId="15" xfId="0" applyFont="1" applyFill="1" applyBorder="1" applyAlignment="1" applyProtection="1">
      <alignment horizontal="center" vertical="center" wrapText="1"/>
      <protection hidden="1"/>
    </xf>
    <xf numFmtId="0" fontId="12" fillId="4" borderId="16" xfId="0" applyFont="1" applyFill="1" applyBorder="1" applyAlignment="1" applyProtection="1">
      <alignment horizontal="center" vertical="center" wrapText="1"/>
      <protection hidden="1"/>
    </xf>
    <xf numFmtId="0" fontId="18" fillId="4" borderId="12" xfId="0" applyFont="1" applyFill="1" applyBorder="1" applyAlignment="1" applyProtection="1">
      <alignment horizontal="center" vertical="center" wrapText="1"/>
      <protection hidden="1"/>
    </xf>
    <xf numFmtId="0" fontId="18" fillId="4" borderId="0" xfId="0" applyFont="1" applyFill="1" applyAlignment="1" applyProtection="1">
      <alignment horizontal="center" vertical="center" wrapText="1"/>
      <protection hidden="1"/>
    </xf>
    <xf numFmtId="0" fontId="18" fillId="4" borderId="13" xfId="0" applyFont="1" applyFill="1" applyBorder="1" applyAlignment="1" applyProtection="1">
      <alignment horizontal="center" vertical="center" wrapText="1"/>
      <protection hidden="1"/>
    </xf>
    <xf numFmtId="0" fontId="23" fillId="4" borderId="0" xfId="0" applyFont="1" applyFill="1" applyAlignment="1" applyProtection="1">
      <alignment horizontal="center" vertical="center" wrapText="1"/>
      <protection hidden="1"/>
    </xf>
    <xf numFmtId="0" fontId="23" fillId="4" borderId="13" xfId="0" applyFont="1" applyFill="1" applyBorder="1" applyAlignment="1" applyProtection="1">
      <alignment horizontal="center" vertical="center" wrapText="1"/>
      <protection hidden="1"/>
    </xf>
    <xf numFmtId="0" fontId="23" fillId="4" borderId="15" xfId="0" applyFont="1" applyFill="1" applyBorder="1" applyAlignment="1" applyProtection="1">
      <alignment horizontal="center" vertical="center" wrapText="1"/>
      <protection hidden="1"/>
    </xf>
    <xf numFmtId="0" fontId="23" fillId="4" borderId="16" xfId="0" applyFont="1" applyFill="1" applyBorder="1" applyAlignment="1" applyProtection="1">
      <alignment horizontal="center" vertical="center" wrapText="1"/>
      <protection hidden="1"/>
    </xf>
    <xf numFmtId="0" fontId="22" fillId="4" borderId="0" xfId="0" applyFont="1" applyFill="1" applyAlignment="1" applyProtection="1">
      <alignment horizontal="center" vertical="center" wrapText="1"/>
      <protection hidden="1"/>
    </xf>
    <xf numFmtId="0" fontId="22" fillId="4" borderId="13" xfId="0" applyFont="1" applyFill="1" applyBorder="1" applyAlignment="1" applyProtection="1">
      <alignment horizontal="center" vertical="center" wrapText="1"/>
      <protection hidden="1"/>
    </xf>
    <xf numFmtId="0" fontId="24" fillId="4" borderId="0" xfId="0" applyFont="1" applyFill="1" applyAlignment="1" applyProtection="1">
      <alignment horizontal="center" vertical="center" wrapText="1"/>
      <protection hidden="1"/>
    </xf>
    <xf numFmtId="0" fontId="24" fillId="4" borderId="13" xfId="0" applyFont="1" applyFill="1" applyBorder="1" applyAlignment="1" applyProtection="1">
      <alignment horizontal="center" vertical="center" wrapText="1"/>
      <protection hidden="1"/>
    </xf>
    <xf numFmtId="0" fontId="24" fillId="4" borderId="15" xfId="0" applyFont="1" applyFill="1" applyBorder="1" applyAlignment="1" applyProtection="1">
      <alignment horizontal="center" vertical="center" wrapText="1"/>
      <protection hidden="1"/>
    </xf>
    <xf numFmtId="0" fontId="24" fillId="4" borderId="16" xfId="0" applyFont="1" applyFill="1" applyBorder="1" applyAlignment="1" applyProtection="1">
      <alignment horizontal="center" vertical="center" wrapText="1"/>
      <protection hidden="1"/>
    </xf>
    <xf numFmtId="0" fontId="12" fillId="4" borderId="12" xfId="0" applyFont="1" applyFill="1" applyBorder="1" applyAlignment="1" applyProtection="1">
      <alignment horizontal="left" vertical="top"/>
      <protection hidden="1"/>
    </xf>
    <xf numFmtId="0" fontId="12" fillId="4" borderId="0" xfId="0" applyFont="1" applyFill="1" applyAlignment="1" applyProtection="1">
      <alignment horizontal="left" vertical="top"/>
      <protection hidden="1"/>
    </xf>
    <xf numFmtId="0" fontId="12" fillId="4" borderId="13" xfId="0" applyFont="1" applyFill="1" applyBorder="1" applyAlignment="1" applyProtection="1">
      <alignment horizontal="left" vertical="top"/>
      <protection hidden="1"/>
    </xf>
    <xf numFmtId="0" fontId="20" fillId="4" borderId="48" xfId="0" applyFont="1" applyFill="1" applyBorder="1" applyAlignment="1" applyProtection="1">
      <alignment horizontal="center" vertical="center" wrapText="1"/>
      <protection hidden="1"/>
    </xf>
    <xf numFmtId="0" fontId="20" fillId="4" borderId="51" xfId="0" applyFont="1" applyFill="1" applyBorder="1" applyAlignment="1" applyProtection="1">
      <alignment horizontal="center" vertical="center" wrapText="1"/>
      <protection hidden="1"/>
    </xf>
    <xf numFmtId="0" fontId="16" fillId="4" borderId="48" xfId="0" applyFont="1" applyFill="1" applyBorder="1" applyAlignment="1" applyProtection="1">
      <alignment horizontal="center" vertical="center" wrapText="1"/>
      <protection hidden="1"/>
    </xf>
    <xf numFmtId="0" fontId="16" fillId="4" borderId="49" xfId="0" applyFont="1" applyFill="1" applyBorder="1" applyAlignment="1" applyProtection="1">
      <alignment horizontal="center" vertical="center" wrapText="1"/>
      <protection hidden="1"/>
    </xf>
    <xf numFmtId="0" fontId="16" fillId="4" borderId="51" xfId="0" applyFont="1" applyFill="1" applyBorder="1" applyAlignment="1" applyProtection="1">
      <alignment horizontal="center" vertical="center" wrapText="1"/>
      <protection hidden="1"/>
    </xf>
    <xf numFmtId="0" fontId="16" fillId="4" borderId="52" xfId="0" applyFont="1" applyFill="1" applyBorder="1" applyAlignment="1" applyProtection="1">
      <alignment horizontal="center" vertical="center" wrapText="1"/>
      <protection hidden="1"/>
    </xf>
    <xf numFmtId="0" fontId="16" fillId="4" borderId="50" xfId="0" applyFont="1" applyFill="1" applyBorder="1" applyAlignment="1" applyProtection="1">
      <alignment horizontal="center" vertical="center" wrapText="1"/>
      <protection hidden="1"/>
    </xf>
    <xf numFmtId="0" fontId="16" fillId="4" borderId="53" xfId="0" applyFont="1" applyFill="1" applyBorder="1" applyAlignment="1" applyProtection="1">
      <alignment horizontal="center" vertical="center" wrapText="1"/>
      <protection hidden="1"/>
    </xf>
    <xf numFmtId="194" fontId="9" fillId="2" borderId="40" xfId="1" applyNumberFormat="1" applyFont="1" applyFill="1" applyBorder="1" applyAlignment="1" applyProtection="1">
      <alignment horizontal="center" vertical="top" wrapText="1"/>
      <protection locked="0"/>
    </xf>
    <xf numFmtId="194" fontId="9" fillId="2" borderId="41" xfId="1" applyNumberFormat="1" applyFont="1" applyFill="1" applyBorder="1" applyAlignment="1" applyProtection="1">
      <alignment horizontal="center" vertical="top" wrapText="1"/>
      <protection locked="0"/>
    </xf>
    <xf numFmtId="194" fontId="9" fillId="2" borderId="42" xfId="1" applyNumberFormat="1" applyFont="1" applyFill="1" applyBorder="1" applyAlignment="1" applyProtection="1">
      <alignment horizontal="center" vertical="top" wrapText="1"/>
      <protection locked="0"/>
    </xf>
    <xf numFmtId="0" fontId="39" fillId="4" borderId="8" xfId="0" applyFont="1" applyFill="1" applyBorder="1" applyAlignment="1" applyProtection="1">
      <alignment horizontal="center" vertical="center"/>
      <protection hidden="1"/>
    </xf>
    <xf numFmtId="0" fontId="9" fillId="4" borderId="8" xfId="0" applyFont="1" applyFill="1" applyBorder="1" applyAlignment="1" applyProtection="1">
      <alignment horizontal="center" vertical="center"/>
      <protection hidden="1"/>
    </xf>
    <xf numFmtId="194" fontId="22" fillId="2" borderId="45" xfId="1" applyNumberFormat="1" applyFont="1" applyFill="1" applyBorder="1" applyAlignment="1" applyProtection="1">
      <alignment horizontal="center" vertical="top"/>
      <protection locked="0"/>
    </xf>
    <xf numFmtId="194" fontId="22" fillId="2" borderId="46" xfId="1" applyNumberFormat="1" applyFont="1" applyFill="1" applyBorder="1" applyAlignment="1" applyProtection="1">
      <alignment horizontal="center" vertical="top"/>
      <protection locked="0"/>
    </xf>
    <xf numFmtId="194" fontId="22" fillId="2" borderId="47" xfId="1" applyNumberFormat="1" applyFont="1" applyFill="1" applyBorder="1" applyAlignment="1" applyProtection="1">
      <alignment horizontal="center" vertical="top"/>
      <protection locked="0"/>
    </xf>
    <xf numFmtId="0" fontId="18" fillId="4" borderId="7" xfId="0" applyFont="1" applyFill="1" applyBorder="1" applyAlignment="1" applyProtection="1">
      <alignment horizontal="right" vertical="top" wrapText="1"/>
      <protection hidden="1"/>
    </xf>
    <xf numFmtId="0" fontId="18" fillId="4" borderId="5" xfId="0" applyFont="1" applyFill="1" applyBorder="1" applyAlignment="1" applyProtection="1">
      <alignment horizontal="right" vertical="top" wrapText="1"/>
      <protection hidden="1"/>
    </xf>
    <xf numFmtId="0" fontId="18" fillId="4" borderId="38" xfId="0" applyFont="1" applyFill="1" applyBorder="1" applyAlignment="1" applyProtection="1">
      <alignment horizontal="right" vertical="top"/>
      <protection hidden="1"/>
    </xf>
    <xf numFmtId="0" fontId="18" fillId="4" borderId="1" xfId="0" applyFont="1" applyFill="1" applyBorder="1" applyAlignment="1" applyProtection="1">
      <alignment horizontal="right" vertical="top"/>
      <protection hidden="1"/>
    </xf>
    <xf numFmtId="194" fontId="19" fillId="2" borderId="40" xfId="1" applyNumberFormat="1" applyFont="1" applyFill="1" applyBorder="1" applyAlignment="1" applyProtection="1">
      <alignment horizontal="center" vertical="top"/>
      <protection locked="0"/>
    </xf>
    <xf numFmtId="194" fontId="19" fillId="2" borderId="41" xfId="1" applyNumberFormat="1" applyFont="1" applyFill="1" applyBorder="1" applyAlignment="1" applyProtection="1">
      <alignment horizontal="center" vertical="top"/>
      <protection locked="0"/>
    </xf>
    <xf numFmtId="194" fontId="19" fillId="2" borderId="42" xfId="1" applyNumberFormat="1" applyFont="1" applyFill="1" applyBorder="1" applyAlignment="1" applyProtection="1">
      <alignment horizontal="center" vertical="top"/>
      <protection locked="0"/>
    </xf>
    <xf numFmtId="194" fontId="19" fillId="2" borderId="40" xfId="1" applyNumberFormat="1" applyFont="1" applyFill="1" applyBorder="1" applyAlignment="1" applyProtection="1">
      <alignment horizontal="center" vertical="top" wrapText="1"/>
      <protection locked="0"/>
    </xf>
    <xf numFmtId="194" fontId="19" fillId="2" borderId="41" xfId="1" applyNumberFormat="1" applyFont="1" applyFill="1" applyBorder="1" applyAlignment="1" applyProtection="1">
      <alignment horizontal="center" vertical="top" wrapText="1"/>
      <protection locked="0"/>
    </xf>
    <xf numFmtId="194" fontId="19" fillId="2" borderId="42" xfId="1" applyNumberFormat="1" applyFont="1" applyFill="1" applyBorder="1" applyAlignment="1" applyProtection="1">
      <alignment horizontal="center" vertical="top" wrapText="1"/>
      <protection locked="0"/>
    </xf>
    <xf numFmtId="0" fontId="18" fillId="4" borderId="5" xfId="0" applyFont="1" applyFill="1" applyBorder="1" applyAlignment="1" applyProtection="1">
      <alignment horizontal="right" vertical="top"/>
      <protection hidden="1"/>
    </xf>
    <xf numFmtId="0" fontId="18" fillId="4" borderId="8" xfId="0" applyFont="1" applyFill="1" applyBorder="1" applyAlignment="1" applyProtection="1">
      <alignment horizontal="right" vertical="top"/>
      <protection hidden="1"/>
    </xf>
    <xf numFmtId="0" fontId="21" fillId="4" borderId="1" xfId="0" applyFont="1" applyFill="1" applyBorder="1" applyAlignment="1" applyProtection="1">
      <alignment horizontal="center" vertical="center"/>
      <protection hidden="1"/>
    </xf>
    <xf numFmtId="0" fontId="12" fillId="4" borderId="11" xfId="0" applyFont="1" applyFill="1" applyBorder="1" applyAlignment="1" applyProtection="1">
      <alignment horizontal="center" vertical="center"/>
      <protection hidden="1"/>
    </xf>
    <xf numFmtId="0" fontId="12" fillId="4" borderId="8" xfId="0" applyFont="1" applyFill="1" applyBorder="1" applyAlignment="1" applyProtection="1">
      <alignment horizontal="center" vertical="center"/>
      <protection hidden="1"/>
    </xf>
    <xf numFmtId="0" fontId="12" fillId="4" borderId="9" xfId="0" applyFont="1" applyFill="1" applyBorder="1" applyAlignment="1" applyProtection="1">
      <alignment horizontal="center" vertical="center"/>
      <protection hidden="1"/>
    </xf>
    <xf numFmtId="0" fontId="18" fillId="4" borderId="39" xfId="0" applyFont="1" applyFill="1" applyBorder="1" applyAlignment="1" applyProtection="1">
      <alignment horizontal="right" vertical="top"/>
      <protection hidden="1"/>
    </xf>
    <xf numFmtId="0" fontId="18" fillId="4" borderId="7" xfId="0" applyFont="1" applyFill="1" applyBorder="1" applyAlignment="1" applyProtection="1">
      <alignment horizontal="right" vertical="top"/>
      <protection hidden="1"/>
    </xf>
    <xf numFmtId="0" fontId="18" fillId="4" borderId="1" xfId="0" applyFont="1" applyFill="1" applyBorder="1" applyAlignment="1" applyProtection="1">
      <alignment horizontal="center" vertical="center"/>
      <protection hidden="1"/>
    </xf>
    <xf numFmtId="0" fontId="18" fillId="4" borderId="7" xfId="0" applyFont="1" applyFill="1" applyBorder="1" applyAlignment="1" applyProtection="1">
      <alignment horizontal="center" vertical="center"/>
      <protection hidden="1"/>
    </xf>
    <xf numFmtId="0" fontId="18" fillId="4" borderId="5" xfId="0" applyFont="1" applyFill="1" applyBorder="1" applyAlignment="1" applyProtection="1">
      <alignment horizontal="center" vertical="center"/>
      <protection hidden="1"/>
    </xf>
    <xf numFmtId="0" fontId="18" fillId="4" borderId="8" xfId="0" applyFont="1" applyFill="1" applyBorder="1" applyAlignment="1" applyProtection="1">
      <alignment horizontal="center" vertical="center"/>
      <protection hidden="1"/>
    </xf>
    <xf numFmtId="0" fontId="9" fillId="4" borderId="12" xfId="0" applyFont="1" applyFill="1" applyBorder="1" applyAlignment="1" applyProtection="1">
      <alignment horizontal="center" wrapText="1"/>
      <protection hidden="1"/>
    </xf>
    <xf numFmtId="0" fontId="9" fillId="4" borderId="0" xfId="0" applyFont="1" applyFill="1" applyAlignment="1" applyProtection="1">
      <alignment horizontal="center" wrapText="1"/>
      <protection hidden="1"/>
    </xf>
    <xf numFmtId="0" fontId="9" fillId="4" borderId="13" xfId="0" applyFont="1" applyFill="1" applyBorder="1" applyAlignment="1" applyProtection="1">
      <alignment horizontal="center" wrapText="1"/>
      <protection hidden="1"/>
    </xf>
    <xf numFmtId="0" fontId="9" fillId="4" borderId="12" xfId="0" applyFont="1" applyFill="1" applyBorder="1" applyAlignment="1" applyProtection="1">
      <alignment horizontal="center" vertical="center" wrapText="1"/>
      <protection hidden="1"/>
    </xf>
    <xf numFmtId="0" fontId="9" fillId="4" borderId="0" xfId="0" applyFont="1" applyFill="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0" fontId="12" fillId="4" borderId="12" xfId="0" applyFont="1" applyFill="1" applyBorder="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2" fillId="4" borderId="13" xfId="0" applyFont="1" applyFill="1" applyBorder="1" applyAlignment="1" applyProtection="1">
      <alignment horizontal="center" vertical="center" wrapText="1"/>
      <protection hidden="1"/>
    </xf>
    <xf numFmtId="0" fontId="12" fillId="4" borderId="14" xfId="0" applyFont="1" applyFill="1" applyBorder="1" applyAlignment="1" applyProtection="1">
      <alignment horizontal="center" vertical="center" wrapText="1"/>
      <protection hidden="1"/>
    </xf>
    <xf numFmtId="0" fontId="13" fillId="4" borderId="13" xfId="0" applyFont="1" applyFill="1" applyBorder="1" applyAlignment="1" applyProtection="1">
      <alignment horizontal="center" vertical="center" wrapText="1"/>
      <protection hidden="1"/>
    </xf>
    <xf numFmtId="0" fontId="18" fillId="4" borderId="1" xfId="0" applyFont="1" applyFill="1" applyBorder="1" applyAlignment="1" applyProtection="1">
      <alignment horizontal="left" vertical="top" wrapText="1"/>
      <protection hidden="1"/>
    </xf>
    <xf numFmtId="0" fontId="18" fillId="4" borderId="5" xfId="0" applyFont="1" applyFill="1" applyBorder="1" applyAlignment="1" applyProtection="1">
      <alignment horizontal="left" vertical="top" wrapText="1"/>
      <protection hidden="1"/>
    </xf>
    <xf numFmtId="0" fontId="18" fillId="4" borderId="38" xfId="0" applyFont="1" applyFill="1" applyBorder="1" applyAlignment="1" applyProtection="1">
      <alignment horizontal="right" vertical="top" wrapText="1"/>
      <protection hidden="1"/>
    </xf>
    <xf numFmtId="0" fontId="18" fillId="4" borderId="39" xfId="0" applyFont="1" applyFill="1" applyBorder="1" applyAlignment="1" applyProtection="1">
      <alignment horizontal="right" vertical="top" wrapText="1"/>
      <protection hidden="1"/>
    </xf>
    <xf numFmtId="0" fontId="15" fillId="4" borderId="5" xfId="0" applyFont="1" applyFill="1" applyBorder="1" applyAlignment="1" applyProtection="1">
      <alignment horizontal="center" vertical="center" wrapText="1"/>
      <protection hidden="1"/>
    </xf>
    <xf numFmtId="0" fontId="15" fillId="4" borderId="6" xfId="0" applyFont="1" applyFill="1" applyBorder="1" applyAlignment="1" applyProtection="1">
      <alignment horizontal="center" vertical="center" wrapText="1"/>
      <protection hidden="1"/>
    </xf>
    <xf numFmtId="0" fontId="15" fillId="4" borderId="7" xfId="0" applyFont="1" applyFill="1" applyBorder="1" applyAlignment="1" applyProtection="1">
      <alignment horizontal="center" vertical="center" wrapText="1"/>
      <protection hidden="1"/>
    </xf>
    <xf numFmtId="0" fontId="12" fillId="3" borderId="0" xfId="0" applyFont="1" applyFill="1" applyAlignment="1" applyProtection="1">
      <alignment horizontal="center" vertical="top" textRotation="255"/>
      <protection hidden="1"/>
    </xf>
    <xf numFmtId="0" fontId="12" fillId="4" borderId="1" xfId="0" applyFont="1" applyFill="1" applyBorder="1" applyAlignment="1" applyProtection="1">
      <alignment horizontal="center" vertical="center"/>
      <protection hidden="1"/>
    </xf>
    <xf numFmtId="0" fontId="12" fillId="4" borderId="5" xfId="0" applyFont="1" applyFill="1" applyBorder="1" applyAlignment="1" applyProtection="1">
      <alignment horizontal="center" vertical="center"/>
      <protection hidden="1"/>
    </xf>
    <xf numFmtId="0" fontId="18" fillId="4" borderId="10" xfId="0" applyFont="1" applyFill="1" applyBorder="1" applyAlignment="1" applyProtection="1">
      <alignment horizontal="left" vertical="top" wrapText="1"/>
      <protection hidden="1"/>
    </xf>
    <xf numFmtId="0" fontId="18" fillId="4" borderId="36" xfId="0" applyFont="1" applyFill="1" applyBorder="1" applyAlignment="1" applyProtection="1">
      <alignment horizontal="left" vertical="top" wrapText="1"/>
      <protection hidden="1"/>
    </xf>
    <xf numFmtId="0" fontId="18" fillId="4" borderId="15" xfId="0" applyFont="1" applyFill="1" applyBorder="1" applyAlignment="1" applyProtection="1">
      <alignment horizontal="left" vertical="top" wrapText="1"/>
      <protection hidden="1"/>
    </xf>
    <xf numFmtId="0" fontId="18" fillId="4" borderId="43" xfId="0" applyFont="1" applyFill="1" applyBorder="1" applyAlignment="1" applyProtection="1">
      <alignment horizontal="left" vertical="top" wrapText="1"/>
      <protection hidden="1"/>
    </xf>
    <xf numFmtId="0" fontId="18" fillId="4" borderId="37" xfId="0" applyFont="1" applyFill="1" applyBorder="1" applyAlignment="1" applyProtection="1">
      <alignment horizontal="right" vertical="top" wrapText="1"/>
      <protection hidden="1"/>
    </xf>
    <xf numFmtId="0" fontId="18" fillId="4" borderId="36" xfId="0" applyFont="1" applyFill="1" applyBorder="1" applyAlignment="1" applyProtection="1">
      <alignment horizontal="right" vertical="top" wrapText="1"/>
      <protection hidden="1"/>
    </xf>
    <xf numFmtId="0" fontId="18" fillId="4" borderId="44" xfId="0" applyFont="1" applyFill="1" applyBorder="1" applyAlignment="1" applyProtection="1">
      <alignment horizontal="right" vertical="top" wrapText="1"/>
      <protection hidden="1"/>
    </xf>
    <xf numFmtId="0" fontId="18" fillId="4" borderId="43" xfId="0" applyFont="1" applyFill="1" applyBorder="1" applyAlignment="1" applyProtection="1">
      <alignment horizontal="right" vertical="top" wrapText="1"/>
      <protection hidden="1"/>
    </xf>
    <xf numFmtId="0" fontId="12" fillId="3" borderId="0" xfId="0" applyFont="1" applyFill="1" applyAlignment="1" applyProtection="1">
      <alignment horizontal="center" vertical="center" textRotation="255" shrinkToFit="1"/>
      <protection hidden="1"/>
    </xf>
    <xf numFmtId="0" fontId="13" fillId="4" borderId="9" xfId="0" applyFont="1" applyFill="1" applyBorder="1" applyAlignment="1" applyProtection="1">
      <alignment horizontal="center" vertical="center" wrapText="1"/>
      <protection hidden="1"/>
    </xf>
    <xf numFmtId="0" fontId="13" fillId="4" borderId="10" xfId="0" applyFont="1" applyFill="1" applyBorder="1" applyAlignment="1" applyProtection="1">
      <alignment horizontal="center" vertical="center" wrapText="1"/>
      <protection hidden="1"/>
    </xf>
    <xf numFmtId="0" fontId="13" fillId="4" borderId="11" xfId="0" applyFont="1" applyFill="1" applyBorder="1" applyAlignment="1" applyProtection="1">
      <alignment horizontal="center" vertical="center" wrapText="1"/>
      <protection hidden="1"/>
    </xf>
    <xf numFmtId="0" fontId="13" fillId="4" borderId="16" xfId="0" applyFont="1" applyFill="1" applyBorder="1" applyAlignment="1" applyProtection="1">
      <alignment horizontal="center" vertical="center" wrapText="1"/>
      <protection hidden="1"/>
    </xf>
    <xf numFmtId="0" fontId="12" fillId="4" borderId="9" xfId="0" applyFont="1" applyFill="1" applyBorder="1" applyAlignment="1" applyProtection="1">
      <alignment horizontal="center" vertical="center" wrapText="1"/>
      <protection hidden="1"/>
    </xf>
    <xf numFmtId="0" fontId="14" fillId="4" borderId="9" xfId="0" applyFont="1" applyFill="1" applyBorder="1" applyAlignment="1" applyProtection="1">
      <alignment horizontal="left" vertical="center"/>
      <protection hidden="1"/>
    </xf>
    <xf numFmtId="0" fontId="14" fillId="4" borderId="10" xfId="0" applyFont="1" applyFill="1" applyBorder="1" applyAlignment="1" applyProtection="1">
      <alignment horizontal="left" vertical="center"/>
      <protection hidden="1"/>
    </xf>
    <xf numFmtId="0" fontId="14" fillId="4" borderId="11" xfId="0" applyFont="1" applyFill="1" applyBorder="1" applyAlignment="1" applyProtection="1">
      <alignment horizontal="left" vertical="center"/>
      <protection hidden="1"/>
    </xf>
    <xf numFmtId="0" fontId="14" fillId="4" borderId="12" xfId="0" applyFont="1" applyFill="1" applyBorder="1" applyAlignment="1" applyProtection="1">
      <alignment horizontal="left" vertical="center"/>
      <protection hidden="1"/>
    </xf>
    <xf numFmtId="0" fontId="14" fillId="4" borderId="0" xfId="0" applyFont="1" applyFill="1" applyAlignment="1" applyProtection="1">
      <alignment horizontal="left" vertical="center"/>
      <protection hidden="1"/>
    </xf>
    <xf numFmtId="0" fontId="14" fillId="4" borderId="13" xfId="0" applyFont="1" applyFill="1" applyBorder="1" applyAlignment="1" applyProtection="1">
      <alignment horizontal="left" vertical="center"/>
      <protection hidden="1"/>
    </xf>
    <xf numFmtId="0" fontId="14" fillId="4" borderId="14" xfId="0" applyFont="1" applyFill="1" applyBorder="1" applyAlignment="1" applyProtection="1">
      <alignment horizontal="left" vertical="center"/>
      <protection hidden="1"/>
    </xf>
    <xf numFmtId="0" fontId="14" fillId="4" borderId="15" xfId="0" applyFont="1" applyFill="1" applyBorder="1" applyAlignment="1" applyProtection="1">
      <alignment horizontal="left" vertical="center"/>
      <protection hidden="1"/>
    </xf>
    <xf numFmtId="0" fontId="14" fillId="4" borderId="16" xfId="0" applyFont="1" applyFill="1" applyBorder="1" applyAlignment="1" applyProtection="1">
      <alignment horizontal="left" vertical="center"/>
      <protection hidden="1"/>
    </xf>
    <xf numFmtId="0" fontId="15" fillId="4" borderId="1" xfId="0" applyFont="1" applyFill="1" applyBorder="1" applyAlignment="1" applyProtection="1">
      <alignment horizontal="left" vertical="center"/>
      <protection hidden="1"/>
    </xf>
    <xf numFmtId="0" fontId="15" fillId="4" borderId="25" xfId="0" applyFont="1" applyFill="1" applyBorder="1" applyAlignment="1" applyProtection="1">
      <alignment horizontal="center" vertical="center"/>
      <protection hidden="1"/>
    </xf>
    <xf numFmtId="0" fontId="15" fillId="4" borderId="26" xfId="0" applyFont="1" applyFill="1" applyBorder="1" applyAlignment="1" applyProtection="1">
      <alignment horizontal="center" vertical="center"/>
      <protection hidden="1"/>
    </xf>
    <xf numFmtId="0" fontId="15" fillId="4" borderId="27" xfId="0" applyFont="1" applyFill="1" applyBorder="1" applyAlignment="1" applyProtection="1">
      <alignment horizontal="center" vertical="center"/>
      <protection hidden="1"/>
    </xf>
    <xf numFmtId="0" fontId="15" fillId="4" borderId="8" xfId="0" applyFont="1" applyFill="1" applyBorder="1" applyAlignment="1" applyProtection="1">
      <alignment horizontal="left" vertical="center"/>
      <protection hidden="1"/>
    </xf>
    <xf numFmtId="0" fontId="15" fillId="4" borderId="28" xfId="0" applyFont="1" applyFill="1" applyBorder="1" applyAlignment="1" applyProtection="1">
      <alignment horizontal="left" vertical="center"/>
      <protection hidden="1"/>
    </xf>
    <xf numFmtId="0" fontId="15" fillId="4" borderId="29" xfId="0" applyFont="1" applyFill="1" applyBorder="1" applyAlignment="1" applyProtection="1">
      <alignment horizontal="left" vertical="center"/>
      <protection hidden="1"/>
    </xf>
    <xf numFmtId="0" fontId="15" fillId="4" borderId="30" xfId="0" applyFont="1" applyFill="1" applyBorder="1" applyAlignment="1" applyProtection="1">
      <alignment horizontal="left" vertical="center"/>
      <protection hidden="1"/>
    </xf>
    <xf numFmtId="0" fontId="17" fillId="4" borderId="31" xfId="0" applyFont="1" applyFill="1" applyBorder="1" applyAlignment="1" applyProtection="1">
      <alignment horizontal="center" vertical="center"/>
      <protection hidden="1"/>
    </xf>
    <xf numFmtId="0" fontId="12" fillId="4" borderId="32" xfId="0" applyFont="1" applyFill="1" applyBorder="1" applyAlignment="1" applyProtection="1">
      <alignment horizontal="center" vertical="center"/>
      <protection hidden="1"/>
    </xf>
    <xf numFmtId="0" fontId="12" fillId="4" borderId="33" xfId="0" applyFont="1" applyFill="1" applyBorder="1" applyAlignment="1" applyProtection="1">
      <alignment horizontal="center" vertical="center"/>
      <protection hidden="1"/>
    </xf>
    <xf numFmtId="0" fontId="12" fillId="4" borderId="14" xfId="0" applyFont="1" applyFill="1" applyBorder="1" applyAlignment="1" applyProtection="1">
      <alignment horizontal="center" vertical="center"/>
      <protection hidden="1"/>
    </xf>
    <xf numFmtId="0" fontId="12" fillId="4" borderId="15" xfId="0" applyFont="1" applyFill="1" applyBorder="1" applyAlignment="1" applyProtection="1">
      <alignment horizontal="center" vertical="center"/>
      <protection hidden="1"/>
    </xf>
    <xf numFmtId="0" fontId="12" fillId="4" borderId="16" xfId="0" applyFont="1" applyFill="1" applyBorder="1" applyAlignment="1" applyProtection="1">
      <alignment horizontal="center" vertical="center"/>
      <protection hidden="1"/>
    </xf>
    <xf numFmtId="0" fontId="20" fillId="4" borderId="12" xfId="0" applyFont="1" applyFill="1" applyBorder="1" applyAlignment="1" applyProtection="1">
      <alignment horizontal="center" vertical="center" wrapText="1"/>
      <protection hidden="1"/>
    </xf>
    <xf numFmtId="0" fontId="20" fillId="4" borderId="0" xfId="0" applyFont="1" applyFill="1" applyAlignment="1" applyProtection="1">
      <alignment horizontal="center" vertical="center" wrapText="1"/>
      <protection hidden="1"/>
    </xf>
    <xf numFmtId="0" fontId="20" fillId="4" borderId="13" xfId="0" applyFont="1" applyFill="1" applyBorder="1" applyAlignment="1" applyProtection="1">
      <alignment horizontal="center" vertical="center" wrapText="1"/>
      <protection hidden="1"/>
    </xf>
    <xf numFmtId="0" fontId="20" fillId="4" borderId="14" xfId="0" applyFont="1" applyFill="1" applyBorder="1" applyAlignment="1" applyProtection="1">
      <alignment horizontal="center" vertical="center" wrapText="1"/>
      <protection hidden="1"/>
    </xf>
    <xf numFmtId="0" fontId="20" fillId="4" borderId="15" xfId="0" applyFont="1" applyFill="1" applyBorder="1" applyAlignment="1" applyProtection="1">
      <alignment horizontal="center" vertical="center" wrapText="1"/>
      <protection hidden="1"/>
    </xf>
    <xf numFmtId="0" fontId="20" fillId="4" borderId="16" xfId="0" applyFont="1" applyFill="1" applyBorder="1" applyAlignment="1" applyProtection="1">
      <alignment horizontal="center" vertical="center" wrapText="1"/>
      <protection hidden="1"/>
    </xf>
    <xf numFmtId="0" fontId="9" fillId="4" borderId="12" xfId="0" applyFont="1" applyFill="1" applyBorder="1" applyAlignment="1" applyProtection="1">
      <alignment vertical="top" wrapText="1"/>
      <protection hidden="1"/>
    </xf>
    <xf numFmtId="0" fontId="9" fillId="4" borderId="0" xfId="0" applyFont="1" applyFill="1" applyAlignment="1" applyProtection="1">
      <alignment vertical="top" wrapText="1"/>
      <protection hidden="1"/>
    </xf>
    <xf numFmtId="0" fontId="9" fillId="4" borderId="13" xfId="0" applyFont="1" applyFill="1" applyBorder="1" applyAlignment="1" applyProtection="1">
      <alignment vertical="top" wrapText="1"/>
      <protection hidden="1"/>
    </xf>
    <xf numFmtId="49" fontId="30" fillId="2" borderId="5" xfId="0" applyNumberFormat="1" applyFont="1" applyFill="1" applyBorder="1" applyAlignment="1" applyProtection="1">
      <alignment horizontal="center" vertical="center" shrinkToFit="1"/>
      <protection locked="0"/>
    </xf>
    <xf numFmtId="49" fontId="30" fillId="2" borderId="6" xfId="0" applyNumberFormat="1" applyFont="1" applyFill="1" applyBorder="1" applyAlignment="1" applyProtection="1">
      <alignment horizontal="center" vertical="center" shrinkToFit="1"/>
      <protection locked="0"/>
    </xf>
    <xf numFmtId="49" fontId="30" fillId="2" borderId="7" xfId="0" applyNumberFormat="1" applyFont="1" applyFill="1" applyBorder="1" applyAlignment="1" applyProtection="1">
      <alignment horizontal="center" vertical="center" shrinkToFit="1"/>
      <protection locked="0"/>
    </xf>
    <xf numFmtId="180" fontId="3" fillId="0" borderId="25" xfId="0" applyNumberFormat="1" applyFont="1" applyFill="1" applyBorder="1" applyAlignment="1" applyProtection="1">
      <alignment horizontal="center"/>
      <protection hidden="1"/>
    </xf>
    <xf numFmtId="180" fontId="3" fillId="0" borderId="27" xfId="0" applyNumberFormat="1" applyFont="1" applyFill="1" applyBorder="1" applyAlignment="1" applyProtection="1">
      <alignment horizontal="center"/>
      <protection hidden="1"/>
    </xf>
    <xf numFmtId="0" fontId="38" fillId="4" borderId="12" xfId="0" applyFont="1" applyFill="1" applyBorder="1" applyAlignment="1" applyProtection="1">
      <alignment horizontal="left" vertical="center"/>
      <protection hidden="1"/>
    </xf>
    <xf numFmtId="0" fontId="38" fillId="4" borderId="0" xfId="0" applyFont="1" applyFill="1" applyAlignment="1" applyProtection="1">
      <alignment horizontal="left" vertical="center"/>
      <protection hidden="1"/>
    </xf>
    <xf numFmtId="0" fontId="38" fillId="4" borderId="13" xfId="0" applyFont="1" applyFill="1" applyBorder="1" applyAlignment="1" applyProtection="1">
      <alignment horizontal="left" vertical="center"/>
      <protection hidden="1"/>
    </xf>
    <xf numFmtId="0" fontId="38" fillId="4" borderId="14" xfId="0" applyFont="1" applyFill="1" applyBorder="1" applyAlignment="1" applyProtection="1">
      <alignment horizontal="left" vertical="center"/>
      <protection hidden="1"/>
    </xf>
    <xf numFmtId="0" fontId="38" fillId="4" borderId="15" xfId="0" applyFont="1" applyFill="1" applyBorder="1" applyAlignment="1" applyProtection="1">
      <alignment horizontal="left" vertical="center"/>
      <protection hidden="1"/>
    </xf>
    <xf numFmtId="0" fontId="38" fillId="4" borderId="16" xfId="0" applyFont="1" applyFill="1" applyBorder="1" applyAlignment="1" applyProtection="1">
      <alignment horizontal="left" vertical="center"/>
      <protection hidden="1"/>
    </xf>
    <xf numFmtId="0" fontId="30" fillId="4" borderId="9" xfId="0" applyFont="1" applyFill="1" applyBorder="1" applyAlignment="1" applyProtection="1">
      <alignment horizontal="center" vertical="center" wrapText="1"/>
      <protection hidden="1"/>
    </xf>
    <xf numFmtId="0" fontId="30" fillId="4" borderId="10" xfId="0" applyFont="1" applyFill="1" applyBorder="1" applyAlignment="1" applyProtection="1">
      <alignment horizontal="center" vertical="center" wrapText="1"/>
      <protection hidden="1"/>
    </xf>
    <xf numFmtId="0" fontId="30" fillId="4" borderId="14" xfId="0" applyFont="1" applyFill="1" applyBorder="1" applyAlignment="1" applyProtection="1">
      <alignment horizontal="center" vertical="center" wrapText="1"/>
      <protection hidden="1"/>
    </xf>
    <xf numFmtId="0" fontId="30" fillId="4" borderId="15" xfId="0" applyFont="1" applyFill="1" applyBorder="1" applyAlignment="1" applyProtection="1">
      <alignment horizontal="center" vertical="center" wrapText="1"/>
      <protection hidden="1"/>
    </xf>
    <xf numFmtId="0" fontId="30" fillId="4" borderId="1" xfId="0" applyFont="1" applyFill="1" applyBorder="1" applyAlignment="1" applyProtection="1">
      <alignment horizontal="center" vertical="center"/>
      <protection hidden="1"/>
    </xf>
    <xf numFmtId="0" fontId="30" fillId="4" borderId="70" xfId="0" applyFont="1" applyFill="1" applyBorder="1" applyAlignment="1" applyProtection="1">
      <alignment horizontal="center" vertical="center"/>
      <protection hidden="1"/>
    </xf>
    <xf numFmtId="0" fontId="30" fillId="4" borderId="9" xfId="0" applyFont="1" applyFill="1" applyBorder="1" applyAlignment="1" applyProtection="1">
      <alignment horizontal="center" vertical="center"/>
      <protection hidden="1"/>
    </xf>
    <xf numFmtId="0" fontId="30" fillId="4" borderId="10" xfId="0" applyFont="1" applyFill="1" applyBorder="1" applyAlignment="1" applyProtection="1">
      <alignment horizontal="center" vertical="center"/>
      <protection hidden="1"/>
    </xf>
    <xf numFmtId="0" fontId="30" fillId="4" borderId="12" xfId="0" applyFont="1" applyFill="1" applyBorder="1" applyAlignment="1" applyProtection="1">
      <alignment horizontal="center" vertical="center"/>
      <protection hidden="1"/>
    </xf>
    <xf numFmtId="0" fontId="30" fillId="4" borderId="0" xfId="0" applyFont="1" applyFill="1" applyAlignment="1" applyProtection="1">
      <alignment horizontal="center" vertical="center"/>
      <protection hidden="1"/>
    </xf>
    <xf numFmtId="0" fontId="30" fillId="4" borderId="14" xfId="0" applyFont="1" applyFill="1" applyBorder="1" applyAlignment="1" applyProtection="1">
      <alignment horizontal="center" vertical="center"/>
      <protection hidden="1"/>
    </xf>
    <xf numFmtId="0" fontId="30" fillId="4" borderId="15" xfId="0" applyFont="1" applyFill="1" applyBorder="1" applyAlignment="1" applyProtection="1">
      <alignment horizontal="center" vertical="center"/>
      <protection hidden="1"/>
    </xf>
    <xf numFmtId="0" fontId="30" fillId="4" borderId="5" xfId="0" applyFont="1" applyFill="1" applyBorder="1" applyAlignment="1" applyProtection="1">
      <alignment horizontal="distributed" vertical="center"/>
      <protection hidden="1"/>
    </xf>
    <xf numFmtId="0" fontId="30" fillId="4" borderId="6" xfId="0" applyFont="1" applyFill="1" applyBorder="1" applyAlignment="1" applyProtection="1">
      <alignment horizontal="distributed" vertical="center"/>
      <protection hidden="1"/>
    </xf>
    <xf numFmtId="0" fontId="30" fillId="4" borderId="7" xfId="0" applyFont="1" applyFill="1" applyBorder="1" applyAlignment="1" applyProtection="1">
      <alignment horizontal="distributed" vertical="center"/>
      <protection hidden="1"/>
    </xf>
    <xf numFmtId="0" fontId="30" fillId="4" borderId="25" xfId="0" applyFont="1" applyFill="1" applyBorder="1" applyAlignment="1" applyProtection="1">
      <alignment horizontal="center" vertical="center"/>
      <protection hidden="1"/>
    </xf>
    <xf numFmtId="0" fontId="30" fillId="4" borderId="26" xfId="0" applyFont="1" applyFill="1" applyBorder="1" applyAlignment="1" applyProtection="1">
      <alignment horizontal="center" vertical="center"/>
      <protection hidden="1"/>
    </xf>
    <xf numFmtId="0" fontId="30" fillId="4" borderId="27" xfId="0" applyFont="1" applyFill="1" applyBorder="1" applyAlignment="1" applyProtection="1">
      <alignment horizontal="center" vertical="center"/>
      <protection hidden="1"/>
    </xf>
    <xf numFmtId="0" fontId="30" fillId="4" borderId="1" xfId="0" applyFont="1" applyFill="1" applyBorder="1" applyAlignment="1" applyProtection="1">
      <alignment horizontal="distributed" vertical="center"/>
      <protection hidden="1"/>
    </xf>
    <xf numFmtId="0" fontId="38" fillId="4" borderId="9" xfId="0" applyFont="1" applyFill="1" applyBorder="1" applyAlignment="1" applyProtection="1">
      <alignment horizontal="left" vertical="center"/>
      <protection hidden="1"/>
    </xf>
    <xf numFmtId="0" fontId="38" fillId="4" borderId="10" xfId="0" applyFont="1" applyFill="1" applyBorder="1" applyAlignment="1" applyProtection="1">
      <alignment horizontal="left" vertical="center"/>
      <protection hidden="1"/>
    </xf>
    <xf numFmtId="0" fontId="38" fillId="4" borderId="11" xfId="0" applyFont="1" applyFill="1" applyBorder="1" applyAlignment="1" applyProtection="1">
      <alignment horizontal="left" vertical="center"/>
      <protection hidden="1"/>
    </xf>
    <xf numFmtId="0" fontId="30" fillId="4" borderId="1" xfId="0" applyFont="1" applyFill="1" applyBorder="1" applyAlignment="1" applyProtection="1">
      <alignment horizontal="center" vertical="center" wrapText="1"/>
      <protection hidden="1"/>
    </xf>
    <xf numFmtId="0" fontId="38" fillId="4" borderId="1" xfId="0" applyFont="1" applyFill="1" applyBorder="1" applyAlignment="1" applyProtection="1">
      <alignment horizontal="center" vertical="center"/>
      <protection hidden="1"/>
    </xf>
    <xf numFmtId="0" fontId="30" fillId="4" borderId="25" xfId="0" applyFont="1" applyFill="1" applyBorder="1" applyAlignment="1" applyProtection="1">
      <alignment horizontal="center" vertical="center" wrapText="1"/>
      <protection hidden="1"/>
    </xf>
    <xf numFmtId="0" fontId="30" fillId="4" borderId="26" xfId="0" applyFont="1" applyFill="1" applyBorder="1" applyAlignment="1" applyProtection="1">
      <alignment horizontal="center" vertical="center" wrapText="1"/>
      <protection hidden="1"/>
    </xf>
    <xf numFmtId="0" fontId="30" fillId="4" borderId="27" xfId="0" applyFont="1" applyFill="1" applyBorder="1" applyAlignment="1" applyProtection="1">
      <alignment horizontal="center" vertical="center" wrapText="1"/>
      <protection hidden="1"/>
    </xf>
    <xf numFmtId="0" fontId="30" fillId="4" borderId="8" xfId="0" applyFont="1" applyFill="1" applyBorder="1" applyAlignment="1" applyProtection="1">
      <alignment horizontal="center" vertical="center"/>
      <protection hidden="1"/>
    </xf>
    <xf numFmtId="0" fontId="30" fillId="4" borderId="56" xfId="0" applyFont="1" applyFill="1" applyBorder="1" applyAlignment="1" applyProtection="1">
      <alignment horizontal="center" vertical="center"/>
      <protection hidden="1"/>
    </xf>
    <xf numFmtId="0" fontId="30" fillId="4" borderId="54" xfId="0" applyFont="1" applyFill="1" applyBorder="1" applyAlignment="1" applyProtection="1">
      <alignment horizontal="center" vertical="center"/>
      <protection hidden="1"/>
    </xf>
    <xf numFmtId="0" fontId="30" fillId="4" borderId="5" xfId="0" applyFont="1" applyFill="1" applyBorder="1" applyAlignment="1" applyProtection="1">
      <alignment horizontal="center" vertical="center"/>
      <protection hidden="1"/>
    </xf>
    <xf numFmtId="0" fontId="30" fillId="4" borderId="6" xfId="0" applyFont="1" applyFill="1" applyBorder="1" applyAlignment="1" applyProtection="1">
      <alignment horizontal="center" vertical="center"/>
      <protection hidden="1"/>
    </xf>
    <xf numFmtId="0" fontId="30" fillId="4" borderId="7" xfId="0" applyFont="1" applyFill="1" applyBorder="1" applyAlignment="1" applyProtection="1">
      <alignment horizontal="center" vertical="center"/>
      <protection hidden="1"/>
    </xf>
    <xf numFmtId="0" fontId="30" fillId="4" borderId="10" xfId="0" applyFont="1" applyFill="1" applyBorder="1" applyAlignment="1" applyProtection="1">
      <alignment horizontal="left" vertical="center" wrapText="1"/>
      <protection hidden="1"/>
    </xf>
    <xf numFmtId="0" fontId="30" fillId="4" borderId="0" xfId="0" applyFont="1" applyFill="1" applyAlignment="1" applyProtection="1">
      <alignment horizontal="left" vertical="center" wrapText="1"/>
      <protection hidden="1"/>
    </xf>
    <xf numFmtId="0" fontId="30" fillId="4" borderId="15" xfId="0" applyFont="1" applyFill="1" applyBorder="1" applyAlignment="1" applyProtection="1">
      <alignment horizontal="left" vertical="center" wrapText="1"/>
      <protection hidden="1"/>
    </xf>
    <xf numFmtId="0" fontId="30" fillId="4" borderId="5" xfId="0" applyFont="1" applyFill="1" applyBorder="1" applyAlignment="1" applyProtection="1">
      <alignment horizontal="center" vertical="center" wrapText="1"/>
      <protection hidden="1"/>
    </xf>
    <xf numFmtId="0" fontId="30" fillId="4" borderId="6" xfId="0" applyFont="1" applyFill="1" applyBorder="1" applyAlignment="1" applyProtection="1">
      <alignment horizontal="center" vertical="center" wrapText="1"/>
      <protection hidden="1"/>
    </xf>
    <xf numFmtId="0" fontId="30" fillId="4" borderId="7" xfId="0" applyFont="1" applyFill="1" applyBorder="1" applyAlignment="1" applyProtection="1">
      <alignment horizontal="center" vertical="center" wrapText="1"/>
      <protection hidden="1"/>
    </xf>
    <xf numFmtId="0" fontId="30" fillId="4" borderId="8" xfId="0" applyFont="1" applyFill="1" applyBorder="1" applyAlignment="1" applyProtection="1">
      <alignment horizontal="center" vertical="center" wrapText="1"/>
      <protection hidden="1"/>
    </xf>
    <xf numFmtId="0" fontId="30" fillId="4" borderId="16" xfId="0" applyFont="1" applyFill="1" applyBorder="1" applyAlignment="1" applyProtection="1">
      <alignment horizontal="center" vertical="center" wrapText="1"/>
      <protection hidden="1"/>
    </xf>
    <xf numFmtId="0" fontId="30" fillId="4" borderId="8" xfId="0" applyFont="1" applyFill="1" applyBorder="1" applyAlignment="1" applyProtection="1">
      <alignment horizontal="center" vertical="center" textRotation="255" wrapText="1"/>
      <protection hidden="1"/>
    </xf>
    <xf numFmtId="0" fontId="30" fillId="4" borderId="56" xfId="0" applyFont="1" applyFill="1" applyBorder="1" applyAlignment="1" applyProtection="1">
      <alignment horizontal="center" vertical="center" textRotation="255" wrapText="1"/>
      <protection hidden="1"/>
    </xf>
    <xf numFmtId="0" fontId="30" fillId="4" borderId="54" xfId="0" applyFont="1" applyFill="1" applyBorder="1" applyAlignment="1" applyProtection="1">
      <alignment horizontal="center" vertical="center" textRotation="255" wrapText="1"/>
      <protection hidden="1"/>
    </xf>
    <xf numFmtId="0" fontId="30" fillId="4" borderId="11" xfId="0" applyFont="1" applyFill="1" applyBorder="1" applyAlignment="1" applyProtection="1">
      <alignment horizontal="center" vertical="center" wrapText="1"/>
      <protection hidden="1"/>
    </xf>
    <xf numFmtId="0" fontId="30" fillId="4" borderId="0" xfId="0" applyFont="1" applyFill="1" applyAlignment="1" applyProtection="1">
      <alignment horizontal="center" vertical="center" wrapText="1"/>
      <protection hidden="1"/>
    </xf>
    <xf numFmtId="0" fontId="30" fillId="4" borderId="13" xfId="0" applyFont="1" applyFill="1" applyBorder="1" applyAlignment="1" applyProtection="1">
      <alignment horizontal="center" vertical="center" wrapText="1"/>
      <protection hidden="1"/>
    </xf>
    <xf numFmtId="0" fontId="30" fillId="4" borderId="56" xfId="0" applyFont="1" applyFill="1" applyBorder="1" applyAlignment="1" applyProtection="1">
      <alignment horizontal="center" vertical="center" wrapText="1"/>
      <protection hidden="1"/>
    </xf>
    <xf numFmtId="0" fontId="30" fillId="4" borderId="54" xfId="0" applyFont="1" applyFill="1" applyBorder="1" applyAlignment="1" applyProtection="1">
      <alignment horizontal="center" vertical="center" wrapText="1"/>
      <protection hidden="1"/>
    </xf>
    <xf numFmtId="0" fontId="3" fillId="4" borderId="9" xfId="0" applyFont="1" applyFill="1" applyBorder="1" applyAlignment="1" applyProtection="1">
      <alignment horizontal="center" vertical="center"/>
      <protection hidden="1"/>
    </xf>
    <xf numFmtId="0" fontId="3" fillId="4" borderId="10" xfId="0" applyFont="1" applyFill="1" applyBorder="1" applyAlignment="1" applyProtection="1">
      <alignment horizontal="center" vertical="center"/>
      <protection hidden="1"/>
    </xf>
    <xf numFmtId="0" fontId="3" fillId="4" borderId="11" xfId="0" applyFont="1" applyFill="1" applyBorder="1" applyAlignment="1" applyProtection="1">
      <alignment horizontal="center" vertical="center"/>
      <protection hidden="1"/>
    </xf>
    <xf numFmtId="0" fontId="3" fillId="4" borderId="14" xfId="0" applyFont="1" applyFill="1" applyBorder="1" applyAlignment="1" applyProtection="1">
      <alignment horizontal="center" vertical="center"/>
      <protection hidden="1"/>
    </xf>
    <xf numFmtId="0" fontId="3" fillId="4" borderId="15" xfId="0" applyFont="1" applyFill="1" applyBorder="1" applyAlignment="1" applyProtection="1">
      <alignment horizontal="center" vertical="center"/>
      <protection hidden="1"/>
    </xf>
    <xf numFmtId="0" fontId="3" fillId="4" borderId="16"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wrapText="1"/>
      <protection hidden="1"/>
    </xf>
    <xf numFmtId="0" fontId="3" fillId="4" borderId="10" xfId="0" applyFont="1" applyFill="1" applyBorder="1" applyAlignment="1" applyProtection="1">
      <alignment horizontal="center" vertical="center" wrapText="1"/>
      <protection hidden="1"/>
    </xf>
    <xf numFmtId="0" fontId="3" fillId="4" borderId="11" xfId="0" applyFont="1" applyFill="1" applyBorder="1" applyAlignment="1" applyProtection="1">
      <alignment horizontal="center" vertical="center" wrapText="1"/>
      <protection hidden="1"/>
    </xf>
    <xf numFmtId="0" fontId="3" fillId="4" borderId="14" xfId="0" applyFont="1" applyFill="1" applyBorder="1" applyAlignment="1" applyProtection="1">
      <alignment horizontal="center" vertical="center" wrapText="1"/>
      <protection hidden="1"/>
    </xf>
    <xf numFmtId="0" fontId="3" fillId="4" borderId="15" xfId="0" applyFont="1" applyFill="1" applyBorder="1" applyAlignment="1" applyProtection="1">
      <alignment horizontal="center" vertical="center" wrapText="1"/>
      <protection hidden="1"/>
    </xf>
    <xf numFmtId="0" fontId="3" fillId="4" borderId="16" xfId="0" applyFont="1" applyFill="1" applyBorder="1" applyAlignment="1" applyProtection="1">
      <alignment horizontal="center" vertical="center" wrapText="1"/>
      <protection hidden="1"/>
    </xf>
    <xf numFmtId="0" fontId="36" fillId="4" borderId="9" xfId="0" applyFont="1" applyFill="1" applyBorder="1" applyAlignment="1" applyProtection="1">
      <alignment horizontal="center" vertical="center" wrapText="1"/>
      <protection hidden="1"/>
    </xf>
    <xf numFmtId="0" fontId="36" fillId="4" borderId="10" xfId="0" applyFont="1" applyFill="1" applyBorder="1" applyAlignment="1" applyProtection="1">
      <alignment horizontal="center" vertical="center" wrapText="1"/>
      <protection hidden="1"/>
    </xf>
    <xf numFmtId="0" fontId="36" fillId="4" borderId="11" xfId="0" applyFont="1" applyFill="1" applyBorder="1" applyAlignment="1" applyProtection="1">
      <alignment horizontal="center" vertical="center" wrapText="1"/>
      <protection hidden="1"/>
    </xf>
    <xf numFmtId="0" fontId="36" fillId="4" borderId="14" xfId="0" applyFont="1" applyFill="1" applyBorder="1" applyAlignment="1" applyProtection="1">
      <alignment horizontal="center" vertical="center" wrapText="1"/>
      <protection hidden="1"/>
    </xf>
    <xf numFmtId="0" fontId="36" fillId="4" borderId="15" xfId="0" applyFont="1" applyFill="1" applyBorder="1" applyAlignment="1" applyProtection="1">
      <alignment horizontal="center" vertical="center" wrapText="1"/>
      <protection hidden="1"/>
    </xf>
    <xf numFmtId="0" fontId="36" fillId="4" borderId="16" xfId="0" applyFont="1" applyFill="1" applyBorder="1" applyAlignment="1" applyProtection="1">
      <alignment horizontal="center" vertical="center" wrapText="1"/>
      <protection hidden="1"/>
    </xf>
    <xf numFmtId="0" fontId="31" fillId="4" borderId="9" xfId="0" applyFont="1" applyFill="1" applyBorder="1" applyAlignment="1" applyProtection="1">
      <alignment horizontal="right" vertical="top" wrapText="1"/>
      <protection hidden="1"/>
    </xf>
    <xf numFmtId="0" fontId="31" fillId="4" borderId="10" xfId="0" applyFont="1" applyFill="1" applyBorder="1" applyAlignment="1" applyProtection="1">
      <alignment horizontal="right" vertical="top" wrapText="1"/>
      <protection hidden="1"/>
    </xf>
    <xf numFmtId="0" fontId="31" fillId="4" borderId="11" xfId="0" applyFont="1" applyFill="1" applyBorder="1" applyAlignment="1" applyProtection="1">
      <alignment horizontal="right" vertical="top" wrapText="1"/>
      <protection hidden="1"/>
    </xf>
    <xf numFmtId="0" fontId="31" fillId="4" borderId="14" xfId="0" applyFont="1" applyFill="1" applyBorder="1" applyAlignment="1" applyProtection="1">
      <alignment horizontal="right" vertical="top" wrapText="1"/>
      <protection hidden="1"/>
    </xf>
    <xf numFmtId="0" fontId="31" fillId="4" borderId="15" xfId="0" applyFont="1" applyFill="1" applyBorder="1" applyAlignment="1" applyProtection="1">
      <alignment horizontal="right" vertical="top" wrapText="1"/>
      <protection hidden="1"/>
    </xf>
    <xf numFmtId="0" fontId="31" fillId="4" borderId="16" xfId="0" applyFont="1" applyFill="1" applyBorder="1" applyAlignment="1" applyProtection="1">
      <alignment horizontal="right" vertical="top" wrapText="1"/>
      <protection hidden="1"/>
    </xf>
    <xf numFmtId="0" fontId="35" fillId="4" borderId="9" xfId="0" applyFont="1" applyFill="1" applyBorder="1" applyAlignment="1" applyProtection="1">
      <alignment horizontal="center" vertical="center" wrapText="1"/>
      <protection hidden="1"/>
    </xf>
    <xf numFmtId="0" fontId="35" fillId="4" borderId="10" xfId="0" applyFont="1" applyFill="1" applyBorder="1" applyAlignment="1" applyProtection="1">
      <alignment horizontal="center" vertical="center" wrapText="1"/>
      <protection hidden="1"/>
    </xf>
    <xf numFmtId="0" fontId="35" fillId="4" borderId="11" xfId="0" applyFont="1" applyFill="1" applyBorder="1" applyAlignment="1" applyProtection="1">
      <alignment horizontal="center" vertical="center" wrapText="1"/>
      <protection hidden="1"/>
    </xf>
    <xf numFmtId="0" fontId="35" fillId="4" borderId="12" xfId="0" applyFont="1" applyFill="1" applyBorder="1" applyAlignment="1" applyProtection="1">
      <alignment horizontal="center" vertical="center" wrapText="1"/>
      <protection hidden="1"/>
    </xf>
    <xf numFmtId="0" fontId="35" fillId="4" borderId="0" xfId="0" applyFont="1" applyFill="1" applyAlignment="1" applyProtection="1">
      <alignment horizontal="center" vertical="center" wrapText="1"/>
      <protection hidden="1"/>
    </xf>
    <xf numFmtId="0" fontId="35" fillId="4" borderId="13" xfId="0" applyFont="1" applyFill="1" applyBorder="1" applyAlignment="1" applyProtection="1">
      <alignment horizontal="center" vertical="center" wrapText="1"/>
      <protection hidden="1"/>
    </xf>
    <xf numFmtId="0" fontId="35" fillId="4" borderId="14" xfId="0" applyFont="1" applyFill="1" applyBorder="1" applyAlignment="1" applyProtection="1">
      <alignment horizontal="center" vertical="center" wrapText="1"/>
      <protection hidden="1"/>
    </xf>
    <xf numFmtId="0" fontId="35" fillId="4" borderId="15" xfId="0" applyFont="1" applyFill="1" applyBorder="1" applyAlignment="1" applyProtection="1">
      <alignment horizontal="center" vertical="center" wrapText="1"/>
      <protection hidden="1"/>
    </xf>
    <xf numFmtId="0" fontId="35" fillId="4" borderId="16" xfId="0" applyFont="1" applyFill="1" applyBorder="1" applyAlignment="1" applyProtection="1">
      <alignment horizontal="center" vertical="center" wrapText="1"/>
      <protection hidden="1"/>
    </xf>
    <xf numFmtId="0" fontId="37" fillId="4" borderId="5" xfId="0" applyFont="1" applyFill="1" applyBorder="1" applyAlignment="1" applyProtection="1">
      <alignment horizontal="center" vertical="center" wrapText="1"/>
      <protection hidden="1"/>
    </xf>
    <xf numFmtId="0" fontId="37" fillId="4" borderId="6" xfId="0" applyFont="1" applyFill="1" applyBorder="1" applyAlignment="1" applyProtection="1">
      <alignment horizontal="center" vertical="center" wrapText="1"/>
      <protection hidden="1"/>
    </xf>
    <xf numFmtId="0" fontId="37" fillId="4" borderId="7" xfId="0" applyFont="1" applyFill="1" applyBorder="1" applyAlignment="1" applyProtection="1">
      <alignment horizontal="center" vertical="center" wrapText="1"/>
      <protection hidden="1"/>
    </xf>
    <xf numFmtId="0" fontId="31" fillId="4" borderId="5" xfId="0" applyFont="1" applyFill="1" applyBorder="1" applyAlignment="1" applyProtection="1">
      <alignment horizontal="center" vertical="center" wrapText="1"/>
      <protection hidden="1"/>
    </xf>
    <xf numFmtId="0" fontId="31" fillId="4" borderId="6" xfId="0" applyFont="1" applyFill="1" applyBorder="1" applyAlignment="1" applyProtection="1">
      <alignment horizontal="center" vertical="center" wrapText="1"/>
      <protection hidden="1"/>
    </xf>
    <xf numFmtId="0" fontId="31" fillId="4" borderId="7" xfId="0" applyFont="1" applyFill="1" applyBorder="1" applyAlignment="1" applyProtection="1">
      <alignment horizontal="center" vertical="center" wrapText="1"/>
      <protection hidden="1"/>
    </xf>
    <xf numFmtId="0" fontId="33" fillId="4" borderId="5" xfId="0" applyFont="1" applyFill="1" applyBorder="1" applyAlignment="1" applyProtection="1">
      <alignment horizontal="center" vertical="center" wrapText="1"/>
      <protection hidden="1"/>
    </xf>
    <xf numFmtId="0" fontId="33" fillId="4" borderId="6" xfId="0" applyFont="1" applyFill="1" applyBorder="1" applyAlignment="1" applyProtection="1">
      <alignment horizontal="center" vertical="center" wrapText="1"/>
      <protection hidden="1"/>
    </xf>
    <xf numFmtId="0" fontId="33" fillId="4" borderId="7" xfId="0" applyFont="1" applyFill="1" applyBorder="1" applyAlignment="1" applyProtection="1">
      <alignment horizontal="center" vertical="center" wrapText="1"/>
      <protection hidden="1"/>
    </xf>
    <xf numFmtId="0" fontId="3" fillId="4" borderId="1" xfId="0" applyFont="1" applyFill="1" applyBorder="1" applyAlignment="1" applyProtection="1">
      <alignment horizontal="center" vertical="center" wrapText="1"/>
      <protection hidden="1"/>
    </xf>
    <xf numFmtId="0" fontId="33" fillId="4" borderId="1" xfId="0" applyFont="1" applyFill="1" applyBorder="1" applyAlignment="1" applyProtection="1">
      <alignment horizontal="center" vertical="center" wrapText="1"/>
      <protection hidden="1"/>
    </xf>
    <xf numFmtId="0" fontId="3" fillId="4" borderId="6" xfId="0" applyFont="1" applyFill="1" applyBorder="1" applyAlignment="1" applyProtection="1">
      <alignment horizontal="center" vertical="center" wrapText="1"/>
      <protection hidden="1"/>
    </xf>
    <xf numFmtId="0" fontId="3" fillId="4" borderId="7" xfId="0" applyFont="1" applyFill="1" applyBorder="1" applyAlignment="1" applyProtection="1">
      <alignment horizontal="center" vertical="center" wrapText="1"/>
      <protection hidden="1"/>
    </xf>
    <xf numFmtId="0" fontId="3" fillId="4" borderId="5" xfId="0" applyFont="1" applyFill="1" applyBorder="1" applyAlignment="1" applyProtection="1">
      <alignment horizontal="center" vertical="center" wrapText="1"/>
      <protection hidden="1"/>
    </xf>
    <xf numFmtId="0" fontId="31" fillId="4" borderId="9" xfId="0" applyFont="1" applyFill="1" applyBorder="1" applyAlignment="1" applyProtection="1">
      <alignment horizontal="center" wrapText="1"/>
      <protection hidden="1"/>
    </xf>
    <xf numFmtId="0" fontId="31" fillId="4" borderId="10" xfId="0" applyFont="1" applyFill="1" applyBorder="1" applyAlignment="1" applyProtection="1">
      <alignment horizontal="center" wrapText="1"/>
      <protection hidden="1"/>
    </xf>
    <xf numFmtId="0" fontId="31" fillId="4" borderId="11" xfId="0" applyFont="1" applyFill="1" applyBorder="1" applyAlignment="1" applyProtection="1">
      <alignment horizontal="center" wrapText="1"/>
      <protection hidden="1"/>
    </xf>
    <xf numFmtId="0" fontId="31" fillId="4" borderId="14" xfId="0" applyFont="1" applyFill="1" applyBorder="1" applyAlignment="1" applyProtection="1">
      <alignment horizontal="center" wrapText="1"/>
      <protection hidden="1"/>
    </xf>
    <xf numFmtId="0" fontId="31" fillId="4" borderId="15" xfId="0" applyFont="1" applyFill="1" applyBorder="1" applyAlignment="1" applyProtection="1">
      <alignment horizontal="center" wrapText="1"/>
      <protection hidden="1"/>
    </xf>
    <xf numFmtId="0" fontId="31" fillId="4" borderId="16" xfId="0" applyFont="1" applyFill="1" applyBorder="1" applyAlignment="1" applyProtection="1">
      <alignment horizontal="center" wrapText="1"/>
      <protection hidden="1"/>
    </xf>
    <xf numFmtId="0" fontId="31" fillId="4" borderId="9" xfId="0" applyFont="1" applyFill="1" applyBorder="1" applyAlignment="1" applyProtection="1">
      <alignment horizontal="right" vertical="top"/>
      <protection hidden="1"/>
    </xf>
    <xf numFmtId="0" fontId="31" fillId="4" borderId="10" xfId="0" applyFont="1" applyFill="1" applyBorder="1" applyAlignment="1" applyProtection="1">
      <alignment horizontal="right" vertical="top"/>
      <protection hidden="1"/>
    </xf>
    <xf numFmtId="0" fontId="31" fillId="4" borderId="14" xfId="0" applyFont="1" applyFill="1" applyBorder="1" applyAlignment="1" applyProtection="1">
      <alignment horizontal="right" vertical="top"/>
      <protection hidden="1"/>
    </xf>
    <xf numFmtId="0" fontId="31" fillId="4" borderId="15" xfId="0" applyFont="1" applyFill="1" applyBorder="1" applyAlignment="1" applyProtection="1">
      <alignment horizontal="right" vertical="top"/>
      <protection hidden="1"/>
    </xf>
    <xf numFmtId="38" fontId="3" fillId="2" borderId="40" xfId="1" applyFont="1" applyFill="1" applyBorder="1" applyAlignment="1" applyProtection="1">
      <alignment horizontal="center" vertical="top" wrapText="1"/>
      <protection locked="0"/>
    </xf>
    <xf numFmtId="38" fontId="3" fillId="2" borderId="41" xfId="1" applyFont="1" applyFill="1" applyBorder="1" applyAlignment="1" applyProtection="1">
      <alignment horizontal="center" vertical="top" wrapText="1"/>
      <protection locked="0"/>
    </xf>
    <xf numFmtId="38" fontId="3" fillId="2" borderId="42" xfId="1" applyFont="1" applyFill="1" applyBorder="1" applyAlignment="1" applyProtection="1">
      <alignment horizontal="center" vertical="top" wrapText="1"/>
      <protection locked="0"/>
    </xf>
    <xf numFmtId="0" fontId="35" fillId="4" borderId="5" xfId="0" applyFont="1" applyFill="1" applyBorder="1" applyAlignment="1" applyProtection="1">
      <alignment horizontal="center" vertical="center"/>
      <protection hidden="1"/>
    </xf>
    <xf numFmtId="0" fontId="35" fillId="4" borderId="7" xfId="0" applyFont="1" applyFill="1" applyBorder="1" applyAlignment="1" applyProtection="1">
      <alignment horizontal="center" vertical="center"/>
      <protection hidden="1"/>
    </xf>
    <xf numFmtId="0" fontId="27" fillId="4" borderId="9" xfId="0" applyFont="1" applyFill="1" applyBorder="1" applyAlignment="1" applyProtection="1">
      <alignment horizontal="center" vertical="center" wrapText="1"/>
      <protection hidden="1"/>
    </xf>
    <xf numFmtId="0" fontId="27" fillId="4" borderId="10" xfId="0" applyFont="1" applyFill="1" applyBorder="1" applyAlignment="1" applyProtection="1">
      <alignment horizontal="center" vertical="center" wrapText="1"/>
      <protection hidden="1"/>
    </xf>
    <xf numFmtId="0" fontId="27" fillId="4" borderId="11" xfId="0" applyFont="1" applyFill="1" applyBorder="1" applyAlignment="1" applyProtection="1">
      <alignment horizontal="center" vertical="center" wrapText="1"/>
      <protection hidden="1"/>
    </xf>
    <xf numFmtId="0" fontId="27" fillId="4" borderId="12" xfId="0" applyFont="1" applyFill="1" applyBorder="1" applyAlignment="1" applyProtection="1">
      <alignment horizontal="center" vertical="center" wrapText="1"/>
      <protection hidden="1"/>
    </xf>
    <xf numFmtId="0" fontId="27" fillId="4" borderId="0" xfId="0" applyFont="1" applyFill="1" applyAlignment="1" applyProtection="1">
      <alignment horizontal="center" vertical="center" wrapText="1"/>
      <protection hidden="1"/>
    </xf>
    <xf numFmtId="0" fontId="27" fillId="4" borderId="13" xfId="0" applyFont="1" applyFill="1" applyBorder="1" applyAlignment="1" applyProtection="1">
      <alignment horizontal="center" vertical="center" wrapText="1"/>
      <protection hidden="1"/>
    </xf>
    <xf numFmtId="0" fontId="35" fillId="4" borderId="9" xfId="0" applyFont="1" applyFill="1" applyBorder="1" applyAlignment="1" applyProtection="1">
      <alignment horizontal="center" vertical="center"/>
      <protection hidden="1"/>
    </xf>
    <xf numFmtId="0" fontId="35" fillId="4" borderId="10" xfId="0" applyFont="1" applyFill="1" applyBorder="1" applyAlignment="1" applyProtection="1">
      <alignment horizontal="center" vertical="center"/>
      <protection hidden="1"/>
    </xf>
    <xf numFmtId="0" fontId="35" fillId="4" borderId="14" xfId="0" applyFont="1" applyFill="1" applyBorder="1" applyAlignment="1" applyProtection="1">
      <alignment horizontal="center" vertical="center"/>
      <protection hidden="1"/>
    </xf>
    <xf numFmtId="0" fontId="35" fillId="4" borderId="15" xfId="0" applyFont="1" applyFill="1" applyBorder="1" applyAlignment="1" applyProtection="1">
      <alignment horizontal="center" vertical="center"/>
      <protection hidden="1"/>
    </xf>
    <xf numFmtId="38" fontId="3" fillId="2" borderId="34" xfId="1" applyFont="1" applyFill="1" applyBorder="1" applyAlignment="1" applyProtection="1">
      <alignment horizontal="center" vertical="center"/>
      <protection locked="0"/>
    </xf>
    <xf numFmtId="38" fontId="3" fillId="2" borderId="32" xfId="1" applyFont="1" applyFill="1" applyBorder="1" applyAlignment="1" applyProtection="1">
      <alignment horizontal="center" vertical="center"/>
      <protection locked="0"/>
    </xf>
    <xf numFmtId="38" fontId="3" fillId="2" borderId="35" xfId="1" applyFont="1" applyFill="1" applyBorder="1" applyAlignment="1" applyProtection="1">
      <alignment horizontal="center" vertical="center"/>
      <protection locked="0"/>
    </xf>
    <xf numFmtId="38" fontId="3" fillId="2" borderId="40" xfId="1" applyFont="1" applyFill="1" applyBorder="1" applyAlignment="1" applyProtection="1">
      <alignment horizontal="center" vertical="center"/>
      <protection locked="0"/>
    </xf>
    <xf numFmtId="38" fontId="3" fillId="2" borderId="41" xfId="1" applyFont="1" applyFill="1" applyBorder="1" applyAlignment="1" applyProtection="1">
      <alignment horizontal="center" vertical="center"/>
      <protection locked="0"/>
    </xf>
    <xf numFmtId="38" fontId="3" fillId="2" borderId="42" xfId="1"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wrapText="1"/>
      <protection hidden="1"/>
    </xf>
    <xf numFmtId="0" fontId="35" fillId="4" borderId="8" xfId="0" applyFont="1" applyFill="1" applyBorder="1" applyAlignment="1" applyProtection="1">
      <alignment horizontal="center" vertical="center" wrapText="1"/>
      <protection hidden="1"/>
    </xf>
    <xf numFmtId="0" fontId="3" fillId="4" borderId="54" xfId="0" applyFont="1" applyFill="1" applyBorder="1" applyAlignment="1" applyProtection="1">
      <alignment horizontal="center" vertical="center" wrapText="1"/>
      <protection hidden="1"/>
    </xf>
    <xf numFmtId="0" fontId="30" fillId="4" borderId="12" xfId="0" applyFont="1" applyFill="1" applyBorder="1" applyAlignment="1" applyProtection="1">
      <alignment horizontal="center" vertical="center" wrapText="1"/>
      <protection hidden="1"/>
    </xf>
    <xf numFmtId="0" fontId="3" fillId="4" borderId="12" xfId="0" applyFont="1" applyFill="1" applyBorder="1" applyAlignment="1" applyProtection="1">
      <alignment horizontal="center" vertical="center"/>
      <protection hidden="1"/>
    </xf>
    <xf numFmtId="0" fontId="3" fillId="4" borderId="0" xfId="0" applyFont="1" applyFill="1" applyAlignment="1" applyProtection="1">
      <alignment horizontal="center" vertical="center"/>
      <protection hidden="1"/>
    </xf>
    <xf numFmtId="0" fontId="3" fillId="4" borderId="13" xfId="0" applyFont="1" applyFill="1" applyBorder="1" applyAlignment="1" applyProtection="1">
      <alignment horizontal="center" vertical="center"/>
      <protection hidden="1"/>
    </xf>
    <xf numFmtId="0" fontId="35" fillId="4" borderId="5" xfId="0" applyFont="1" applyFill="1" applyBorder="1" applyAlignment="1" applyProtection="1">
      <alignment horizontal="center" vertical="center" wrapText="1"/>
      <protection hidden="1"/>
    </xf>
    <xf numFmtId="0" fontId="35" fillId="4" borderId="6" xfId="0" applyFont="1" applyFill="1" applyBorder="1" applyAlignment="1" applyProtection="1">
      <alignment horizontal="center" vertical="center" wrapText="1"/>
      <protection hidden="1"/>
    </xf>
    <xf numFmtId="0" fontId="35" fillId="4" borderId="7" xfId="0" applyFont="1" applyFill="1" applyBorder="1" applyAlignment="1" applyProtection="1">
      <alignment horizontal="center" vertical="center" wrapText="1"/>
      <protection hidden="1"/>
    </xf>
    <xf numFmtId="0" fontId="35" fillId="4" borderId="6" xfId="0" applyFont="1" applyFill="1" applyBorder="1" applyAlignment="1" applyProtection="1">
      <alignment horizontal="center" vertical="center"/>
      <protection hidden="1"/>
    </xf>
    <xf numFmtId="0" fontId="33" fillId="4" borderId="54" xfId="0" applyFont="1" applyFill="1" applyBorder="1" applyAlignment="1" applyProtection="1">
      <alignment horizontal="center" vertical="center"/>
      <protection hidden="1"/>
    </xf>
    <xf numFmtId="0" fontId="32" fillId="4" borderId="54" xfId="0" applyFont="1" applyFill="1" applyBorder="1" applyAlignment="1" applyProtection="1">
      <alignment horizontal="center" vertical="center"/>
      <protection hidden="1"/>
    </xf>
    <xf numFmtId="0" fontId="32" fillId="4" borderId="5" xfId="0" applyFont="1" applyFill="1" applyBorder="1" applyAlignment="1" applyProtection="1">
      <alignment horizontal="center" vertical="center"/>
      <protection hidden="1"/>
    </xf>
    <xf numFmtId="0" fontId="32" fillId="4" borderId="6" xfId="0" applyFont="1" applyFill="1" applyBorder="1" applyAlignment="1" applyProtection="1">
      <alignment horizontal="center" vertical="center"/>
      <protection hidden="1"/>
    </xf>
    <xf numFmtId="0" fontId="32" fillId="4" borderId="7" xfId="0" applyFont="1" applyFill="1" applyBorder="1" applyAlignment="1" applyProtection="1">
      <alignment horizontal="center" vertical="center"/>
      <protection hidden="1"/>
    </xf>
    <xf numFmtId="0" fontId="30" fillId="4" borderId="11" xfId="0" applyFont="1" applyFill="1" applyBorder="1" applyAlignment="1" applyProtection="1">
      <alignment horizontal="center" vertical="center"/>
      <protection hidden="1"/>
    </xf>
    <xf numFmtId="0" fontId="30" fillId="4" borderId="13" xfId="0" applyFont="1" applyFill="1" applyBorder="1" applyAlignment="1" applyProtection="1">
      <alignment horizontal="center" vertical="center"/>
      <protection hidden="1"/>
    </xf>
    <xf numFmtId="0" fontId="30" fillId="4" borderId="16" xfId="0" applyFont="1" applyFill="1" applyBorder="1" applyAlignment="1" applyProtection="1">
      <alignment horizontal="center" vertical="center"/>
      <protection hidden="1"/>
    </xf>
    <xf numFmtId="0" fontId="31" fillId="4" borderId="9" xfId="0" applyFont="1" applyFill="1" applyBorder="1" applyAlignment="1" applyProtection="1">
      <alignment vertical="center"/>
      <protection hidden="1"/>
    </xf>
    <xf numFmtId="0" fontId="31" fillId="4" borderId="10" xfId="0" applyFont="1" applyFill="1" applyBorder="1" applyAlignment="1" applyProtection="1">
      <alignment vertical="center"/>
      <protection hidden="1"/>
    </xf>
    <xf numFmtId="0" fontId="31" fillId="4" borderId="14" xfId="0" applyFont="1" applyFill="1" applyBorder="1" applyAlignment="1" applyProtection="1">
      <alignment vertical="center"/>
      <protection hidden="1"/>
    </xf>
    <xf numFmtId="0" fontId="31" fillId="4" borderId="15" xfId="0" applyFont="1" applyFill="1" applyBorder="1" applyAlignment="1" applyProtection="1">
      <alignment vertical="center"/>
      <protection hidden="1"/>
    </xf>
    <xf numFmtId="0" fontId="32" fillId="4" borderId="9" xfId="0" applyFont="1" applyFill="1" applyBorder="1" applyAlignment="1" applyProtection="1">
      <alignment horizontal="left" vertical="center"/>
      <protection hidden="1"/>
    </xf>
    <xf numFmtId="0" fontId="32" fillId="4" borderId="10" xfId="0" applyFont="1" applyFill="1" applyBorder="1" applyAlignment="1" applyProtection="1">
      <alignment horizontal="left" vertical="center"/>
      <protection hidden="1"/>
    </xf>
    <xf numFmtId="0" fontId="32" fillId="4" borderId="11" xfId="0" applyFont="1" applyFill="1" applyBorder="1" applyAlignment="1" applyProtection="1">
      <alignment horizontal="left" vertical="center"/>
      <protection hidden="1"/>
    </xf>
    <xf numFmtId="0" fontId="3" fillId="4" borderId="25" xfId="0" applyFont="1" applyFill="1" applyBorder="1" applyAlignment="1" applyProtection="1">
      <alignment horizontal="center" vertical="center"/>
      <protection hidden="1"/>
    </xf>
    <xf numFmtId="0" fontId="3" fillId="4" borderId="26" xfId="0" applyFont="1" applyFill="1" applyBorder="1" applyAlignment="1" applyProtection="1">
      <alignment horizontal="center" vertical="center"/>
      <protection hidden="1"/>
    </xf>
    <xf numFmtId="0" fontId="3" fillId="4" borderId="27" xfId="0" applyFont="1" applyFill="1" applyBorder="1" applyAlignment="1" applyProtection="1">
      <alignment horizontal="center" vertical="center"/>
      <protection hidden="1"/>
    </xf>
    <xf numFmtId="0" fontId="3" fillId="4" borderId="14" xfId="0" applyFont="1" applyFill="1" applyBorder="1" applyAlignment="1" applyProtection="1">
      <alignment horizontal="left" vertical="center"/>
      <protection hidden="1"/>
    </xf>
    <xf numFmtId="0" fontId="3" fillId="4" borderId="15" xfId="0" applyFont="1" applyFill="1" applyBorder="1" applyAlignment="1" applyProtection="1">
      <alignment horizontal="left" vertical="center"/>
      <protection hidden="1"/>
    </xf>
    <xf numFmtId="0" fontId="3" fillId="4" borderId="16" xfId="0" applyFont="1" applyFill="1" applyBorder="1" applyAlignment="1" applyProtection="1">
      <alignment horizontal="left" vertical="center"/>
      <protection hidden="1"/>
    </xf>
    <xf numFmtId="0" fontId="33" fillId="4" borderId="60" xfId="0" applyFont="1" applyFill="1" applyBorder="1" applyAlignment="1" applyProtection="1">
      <alignment horizontal="center" vertical="center"/>
      <protection hidden="1"/>
    </xf>
    <xf numFmtId="0" fontId="34" fillId="4" borderId="55" xfId="0" applyFont="1" applyFill="1" applyBorder="1" applyAlignment="1" applyProtection="1">
      <alignment horizontal="center" vertical="center"/>
      <protection hidden="1"/>
    </xf>
    <xf numFmtId="0" fontId="33" fillId="4" borderId="54" xfId="0" applyFont="1" applyFill="1" applyBorder="1" applyAlignment="1" applyProtection="1">
      <alignment horizontal="center" vertical="center" wrapText="1"/>
      <protection hidden="1"/>
    </xf>
    <xf numFmtId="0" fontId="27" fillId="4" borderId="9" xfId="0" applyFont="1" applyFill="1" applyBorder="1" applyAlignment="1" applyProtection="1">
      <alignment horizontal="center" vertical="center"/>
      <protection hidden="1"/>
    </xf>
    <xf numFmtId="0" fontId="27" fillId="4" borderId="10" xfId="0" applyFont="1" applyFill="1" applyBorder="1" applyAlignment="1" applyProtection="1">
      <alignment horizontal="center" vertical="center"/>
      <protection hidden="1"/>
    </xf>
    <xf numFmtId="0" fontId="27" fillId="4" borderId="11" xfId="0" applyFont="1" applyFill="1" applyBorder="1" applyAlignment="1" applyProtection="1">
      <alignment horizontal="center" vertical="center"/>
      <protection hidden="1"/>
    </xf>
    <xf numFmtId="0" fontId="27" fillId="4" borderId="12" xfId="0" applyFont="1" applyFill="1" applyBorder="1" applyAlignment="1" applyProtection="1">
      <alignment horizontal="center" vertical="center"/>
      <protection hidden="1"/>
    </xf>
    <xf numFmtId="0" fontId="27" fillId="4" borderId="0" xfId="0" applyFont="1" applyFill="1" applyAlignment="1" applyProtection="1">
      <alignment horizontal="center" vertical="center"/>
      <protection hidden="1"/>
    </xf>
    <xf numFmtId="0" fontId="27" fillId="4" borderId="13" xfId="0" applyFont="1" applyFill="1" applyBorder="1" applyAlignment="1" applyProtection="1">
      <alignment horizontal="center" vertical="center"/>
      <protection hidden="1"/>
    </xf>
    <xf numFmtId="0" fontId="3" fillId="0" borderId="10" xfId="0" applyFont="1" applyBorder="1" applyAlignment="1" applyProtection="1">
      <alignment horizontal="left" vertical="center" wrapText="1"/>
      <protection hidden="1"/>
    </xf>
    <xf numFmtId="0" fontId="3" fillId="0" borderId="0" xfId="0" applyFont="1" applyBorder="1" applyAlignment="1" applyProtection="1">
      <alignment horizontal="left" vertical="center" wrapText="1"/>
      <protection hidden="1"/>
    </xf>
    <xf numFmtId="0" fontId="3" fillId="0" borderId="15" xfId="0" applyFont="1" applyBorder="1" applyAlignment="1" applyProtection="1">
      <alignment horizontal="left" vertical="center" wrapText="1"/>
      <protection hidden="1"/>
    </xf>
    <xf numFmtId="180" fontId="3" fillId="0" borderId="5" xfId="0" applyNumberFormat="1" applyFont="1" applyFill="1" applyBorder="1" applyAlignment="1" applyProtection="1">
      <alignment horizontal="center" vertical="center"/>
      <protection hidden="1"/>
    </xf>
    <xf numFmtId="180" fontId="3" fillId="0" borderId="6" xfId="0" applyNumberFormat="1" applyFont="1" applyFill="1" applyBorder="1" applyAlignment="1" applyProtection="1">
      <alignment horizontal="center" vertical="center"/>
      <protection hidden="1"/>
    </xf>
    <xf numFmtId="180" fontId="3" fillId="0" borderId="7" xfId="0" applyNumberFormat="1" applyFont="1" applyFill="1" applyBorder="1" applyAlignment="1" applyProtection="1">
      <alignment horizontal="center" vertical="center"/>
      <protection hidden="1"/>
    </xf>
    <xf numFmtId="0" fontId="3" fillId="0" borderId="25" xfId="0" applyFont="1" applyFill="1" applyBorder="1" applyAlignment="1" applyProtection="1">
      <alignment horizontal="center" vertical="center"/>
      <protection hidden="1"/>
    </xf>
    <xf numFmtId="0" fontId="3" fillId="0" borderId="26" xfId="0" applyFont="1" applyFill="1" applyBorder="1" applyAlignment="1" applyProtection="1">
      <alignment horizontal="center" vertical="center"/>
      <protection hidden="1"/>
    </xf>
    <xf numFmtId="0" fontId="3" fillId="0" borderId="27" xfId="0" applyFont="1" applyFill="1" applyBorder="1" applyAlignment="1" applyProtection="1">
      <alignment horizontal="center" vertical="center"/>
      <protection hidden="1"/>
    </xf>
    <xf numFmtId="180" fontId="3" fillId="0" borderId="8" xfId="0" applyNumberFormat="1" applyFont="1" applyFill="1" applyBorder="1" applyAlignment="1" applyProtection="1">
      <alignment horizontal="center" vertical="center"/>
      <protection hidden="1"/>
    </xf>
    <xf numFmtId="180" fontId="3" fillId="0" borderId="54" xfId="0" applyNumberFormat="1" applyFont="1" applyFill="1" applyBorder="1" applyAlignment="1" applyProtection="1">
      <alignment horizontal="center" vertical="center"/>
      <protection hidden="1"/>
    </xf>
    <xf numFmtId="194" fontId="3" fillId="2" borderId="5" xfId="0" applyNumberFormat="1" applyFont="1" applyFill="1" applyBorder="1" applyAlignment="1" applyProtection="1">
      <alignment horizontal="center" vertical="center" shrinkToFit="1"/>
      <protection locked="0"/>
    </xf>
    <xf numFmtId="194" fontId="3" fillId="2" borderId="6" xfId="0" applyNumberFormat="1" applyFont="1" applyFill="1" applyBorder="1" applyAlignment="1" applyProtection="1">
      <alignment horizontal="center" vertical="center" shrinkToFit="1"/>
      <protection locked="0"/>
    </xf>
    <xf numFmtId="194" fontId="3" fillId="2" borderId="7" xfId="0" applyNumberFormat="1" applyFont="1" applyFill="1" applyBorder="1" applyAlignment="1" applyProtection="1">
      <alignment horizontal="center" vertical="center" shrinkToFit="1"/>
      <protection locked="0"/>
    </xf>
    <xf numFmtId="194" fontId="3" fillId="2" borderId="5" xfId="0" applyNumberFormat="1" applyFont="1" applyFill="1" applyBorder="1" applyAlignment="1" applyProtection="1">
      <alignment horizontal="center"/>
      <protection locked="0"/>
    </xf>
    <xf numFmtId="194" fontId="3" fillId="2" borderId="6" xfId="0" applyNumberFormat="1" applyFont="1" applyFill="1" applyBorder="1" applyAlignment="1" applyProtection="1">
      <alignment horizontal="center"/>
      <protection locked="0"/>
    </xf>
    <xf numFmtId="194" fontId="3" fillId="2" borderId="7" xfId="0" applyNumberFormat="1" applyFont="1" applyFill="1" applyBorder="1" applyAlignment="1" applyProtection="1">
      <alignment horizontal="center"/>
      <protection locked="0"/>
    </xf>
    <xf numFmtId="180" fontId="3" fillId="0" borderId="8" xfId="0" applyNumberFormat="1" applyFont="1" applyFill="1" applyBorder="1" applyAlignment="1" applyProtection="1">
      <alignment horizontal="center" vertical="center" wrapText="1"/>
      <protection hidden="1"/>
    </xf>
    <xf numFmtId="180" fontId="3" fillId="0" borderId="54" xfId="0" applyNumberFormat="1" applyFont="1" applyFill="1" applyBorder="1" applyAlignment="1" applyProtection="1">
      <alignment horizontal="center" vertical="center" wrapText="1"/>
      <protection hidden="1"/>
    </xf>
    <xf numFmtId="180" fontId="3" fillId="0" borderId="1" xfId="0" applyNumberFormat="1" applyFont="1" applyFill="1" applyBorder="1" applyAlignment="1" applyProtection="1">
      <alignment horizontal="center" vertical="center"/>
      <protection hidden="1"/>
    </xf>
    <xf numFmtId="0" fontId="3" fillId="0" borderId="5" xfId="0" applyFont="1" applyBorder="1" applyAlignment="1" applyProtection="1">
      <alignment horizontal="center" vertical="top"/>
      <protection hidden="1"/>
    </xf>
    <xf numFmtId="0" fontId="3" fillId="0" borderId="7" xfId="0" applyFont="1" applyBorder="1" applyAlignment="1" applyProtection="1">
      <alignment horizontal="center" vertical="top"/>
      <protection hidden="1"/>
    </xf>
    <xf numFmtId="179" fontId="3" fillId="2" borderId="5" xfId="0" applyNumberFormat="1" applyFont="1" applyFill="1" applyBorder="1" applyAlignment="1" applyProtection="1">
      <alignment horizontal="center" vertical="top"/>
      <protection locked="0"/>
    </xf>
    <xf numFmtId="179" fontId="3" fillId="2" borderId="6" xfId="0" applyNumberFormat="1" applyFont="1" applyFill="1" applyBorder="1" applyAlignment="1" applyProtection="1">
      <alignment horizontal="center" vertical="top"/>
      <protection locked="0"/>
    </xf>
    <xf numFmtId="179" fontId="3" fillId="2" borderId="7" xfId="0" applyNumberFormat="1" applyFont="1" applyFill="1" applyBorder="1" applyAlignment="1" applyProtection="1">
      <alignment horizontal="center" vertical="top"/>
      <protection locked="0"/>
    </xf>
    <xf numFmtId="0" fontId="3" fillId="2" borderId="14"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3" fillId="2" borderId="16" xfId="0" applyFont="1" applyFill="1" applyBorder="1" applyAlignment="1" applyProtection="1">
      <alignment horizontal="center" vertical="center"/>
      <protection locked="0"/>
    </xf>
    <xf numFmtId="0" fontId="3" fillId="2" borderId="52" xfId="0" applyFont="1" applyFill="1" applyBorder="1" applyAlignment="1" applyProtection="1">
      <alignment horizontal="center" vertical="center"/>
      <protection locked="0"/>
    </xf>
    <xf numFmtId="0" fontId="3" fillId="2" borderId="75" xfId="0" applyFont="1" applyFill="1" applyBorder="1" applyAlignment="1" applyProtection="1">
      <alignment horizontal="center" vertical="center"/>
      <protection locked="0"/>
    </xf>
    <xf numFmtId="0" fontId="3" fillId="2" borderId="53" xfId="0" applyFont="1" applyFill="1" applyBorder="1" applyAlignment="1" applyProtection="1">
      <alignment horizontal="center" vertical="center"/>
      <protection locked="0"/>
    </xf>
    <xf numFmtId="190" fontId="3" fillId="2" borderId="1" xfId="0" applyNumberFormat="1" applyFont="1" applyFill="1" applyBorder="1" applyAlignment="1" applyProtection="1">
      <alignment horizontal="center" vertical="center"/>
      <protection locked="0"/>
    </xf>
    <xf numFmtId="0" fontId="3" fillId="2" borderId="49" xfId="0" applyFont="1" applyFill="1" applyBorder="1" applyAlignment="1" applyProtection="1">
      <alignment horizontal="center" vertical="center"/>
      <protection locked="0"/>
    </xf>
    <xf numFmtId="0" fontId="3" fillId="2" borderId="74" xfId="0" applyFont="1" applyFill="1" applyBorder="1" applyAlignment="1" applyProtection="1">
      <alignment horizontal="center" vertical="center"/>
      <protection locked="0"/>
    </xf>
    <xf numFmtId="0" fontId="3" fillId="2" borderId="50"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190" fontId="3" fillId="2" borderId="5" xfId="0" applyNumberFormat="1" applyFont="1" applyFill="1" applyBorder="1" applyAlignment="1" applyProtection="1">
      <alignment horizontal="center" vertical="center" shrinkToFit="1"/>
      <protection locked="0"/>
    </xf>
    <xf numFmtId="190" fontId="3" fillId="2" borderId="6" xfId="0" applyNumberFormat="1" applyFont="1" applyFill="1" applyBorder="1" applyAlignment="1" applyProtection="1">
      <alignment horizontal="center" vertical="center" shrinkToFit="1"/>
      <protection locked="0"/>
    </xf>
    <xf numFmtId="190" fontId="3" fillId="2" borderId="7" xfId="0" applyNumberFormat="1" applyFont="1" applyFill="1" applyBorder="1" applyAlignment="1" applyProtection="1">
      <alignment horizontal="center" vertical="center" shrinkToFit="1"/>
      <protection locked="0"/>
    </xf>
    <xf numFmtId="0" fontId="3" fillId="2" borderId="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0" fontId="3" fillId="2" borderId="11"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3" fillId="2" borderId="75"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3" fillId="2" borderId="49" xfId="0" applyFont="1" applyFill="1" applyBorder="1" applyAlignment="1" applyProtection="1">
      <alignment horizontal="center" vertical="center" shrinkToFit="1"/>
      <protection locked="0"/>
    </xf>
    <xf numFmtId="0" fontId="3" fillId="2" borderId="74" xfId="0" applyFont="1" applyFill="1" applyBorder="1" applyAlignment="1" applyProtection="1">
      <alignment horizontal="center" vertical="center" shrinkToFit="1"/>
      <protection locked="0"/>
    </xf>
    <xf numFmtId="0" fontId="3" fillId="2" borderId="50" xfId="0" applyFont="1" applyFill="1" applyBorder="1" applyAlignment="1" applyProtection="1">
      <alignment horizontal="center" vertical="center" shrinkToFit="1"/>
      <protection locked="0"/>
    </xf>
    <xf numFmtId="0" fontId="3" fillId="2" borderId="14" xfId="0" applyFont="1" applyFill="1" applyBorder="1" applyAlignment="1" applyProtection="1">
      <alignment horizontal="center" vertical="center" shrinkToFit="1"/>
      <protection locked="0"/>
    </xf>
    <xf numFmtId="0" fontId="3" fillId="2" borderId="15" xfId="0" applyFont="1" applyFill="1" applyBorder="1" applyAlignment="1" applyProtection="1">
      <alignment horizontal="center" vertical="center" shrinkToFit="1"/>
      <protection locked="0"/>
    </xf>
    <xf numFmtId="0" fontId="3" fillId="2" borderId="16"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top"/>
      <protection locked="0"/>
    </xf>
    <xf numFmtId="180" fontId="3" fillId="2" borderId="1" xfId="0" applyNumberFormat="1" applyFont="1" applyFill="1" applyBorder="1" applyAlignment="1" applyProtection="1">
      <alignment horizontal="center" vertical="top"/>
      <protection locked="0"/>
    </xf>
    <xf numFmtId="190" fontId="3" fillId="2" borderId="1" xfId="0" applyNumberFormat="1" applyFont="1" applyFill="1" applyBorder="1" applyAlignment="1" applyProtection="1">
      <alignment horizontal="center" vertical="top"/>
      <protection locked="0"/>
    </xf>
    <xf numFmtId="0" fontId="3" fillId="0" borderId="1" xfId="0" applyFont="1" applyBorder="1" applyAlignment="1" applyProtection="1">
      <alignment horizontal="center" vertical="top"/>
      <protection hidden="1"/>
    </xf>
    <xf numFmtId="49" fontId="3" fillId="2" borderId="5" xfId="0" applyNumberFormat="1" applyFont="1" applyFill="1" applyBorder="1" applyAlignment="1" applyProtection="1">
      <alignment horizontal="center" vertical="center"/>
      <protection locked="0"/>
    </xf>
    <xf numFmtId="0" fontId="30" fillId="0" borderId="1" xfId="0" applyFont="1" applyBorder="1" applyAlignment="1" applyProtection="1">
      <alignment horizontal="center"/>
      <protection hidden="1"/>
    </xf>
    <xf numFmtId="0" fontId="30" fillId="0" borderId="9" xfId="0" applyFont="1" applyBorder="1" applyAlignment="1" applyProtection="1">
      <alignment horizontal="left" vertical="center" wrapText="1"/>
      <protection hidden="1"/>
    </xf>
    <xf numFmtId="0" fontId="30" fillId="0" borderId="11" xfId="0" applyFont="1" applyBorder="1" applyAlignment="1" applyProtection="1">
      <alignment horizontal="left" vertical="center" wrapText="1"/>
      <protection hidden="1"/>
    </xf>
    <xf numFmtId="0" fontId="30" fillId="0" borderId="14" xfId="0" applyFont="1" applyBorder="1" applyAlignment="1" applyProtection="1">
      <alignment horizontal="left" vertical="center" wrapText="1"/>
      <protection hidden="1"/>
    </xf>
    <xf numFmtId="0" fontId="30" fillId="0" borderId="16" xfId="0" applyFont="1" applyBorder="1" applyAlignment="1" applyProtection="1">
      <alignment horizontal="left" vertical="center" wrapText="1"/>
      <protection hidden="1"/>
    </xf>
    <xf numFmtId="180" fontId="3" fillId="2" borderId="5" xfId="0" applyNumberFormat="1" applyFont="1" applyFill="1" applyBorder="1" applyAlignment="1" applyProtection="1">
      <alignment horizontal="center" vertical="center"/>
      <protection locked="0"/>
    </xf>
    <xf numFmtId="180" fontId="3" fillId="2" borderId="6" xfId="0" applyNumberFormat="1" applyFont="1" applyFill="1" applyBorder="1" applyAlignment="1" applyProtection="1">
      <alignment horizontal="center" vertical="center"/>
      <protection locked="0"/>
    </xf>
    <xf numFmtId="180" fontId="3" fillId="2" borderId="7" xfId="0" applyNumberFormat="1" applyFont="1" applyFill="1" applyBorder="1" applyAlignment="1" applyProtection="1">
      <alignment horizontal="center" vertical="center"/>
      <protection locked="0"/>
    </xf>
    <xf numFmtId="0" fontId="35" fillId="0" borderId="0" xfId="0" applyFont="1" applyBorder="1" applyAlignment="1" applyProtection="1">
      <alignment horizontal="distributed" vertical="top" wrapText="1"/>
      <protection hidden="1"/>
    </xf>
    <xf numFmtId="38" fontId="3" fillId="5" borderId="14" xfId="1" applyFont="1" applyFill="1" applyBorder="1" applyAlignment="1" applyProtection="1">
      <alignment horizontal="right" vertical="center" wrapText="1"/>
      <protection locked="0"/>
    </xf>
    <xf numFmtId="38" fontId="3" fillId="5" borderId="15" xfId="1" applyFont="1" applyFill="1" applyBorder="1" applyAlignment="1" applyProtection="1">
      <alignment horizontal="right" vertical="center" wrapText="1"/>
      <protection locked="0"/>
    </xf>
    <xf numFmtId="38" fontId="3" fillId="5" borderId="16" xfId="1" applyFont="1" applyFill="1" applyBorder="1" applyAlignment="1" applyProtection="1">
      <alignment horizontal="right" vertical="center" wrapText="1"/>
      <protection locked="0"/>
    </xf>
    <xf numFmtId="0" fontId="33" fillId="0" borderId="10" xfId="0" applyFont="1" applyBorder="1" applyAlignment="1" applyProtection="1">
      <alignment vertical="center" wrapText="1"/>
      <protection hidden="1"/>
    </xf>
    <xf numFmtId="0" fontId="35" fillId="0" borderId="0" xfId="0" applyFont="1" applyBorder="1" applyAlignment="1" applyProtection="1">
      <alignment vertical="center" wrapText="1"/>
      <protection hidden="1"/>
    </xf>
    <xf numFmtId="0" fontId="3" fillId="0" borderId="0" xfId="0" applyFont="1" applyBorder="1" applyAlignment="1" applyProtection="1">
      <alignment vertical="center" wrapText="1"/>
      <protection hidden="1"/>
    </xf>
    <xf numFmtId="191" fontId="30" fillId="5" borderId="15" xfId="0" applyNumberFormat="1" applyFont="1" applyFill="1" applyBorder="1" applyAlignment="1" applyProtection="1">
      <alignment horizontal="left" shrinkToFit="1"/>
      <protection locked="0"/>
    </xf>
    <xf numFmtId="0" fontId="30" fillId="0" borderId="0" xfId="0" applyFont="1" applyBorder="1" applyAlignment="1" applyProtection="1">
      <alignment wrapText="1"/>
      <protection hidden="1"/>
    </xf>
    <xf numFmtId="0" fontId="3" fillId="0" borderId="0" xfId="0" applyFont="1" applyBorder="1" applyAlignment="1" applyProtection="1">
      <alignment wrapText="1"/>
      <protection hidden="1"/>
    </xf>
    <xf numFmtId="191" fontId="30" fillId="5" borderId="15" xfId="0" applyNumberFormat="1" applyFont="1" applyFill="1" applyBorder="1" applyAlignment="1" applyProtection="1">
      <alignment horizontal="left" wrapText="1"/>
      <protection locked="0"/>
    </xf>
    <xf numFmtId="0" fontId="35" fillId="0" borderId="13" xfId="0" applyFont="1" applyBorder="1" applyAlignment="1" applyProtection="1">
      <alignment vertical="center" wrapText="1"/>
      <protection hidden="1"/>
    </xf>
    <xf numFmtId="0" fontId="37" fillId="0" borderId="10" xfId="0" applyFont="1" applyBorder="1" applyAlignment="1" applyProtection="1">
      <alignment horizontal="left" vertical="center" wrapText="1"/>
      <protection hidden="1"/>
    </xf>
    <xf numFmtId="0" fontId="37" fillId="0" borderId="11" xfId="0" applyFont="1" applyBorder="1" applyAlignment="1" applyProtection="1">
      <alignment horizontal="left" vertical="center" wrapText="1"/>
      <protection hidden="1"/>
    </xf>
    <xf numFmtId="0" fontId="37" fillId="0" borderId="0" xfId="0" applyFont="1" applyBorder="1" applyAlignment="1" applyProtection="1">
      <alignment horizontal="left" vertical="center" wrapText="1"/>
      <protection hidden="1"/>
    </xf>
    <xf numFmtId="0" fontId="37" fillId="0" borderId="13" xfId="0" applyFont="1" applyBorder="1" applyAlignment="1" applyProtection="1">
      <alignment horizontal="left" vertical="center" wrapText="1"/>
      <protection hidden="1"/>
    </xf>
    <xf numFmtId="0" fontId="37" fillId="0" borderId="15" xfId="0" applyFont="1" applyBorder="1" applyAlignment="1" applyProtection="1">
      <alignment horizontal="left" vertical="center" wrapText="1"/>
      <protection hidden="1"/>
    </xf>
    <xf numFmtId="0" fontId="37" fillId="0" borderId="16" xfId="0" applyFont="1" applyBorder="1" applyAlignment="1" applyProtection="1">
      <alignment horizontal="left" vertical="center" wrapText="1"/>
      <protection hidden="1"/>
    </xf>
    <xf numFmtId="0" fontId="35" fillId="0" borderId="10" xfId="0" applyFont="1" applyBorder="1" applyAlignment="1" applyProtection="1">
      <alignment horizontal="left" vertical="center" wrapText="1"/>
      <protection hidden="1"/>
    </xf>
    <xf numFmtId="0" fontId="35" fillId="0" borderId="11" xfId="0" applyFont="1" applyBorder="1" applyAlignment="1" applyProtection="1">
      <alignment horizontal="left" vertical="center" wrapText="1"/>
      <protection hidden="1"/>
    </xf>
    <xf numFmtId="0" fontId="35" fillId="0" borderId="0" xfId="0" applyFont="1" applyBorder="1" applyAlignment="1" applyProtection="1">
      <alignment horizontal="left" vertical="center" wrapText="1"/>
      <protection hidden="1"/>
    </xf>
    <xf numFmtId="0" fontId="35" fillId="0" borderId="13" xfId="0" applyFont="1" applyBorder="1" applyAlignment="1" applyProtection="1">
      <alignment horizontal="left" vertical="center" wrapText="1"/>
      <protection hidden="1"/>
    </xf>
    <xf numFmtId="0" fontId="35" fillId="0" borderId="15" xfId="0" applyFont="1" applyBorder="1" applyAlignment="1" applyProtection="1">
      <alignment horizontal="left" vertical="center" wrapText="1"/>
      <protection hidden="1"/>
    </xf>
    <xf numFmtId="0" fontId="35" fillId="0" borderId="16" xfId="0" applyFont="1" applyBorder="1" applyAlignment="1" applyProtection="1">
      <alignment horizontal="left" vertical="center" wrapText="1"/>
      <protection hidden="1"/>
    </xf>
    <xf numFmtId="0" fontId="33" fillId="0" borderId="0" xfId="0" applyFont="1" applyBorder="1" applyAlignment="1" applyProtection="1">
      <alignment horizontal="left" vertical="top" wrapText="1"/>
      <protection hidden="1"/>
    </xf>
    <xf numFmtId="0" fontId="30" fillId="5" borderId="1" xfId="0" applyFont="1" applyFill="1" applyBorder="1" applyAlignment="1" applyProtection="1">
      <alignment horizontal="left" wrapText="1"/>
      <protection locked="0"/>
    </xf>
    <xf numFmtId="38" fontId="3" fillId="5" borderId="9" xfId="1" applyFont="1" applyFill="1" applyBorder="1" applyAlignment="1" applyProtection="1">
      <alignment horizontal="right" vertical="center" wrapText="1"/>
      <protection locked="0"/>
    </xf>
    <xf numFmtId="38" fontId="3" fillId="5" borderId="10" xfId="1" applyFont="1" applyFill="1" applyBorder="1" applyAlignment="1" applyProtection="1">
      <alignment horizontal="right" vertical="center" wrapText="1"/>
      <protection locked="0"/>
    </xf>
    <xf numFmtId="0" fontId="30" fillId="5" borderId="1" xfId="0" applyFont="1" applyFill="1" applyBorder="1" applyAlignment="1" applyProtection="1">
      <alignment horizontal="left" vertical="center" wrapText="1"/>
      <protection locked="0"/>
    </xf>
    <xf numFmtId="0" fontId="35" fillId="0" borderId="1" xfId="0" applyFont="1" applyBorder="1" applyAlignment="1" applyProtection="1">
      <alignment vertical="center" wrapText="1"/>
      <protection hidden="1"/>
    </xf>
    <xf numFmtId="49" fontId="35" fillId="0" borderId="5" xfId="0" applyNumberFormat="1" applyFont="1" applyBorder="1" applyAlignment="1" applyProtection="1">
      <alignment vertical="center" wrapText="1"/>
      <protection hidden="1"/>
    </xf>
    <xf numFmtId="0" fontId="3" fillId="0" borderId="6" xfId="0" applyFont="1" applyBorder="1" applyAlignment="1" applyProtection="1">
      <alignment vertical="center" wrapText="1"/>
      <protection hidden="1"/>
    </xf>
    <xf numFmtId="0" fontId="3" fillId="0" borderId="7" xfId="0" applyFont="1" applyBorder="1" applyAlignment="1" applyProtection="1">
      <alignment vertical="center" wrapText="1"/>
      <protection hidden="1"/>
    </xf>
    <xf numFmtId="49" fontId="37" fillId="0" borderId="5" xfId="0" applyNumberFormat="1" applyFont="1" applyBorder="1" applyAlignment="1" applyProtection="1">
      <alignment vertical="top" wrapText="1"/>
      <protection hidden="1"/>
    </xf>
    <xf numFmtId="0" fontId="37" fillId="0" borderId="6" xfId="0" applyFont="1" applyBorder="1" applyAlignment="1" applyProtection="1">
      <alignment vertical="center" wrapText="1"/>
      <protection hidden="1"/>
    </xf>
    <xf numFmtId="0" fontId="37" fillId="0" borderId="7" xfId="0" applyFont="1" applyBorder="1" applyAlignment="1" applyProtection="1">
      <alignment vertical="center" wrapText="1"/>
      <protection hidden="1"/>
    </xf>
    <xf numFmtId="0" fontId="35" fillId="0" borderId="9" xfId="0" applyFont="1" applyBorder="1" applyAlignment="1" applyProtection="1">
      <alignment horizontal="left" vertical="top" wrapText="1"/>
      <protection hidden="1"/>
    </xf>
    <xf numFmtId="0" fontId="3" fillId="0" borderId="10" xfId="0" applyFont="1" applyBorder="1" applyAlignment="1" applyProtection="1">
      <alignment vertical="center" wrapText="1"/>
      <protection hidden="1"/>
    </xf>
    <xf numFmtId="38" fontId="3" fillId="0" borderId="54" xfId="0" applyNumberFormat="1" applyFont="1" applyBorder="1" applyAlignment="1" applyProtection="1">
      <alignment horizontal="right" vertical="top" wrapText="1"/>
      <protection hidden="1"/>
    </xf>
    <xf numFmtId="0" fontId="3" fillId="0" borderId="54" xfId="0" applyFont="1" applyBorder="1" applyAlignment="1" applyProtection="1">
      <alignment horizontal="right" vertical="center" wrapText="1"/>
      <protection hidden="1"/>
    </xf>
    <xf numFmtId="0" fontId="3" fillId="0" borderId="6" xfId="0" applyFont="1" applyBorder="1" applyAlignment="1" applyProtection="1">
      <alignment horizontal="center" vertical="center" wrapText="1"/>
      <protection hidden="1"/>
    </xf>
    <xf numFmtId="185" fontId="3" fillId="0" borderId="6" xfId="1" applyNumberFormat="1" applyFont="1" applyBorder="1" applyAlignment="1" applyProtection="1">
      <alignment vertical="center" wrapText="1"/>
      <protection hidden="1"/>
    </xf>
    <xf numFmtId="185" fontId="3" fillId="0" borderId="7" xfId="1" applyNumberFormat="1" applyFont="1" applyBorder="1" applyAlignment="1" applyProtection="1">
      <alignment vertical="center" wrapText="1"/>
      <protection hidden="1"/>
    </xf>
    <xf numFmtId="38" fontId="3" fillId="0" borderId="6" xfId="1" applyFont="1" applyBorder="1" applyAlignment="1" applyProtection="1">
      <alignment vertical="center" wrapText="1"/>
      <protection hidden="1"/>
    </xf>
    <xf numFmtId="38" fontId="3" fillId="0" borderId="7" xfId="1" applyFont="1" applyBorder="1" applyAlignment="1" applyProtection="1">
      <alignment vertical="center" wrapText="1"/>
      <protection hidden="1"/>
    </xf>
    <xf numFmtId="49" fontId="37" fillId="0" borderId="9" xfId="0" applyNumberFormat="1" applyFont="1" applyBorder="1" applyAlignment="1" applyProtection="1">
      <alignment vertical="center" wrapText="1"/>
      <protection hidden="1"/>
    </xf>
    <xf numFmtId="0" fontId="37" fillId="0" borderId="10" xfId="0" applyFont="1" applyBorder="1" applyAlignment="1" applyProtection="1">
      <alignment vertical="center" wrapText="1"/>
      <protection hidden="1"/>
    </xf>
    <xf numFmtId="186" fontId="3" fillId="0" borderId="14" xfId="0" applyNumberFormat="1" applyFont="1" applyBorder="1" applyAlignment="1" applyProtection="1">
      <alignment vertical="center" wrapText="1"/>
      <protection hidden="1"/>
    </xf>
    <xf numFmtId="186" fontId="3" fillId="0" borderId="15" xfId="0" applyNumberFormat="1" applyFont="1" applyBorder="1" applyAlignment="1" applyProtection="1">
      <alignment vertical="center" wrapText="1"/>
      <protection hidden="1"/>
    </xf>
    <xf numFmtId="0" fontId="35" fillId="0" borderId="1" xfId="0" applyFont="1" applyBorder="1" applyAlignment="1" applyProtection="1">
      <alignment horizontal="center" vertical="center" wrapText="1"/>
      <protection hidden="1"/>
    </xf>
    <xf numFmtId="49" fontId="31" fillId="0" borderId="9" xfId="0" applyNumberFormat="1" applyFont="1" applyBorder="1" applyAlignment="1" applyProtection="1">
      <alignment horizontal="left" vertical="center" wrapText="1"/>
      <protection hidden="1"/>
    </xf>
    <xf numFmtId="0" fontId="31" fillId="0" borderId="10" xfId="0" applyFont="1" applyBorder="1" applyAlignment="1" applyProtection="1">
      <alignment vertical="center" wrapText="1"/>
      <protection hidden="1"/>
    </xf>
    <xf numFmtId="191" fontId="3" fillId="0" borderId="15" xfId="0" applyNumberFormat="1" applyFont="1" applyBorder="1" applyAlignment="1" applyProtection="1">
      <alignment horizontal="left" wrapText="1"/>
      <protection hidden="1"/>
    </xf>
    <xf numFmtId="0" fontId="33" fillId="0" borderId="1" xfId="0" applyFont="1" applyBorder="1" applyAlignment="1" applyProtection="1">
      <alignment horizontal="center" vertical="center" wrapText="1"/>
      <protection hidden="1"/>
    </xf>
    <xf numFmtId="49" fontId="37" fillId="0" borderId="9" xfId="0" applyNumberFormat="1" applyFont="1" applyBorder="1" applyAlignment="1" applyProtection="1">
      <alignment vertical="center"/>
      <protection hidden="1"/>
    </xf>
    <xf numFmtId="0" fontId="37" fillId="0" borderId="10" xfId="0" applyFont="1" applyBorder="1" applyAlignment="1" applyProtection="1">
      <alignment vertical="center"/>
      <protection hidden="1"/>
    </xf>
    <xf numFmtId="0" fontId="37" fillId="0" borderId="11" xfId="0" applyFont="1" applyBorder="1" applyAlignment="1" applyProtection="1">
      <alignment vertical="center"/>
      <protection hidden="1"/>
    </xf>
    <xf numFmtId="0" fontId="30" fillId="2" borderId="1" xfId="0" applyFont="1" applyFill="1" applyBorder="1" applyAlignment="1" applyProtection="1">
      <alignment horizontal="left" wrapText="1"/>
      <protection locked="0"/>
    </xf>
    <xf numFmtId="38" fontId="3" fillId="2" borderId="9" xfId="1" applyFont="1" applyFill="1" applyBorder="1" applyAlignment="1" applyProtection="1">
      <alignment horizontal="right" wrapText="1"/>
      <protection locked="0"/>
    </xf>
    <xf numFmtId="38" fontId="3" fillId="2" borderId="10" xfId="1" applyFont="1" applyFill="1" applyBorder="1" applyAlignment="1" applyProtection="1">
      <alignment horizontal="right" wrapText="1"/>
      <protection locked="0"/>
    </xf>
    <xf numFmtId="38" fontId="3" fillId="2" borderId="14" xfId="1" applyFont="1" applyFill="1" applyBorder="1" applyAlignment="1" applyProtection="1">
      <alignment horizontal="right" wrapText="1"/>
      <protection locked="0"/>
    </xf>
    <xf numFmtId="38" fontId="3" fillId="2" borderId="15" xfId="1" applyFont="1" applyFill="1" applyBorder="1" applyAlignment="1" applyProtection="1">
      <alignment horizontal="right" wrapText="1"/>
      <protection locked="0"/>
    </xf>
    <xf numFmtId="0" fontId="3" fillId="2" borderId="9" xfId="0" applyFont="1" applyFill="1" applyBorder="1" applyAlignment="1" applyProtection="1">
      <alignment horizontal="right" wrapText="1"/>
      <protection locked="0"/>
    </xf>
    <xf numFmtId="0" fontId="3" fillId="2" borderId="10" xfId="0" applyFont="1" applyFill="1" applyBorder="1" applyAlignment="1" applyProtection="1">
      <alignment horizontal="right" wrapText="1"/>
      <protection locked="0"/>
    </xf>
    <xf numFmtId="0" fontId="3" fillId="2" borderId="14" xfId="0" applyFont="1" applyFill="1" applyBorder="1" applyAlignment="1" applyProtection="1">
      <alignment horizontal="right" wrapText="1"/>
      <protection locked="0"/>
    </xf>
    <xf numFmtId="0" fontId="3" fillId="2" borderId="15" xfId="0" applyFont="1" applyFill="1" applyBorder="1" applyAlignment="1" applyProtection="1">
      <alignment horizontal="right" wrapText="1"/>
      <protection locked="0"/>
    </xf>
    <xf numFmtId="186" fontId="3" fillId="0" borderId="14" xfId="0" applyNumberFormat="1" applyFont="1" applyBorder="1" applyAlignment="1" applyProtection="1">
      <alignment horizontal="right" vertical="center" wrapText="1"/>
      <protection hidden="1"/>
    </xf>
    <xf numFmtId="186" fontId="3" fillId="0" borderId="15" xfId="0" applyNumberFormat="1" applyFont="1" applyBorder="1" applyAlignment="1" applyProtection="1">
      <alignment horizontal="right" vertical="center" wrapText="1"/>
      <protection hidden="1"/>
    </xf>
    <xf numFmtId="186" fontId="3" fillId="0" borderId="5" xfId="0" applyNumberFormat="1" applyFont="1" applyBorder="1" applyAlignment="1" applyProtection="1">
      <alignment horizontal="right" vertical="center" wrapText="1"/>
      <protection hidden="1"/>
    </xf>
    <xf numFmtId="186" fontId="3" fillId="0" borderId="6" xfId="0" applyNumberFormat="1" applyFont="1" applyBorder="1" applyAlignment="1" applyProtection="1">
      <alignment horizontal="right" vertical="center" wrapText="1"/>
      <protection hidden="1"/>
    </xf>
    <xf numFmtId="186" fontId="3" fillId="0" borderId="5" xfId="0" applyNumberFormat="1" applyFont="1" applyFill="1" applyBorder="1" applyAlignment="1" applyProtection="1">
      <alignment horizontal="right" vertical="center" wrapText="1"/>
      <protection hidden="1"/>
    </xf>
    <xf numFmtId="186" fontId="3" fillId="0" borderId="6" xfId="0" applyNumberFormat="1" applyFont="1" applyFill="1" applyBorder="1" applyAlignment="1" applyProtection="1">
      <alignment horizontal="right" vertical="center" wrapText="1"/>
      <protection hidden="1"/>
    </xf>
    <xf numFmtId="38" fontId="3" fillId="0" borderId="5" xfId="1" applyFont="1" applyBorder="1" applyAlignment="1" applyProtection="1">
      <alignment horizontal="right" vertical="center" wrapText="1"/>
      <protection hidden="1"/>
    </xf>
    <xf numFmtId="38" fontId="3" fillId="0" borderId="6" xfId="1" applyFont="1" applyBorder="1" applyAlignment="1" applyProtection="1">
      <alignment horizontal="right" vertical="center" wrapText="1"/>
      <protection hidden="1"/>
    </xf>
    <xf numFmtId="0" fontId="74" fillId="0" borderId="0" xfId="0" applyNumberFormat="1" applyFont="1" applyBorder="1" applyAlignment="1" applyProtection="1">
      <alignment horizontal="left" vertical="top"/>
      <protection hidden="1"/>
    </xf>
    <xf numFmtId="0" fontId="36" fillId="0" borderId="0" xfId="0" applyNumberFormat="1" applyFont="1" applyBorder="1" applyAlignment="1" applyProtection="1">
      <alignment horizontal="left" vertical="top"/>
      <protection hidden="1"/>
    </xf>
    <xf numFmtId="0" fontId="3" fillId="0" borderId="0" xfId="0" applyNumberFormat="1" applyFont="1" applyBorder="1" applyAlignment="1" applyProtection="1">
      <alignment horizontal="left" vertical="top"/>
      <protection hidden="1"/>
    </xf>
    <xf numFmtId="0" fontId="30" fillId="2" borderId="1" xfId="0" applyNumberFormat="1" applyFont="1" applyFill="1" applyBorder="1" applyAlignment="1" applyProtection="1">
      <alignment horizontal="left" wrapText="1"/>
      <protection hidden="1"/>
    </xf>
    <xf numFmtId="0" fontId="3" fillId="2" borderId="9" xfId="0" applyNumberFormat="1" applyFont="1" applyFill="1" applyBorder="1" applyAlignment="1" applyProtection="1">
      <alignment horizontal="right" wrapText="1"/>
      <protection hidden="1"/>
    </xf>
    <xf numFmtId="0" fontId="3" fillId="2" borderId="10" xfId="0" applyNumberFormat="1" applyFont="1" applyFill="1" applyBorder="1" applyAlignment="1" applyProtection="1">
      <alignment horizontal="right" wrapText="1"/>
      <protection hidden="1"/>
    </xf>
    <xf numFmtId="0" fontId="3" fillId="2" borderId="14" xfId="0" applyNumberFormat="1" applyFont="1" applyFill="1" applyBorder="1" applyAlignment="1" applyProtection="1">
      <alignment horizontal="right" wrapText="1"/>
      <protection hidden="1"/>
    </xf>
    <xf numFmtId="0" fontId="3" fillId="2" borderId="15" xfId="0" applyNumberFormat="1" applyFont="1" applyFill="1" applyBorder="1" applyAlignment="1" applyProtection="1">
      <alignment horizontal="right" wrapText="1"/>
      <protection hidden="1"/>
    </xf>
    <xf numFmtId="0" fontId="3" fillId="2" borderId="9" xfId="1" applyNumberFormat="1" applyFont="1" applyFill="1" applyBorder="1" applyAlignment="1" applyProtection="1">
      <alignment horizontal="right" wrapText="1"/>
      <protection hidden="1"/>
    </xf>
    <xf numFmtId="0" fontId="3" fillId="2" borderId="10" xfId="1" applyNumberFormat="1" applyFont="1" applyFill="1" applyBorder="1" applyAlignment="1" applyProtection="1">
      <alignment horizontal="right" wrapText="1"/>
      <protection hidden="1"/>
    </xf>
    <xf numFmtId="0" fontId="3" fillId="2" borderId="14" xfId="1" applyNumberFormat="1" applyFont="1" applyFill="1" applyBorder="1" applyAlignment="1" applyProtection="1">
      <alignment horizontal="right" wrapText="1"/>
      <protection hidden="1"/>
    </xf>
    <xf numFmtId="0" fontId="3" fillId="2" borderId="15" xfId="1" applyNumberFormat="1" applyFont="1" applyFill="1" applyBorder="1" applyAlignment="1" applyProtection="1">
      <alignment horizontal="right" wrapText="1"/>
      <protection hidden="1"/>
    </xf>
    <xf numFmtId="0" fontId="35" fillId="0" borderId="1" xfId="0" applyNumberFormat="1" applyFont="1" applyBorder="1" applyAlignment="1" applyProtection="1">
      <alignment vertical="center" wrapText="1"/>
      <protection hidden="1"/>
    </xf>
    <xf numFmtId="0" fontId="35" fillId="0" borderId="5" xfId="0" applyNumberFormat="1" applyFont="1" applyBorder="1" applyAlignment="1" applyProtection="1">
      <alignment vertical="center" wrapText="1"/>
      <protection hidden="1"/>
    </xf>
    <xf numFmtId="0" fontId="3" fillId="0" borderId="6" xfId="0" applyNumberFormat="1" applyFont="1" applyBorder="1" applyAlignment="1" applyProtection="1">
      <alignment vertical="center" wrapText="1"/>
      <protection hidden="1"/>
    </xf>
    <xf numFmtId="0" fontId="3" fillId="0" borderId="7" xfId="0" applyNumberFormat="1" applyFont="1" applyBorder="1" applyAlignment="1" applyProtection="1">
      <alignment vertical="center" wrapText="1"/>
      <protection hidden="1"/>
    </xf>
    <xf numFmtId="0" fontId="37" fillId="0" borderId="5" xfId="0" applyNumberFormat="1" applyFont="1" applyBorder="1" applyAlignment="1" applyProtection="1">
      <alignment vertical="top" wrapText="1"/>
      <protection hidden="1"/>
    </xf>
    <xf numFmtId="0" fontId="37" fillId="0" borderId="6" xfId="0" applyNumberFormat="1" applyFont="1" applyBorder="1" applyAlignment="1" applyProtection="1">
      <alignment vertical="center" wrapText="1"/>
      <protection hidden="1"/>
    </xf>
    <xf numFmtId="0" fontId="37" fillId="0" borderId="7" xfId="0" applyNumberFormat="1" applyFont="1" applyBorder="1" applyAlignment="1" applyProtection="1">
      <alignment vertical="center" wrapText="1"/>
      <protection hidden="1"/>
    </xf>
    <xf numFmtId="0" fontId="35" fillId="0" borderId="9" xfId="0" applyNumberFormat="1" applyFont="1" applyBorder="1" applyAlignment="1" applyProtection="1">
      <alignment horizontal="center" vertical="center" wrapText="1"/>
      <protection hidden="1"/>
    </xf>
    <xf numFmtId="0" fontId="3" fillId="0" borderId="11" xfId="0" applyNumberFormat="1" applyFont="1" applyBorder="1" applyAlignment="1" applyProtection="1">
      <alignment horizontal="center" vertical="center" wrapText="1"/>
      <protection hidden="1"/>
    </xf>
    <xf numFmtId="0" fontId="3" fillId="0" borderId="14" xfId="0" applyNumberFormat="1" applyFont="1" applyBorder="1" applyAlignment="1" applyProtection="1">
      <alignment horizontal="center" vertical="center" wrapText="1"/>
      <protection hidden="1"/>
    </xf>
    <xf numFmtId="0" fontId="3" fillId="0" borderId="16" xfId="0" applyNumberFormat="1" applyFont="1" applyBorder="1" applyAlignment="1" applyProtection="1">
      <alignment horizontal="center" vertical="center" wrapText="1"/>
      <protection hidden="1"/>
    </xf>
    <xf numFmtId="0" fontId="37" fillId="0" borderId="9" xfId="0" applyNumberFormat="1" applyFont="1" applyBorder="1" applyAlignment="1" applyProtection="1">
      <alignment vertical="center"/>
      <protection hidden="1"/>
    </xf>
    <xf numFmtId="0" fontId="37" fillId="0" borderId="10" xfId="0" applyNumberFormat="1" applyFont="1" applyBorder="1" applyAlignment="1" applyProtection="1">
      <alignment vertical="center"/>
      <protection hidden="1"/>
    </xf>
    <xf numFmtId="0" fontId="37" fillId="0" borderId="11" xfId="0" applyNumberFormat="1" applyFont="1" applyBorder="1" applyAlignment="1" applyProtection="1">
      <alignment vertical="center"/>
      <protection hidden="1"/>
    </xf>
    <xf numFmtId="0" fontId="3" fillId="0" borderId="1" xfId="0" applyNumberFormat="1" applyFont="1" applyBorder="1" applyAlignment="1" applyProtection="1">
      <alignment horizontal="center" vertical="center" wrapText="1"/>
      <protection hidden="1"/>
    </xf>
    <xf numFmtId="0" fontId="3" fillId="0" borderId="14" xfId="0" applyNumberFormat="1" applyFont="1" applyBorder="1" applyAlignment="1" applyProtection="1">
      <alignment horizontal="right" vertical="center" wrapText="1"/>
      <protection hidden="1"/>
    </xf>
    <xf numFmtId="0" fontId="3" fillId="0" borderId="15" xfId="0" applyNumberFormat="1" applyFont="1" applyBorder="1" applyAlignment="1" applyProtection="1">
      <alignment horizontal="right" vertical="center" wrapText="1"/>
      <protection hidden="1"/>
    </xf>
    <xf numFmtId="0" fontId="3" fillId="0" borderId="15" xfId="0" applyNumberFormat="1" applyFont="1" applyBorder="1" applyAlignment="1" applyProtection="1">
      <alignment horizontal="left" wrapText="1"/>
      <protection hidden="1"/>
    </xf>
    <xf numFmtId="0" fontId="35" fillId="0" borderId="0" xfId="0" applyNumberFormat="1" applyFont="1" applyBorder="1" applyAlignment="1" applyProtection="1">
      <alignment vertical="center" wrapText="1"/>
      <protection hidden="1"/>
    </xf>
    <xf numFmtId="0" fontId="3" fillId="0" borderId="0" xfId="0" applyNumberFormat="1" applyFont="1" applyBorder="1" applyAlignment="1" applyProtection="1">
      <alignment vertical="center" wrapText="1"/>
      <protection hidden="1"/>
    </xf>
    <xf numFmtId="0" fontId="37" fillId="0" borderId="9" xfId="0" applyNumberFormat="1" applyFont="1" applyBorder="1" applyAlignment="1" applyProtection="1">
      <alignment vertical="center" wrapText="1"/>
      <protection hidden="1"/>
    </xf>
    <xf numFmtId="0" fontId="37" fillId="0" borderId="10" xfId="0" applyNumberFormat="1" applyFont="1" applyBorder="1" applyAlignment="1" applyProtection="1">
      <alignment vertical="center" wrapText="1"/>
      <protection hidden="1"/>
    </xf>
    <xf numFmtId="0" fontId="33" fillId="0" borderId="1" xfId="0" applyNumberFormat="1" applyFont="1" applyBorder="1" applyAlignment="1" applyProtection="1">
      <alignment horizontal="center" vertical="center" wrapText="1"/>
      <protection hidden="1"/>
    </xf>
    <xf numFmtId="0" fontId="3" fillId="0" borderId="5" xfId="1" applyNumberFormat="1" applyFont="1" applyBorder="1" applyAlignment="1" applyProtection="1">
      <alignment horizontal="right" vertical="center" wrapText="1"/>
      <protection hidden="1"/>
    </xf>
    <xf numFmtId="0" fontId="3" fillId="0" borderId="6" xfId="1" applyNumberFormat="1" applyFont="1" applyBorder="1" applyAlignment="1" applyProtection="1">
      <alignment horizontal="right" vertical="center" wrapText="1"/>
      <protection hidden="1"/>
    </xf>
    <xf numFmtId="0" fontId="3" fillId="0" borderId="14" xfId="0" applyNumberFormat="1" applyFont="1" applyBorder="1" applyAlignment="1" applyProtection="1">
      <alignment vertical="center" wrapText="1"/>
      <protection hidden="1"/>
    </xf>
    <xf numFmtId="0" fontId="3" fillId="0" borderId="15" xfId="0" applyNumberFormat="1" applyFont="1" applyBorder="1" applyAlignment="1" applyProtection="1">
      <alignment vertical="center" wrapText="1"/>
      <protection hidden="1"/>
    </xf>
    <xf numFmtId="0" fontId="35" fillId="0" borderId="1" xfId="0" applyNumberFormat="1" applyFont="1" applyBorder="1" applyAlignment="1" applyProtection="1">
      <alignment horizontal="center" vertical="center" wrapText="1"/>
      <protection hidden="1"/>
    </xf>
    <xf numFmtId="0" fontId="3" fillId="0" borderId="5" xfId="0" applyNumberFormat="1" applyFont="1" applyFill="1" applyBorder="1" applyAlignment="1" applyProtection="1">
      <alignment horizontal="right" vertical="center" wrapText="1"/>
      <protection hidden="1"/>
    </xf>
    <xf numFmtId="0" fontId="3" fillId="0" borderId="6" xfId="0" applyNumberFormat="1" applyFont="1" applyFill="1" applyBorder="1" applyAlignment="1" applyProtection="1">
      <alignment horizontal="right" vertical="center" wrapText="1"/>
      <protection hidden="1"/>
    </xf>
    <xf numFmtId="0" fontId="31" fillId="0" borderId="9" xfId="0" applyNumberFormat="1" applyFont="1" applyBorder="1" applyAlignment="1" applyProtection="1">
      <alignment horizontal="left" vertical="center" wrapText="1"/>
      <protection hidden="1"/>
    </xf>
    <xf numFmtId="0" fontId="31" fillId="0" borderId="10" xfId="0" applyNumberFormat="1" applyFont="1" applyBorder="1" applyAlignment="1" applyProtection="1">
      <alignment vertical="center" wrapText="1"/>
      <protection hidden="1"/>
    </xf>
    <xf numFmtId="0" fontId="3" fillId="0" borderId="5" xfId="0" applyNumberFormat="1" applyFont="1" applyBorder="1" applyAlignment="1" applyProtection="1">
      <alignment horizontal="right" vertical="center" wrapText="1"/>
      <protection hidden="1"/>
    </xf>
    <xf numFmtId="0" fontId="3" fillId="0" borderId="6" xfId="0" applyNumberFormat="1" applyFont="1" applyBorder="1" applyAlignment="1" applyProtection="1">
      <alignment horizontal="right" vertical="center" wrapText="1"/>
      <protection hidden="1"/>
    </xf>
    <xf numFmtId="0" fontId="35" fillId="0" borderId="9" xfId="0" applyNumberFormat="1" applyFont="1" applyBorder="1" applyAlignment="1" applyProtection="1">
      <alignment horizontal="left" vertical="top" wrapText="1"/>
      <protection hidden="1"/>
    </xf>
    <xf numFmtId="0" fontId="3" fillId="0" borderId="10" xfId="0" applyNumberFormat="1" applyFont="1" applyBorder="1" applyAlignment="1" applyProtection="1">
      <alignment vertical="center" wrapText="1"/>
      <protection hidden="1"/>
    </xf>
    <xf numFmtId="0" fontId="3" fillId="0" borderId="54" xfId="0" applyNumberFormat="1" applyFont="1" applyBorder="1" applyAlignment="1" applyProtection="1">
      <alignment horizontal="right" vertical="top" wrapText="1"/>
      <protection hidden="1"/>
    </xf>
    <xf numFmtId="0" fontId="3" fillId="0" borderId="54" xfId="0" applyNumberFormat="1" applyFont="1" applyBorder="1" applyAlignment="1" applyProtection="1">
      <alignment horizontal="right" vertical="center" wrapText="1"/>
      <protection hidden="1"/>
    </xf>
    <xf numFmtId="0" fontId="30" fillId="5" borderId="1" xfId="0" applyNumberFormat="1" applyFont="1" applyFill="1" applyBorder="1" applyAlignment="1" applyProtection="1">
      <alignment horizontal="left" vertical="center" wrapText="1"/>
      <protection hidden="1"/>
    </xf>
    <xf numFmtId="0" fontId="3" fillId="5" borderId="9" xfId="1" applyNumberFormat="1" applyFont="1" applyFill="1" applyBorder="1" applyAlignment="1" applyProtection="1">
      <alignment horizontal="right" vertical="center" wrapText="1"/>
      <protection hidden="1"/>
    </xf>
    <xf numFmtId="0" fontId="3" fillId="5" borderId="10" xfId="1" applyNumberFormat="1" applyFont="1" applyFill="1" applyBorder="1" applyAlignment="1" applyProtection="1">
      <alignment horizontal="right" vertical="center" wrapText="1"/>
      <protection hidden="1"/>
    </xf>
    <xf numFmtId="0" fontId="3" fillId="5" borderId="14" xfId="1" applyNumberFormat="1" applyFont="1" applyFill="1" applyBorder="1" applyAlignment="1" applyProtection="1">
      <alignment horizontal="right" vertical="center" wrapText="1"/>
      <protection hidden="1"/>
    </xf>
    <xf numFmtId="0" fontId="3" fillId="5" borderId="15" xfId="1" applyNumberFormat="1" applyFont="1" applyFill="1" applyBorder="1" applyAlignment="1" applyProtection="1">
      <alignment horizontal="right" vertical="center" wrapText="1"/>
      <protection hidden="1"/>
    </xf>
    <xf numFmtId="0" fontId="3" fillId="0" borderId="5" xfId="0" applyNumberFormat="1" applyFont="1" applyBorder="1" applyAlignment="1" applyProtection="1">
      <alignment horizontal="center" vertical="center" wrapText="1"/>
      <protection hidden="1"/>
    </xf>
    <xf numFmtId="0" fontId="3" fillId="0" borderId="6" xfId="0" applyNumberFormat="1" applyFont="1" applyBorder="1" applyAlignment="1" applyProtection="1">
      <alignment horizontal="center" vertical="center" wrapText="1"/>
      <protection hidden="1"/>
    </xf>
    <xf numFmtId="0" fontId="3" fillId="0" borderId="7" xfId="0" applyNumberFormat="1" applyFont="1" applyBorder="1" applyAlignment="1" applyProtection="1">
      <alignment horizontal="center" vertical="center" wrapText="1"/>
      <protection hidden="1"/>
    </xf>
    <xf numFmtId="0" fontId="3" fillId="0" borderId="6" xfId="1" applyNumberFormat="1" applyFont="1" applyBorder="1" applyAlignment="1" applyProtection="1">
      <alignment vertical="center" wrapText="1"/>
      <protection hidden="1"/>
    </xf>
    <xf numFmtId="0" fontId="3" fillId="0" borderId="7" xfId="1" applyNumberFormat="1" applyFont="1" applyBorder="1" applyAlignment="1" applyProtection="1">
      <alignment vertical="center" wrapText="1"/>
      <protection hidden="1"/>
    </xf>
    <xf numFmtId="0" fontId="30" fillId="5" borderId="1" xfId="0" applyNumberFormat="1" applyFont="1" applyFill="1" applyBorder="1" applyAlignment="1" applyProtection="1">
      <alignment horizontal="left" wrapText="1"/>
      <protection hidden="1"/>
    </xf>
    <xf numFmtId="0" fontId="35" fillId="0" borderId="0" xfId="0" applyNumberFormat="1" applyFont="1" applyBorder="1" applyAlignment="1" applyProtection="1">
      <alignment horizontal="distributed" vertical="top" wrapText="1"/>
      <protection hidden="1"/>
    </xf>
    <xf numFmtId="0" fontId="3" fillId="5" borderId="16" xfId="1" applyNumberFormat="1" applyFont="1" applyFill="1" applyBorder="1" applyAlignment="1" applyProtection="1">
      <alignment horizontal="right" vertical="center" wrapText="1"/>
      <protection hidden="1"/>
    </xf>
    <xf numFmtId="0" fontId="33" fillId="0" borderId="10" xfId="0" applyNumberFormat="1" applyFont="1" applyBorder="1" applyAlignment="1" applyProtection="1">
      <alignment vertical="center" wrapText="1"/>
      <protection hidden="1"/>
    </xf>
    <xf numFmtId="0" fontId="30" fillId="5" borderId="15" xfId="0" applyNumberFormat="1" applyFont="1" applyFill="1" applyBorder="1" applyAlignment="1" applyProtection="1">
      <alignment horizontal="left" shrinkToFit="1"/>
      <protection hidden="1"/>
    </xf>
    <xf numFmtId="0" fontId="30" fillId="0" borderId="0" xfId="0" applyNumberFormat="1" applyFont="1" applyBorder="1" applyAlignment="1" applyProtection="1">
      <alignment wrapText="1"/>
      <protection hidden="1"/>
    </xf>
    <xf numFmtId="0" fontId="3" fillId="0" borderId="0" xfId="0" applyNumberFormat="1" applyFont="1" applyBorder="1" applyAlignment="1" applyProtection="1">
      <alignment wrapText="1"/>
      <protection hidden="1"/>
    </xf>
    <xf numFmtId="0" fontId="30" fillId="5" borderId="15" xfId="0" applyNumberFormat="1" applyFont="1" applyFill="1" applyBorder="1" applyAlignment="1" applyProtection="1">
      <alignment horizontal="left" wrapText="1"/>
      <protection hidden="1"/>
    </xf>
    <xf numFmtId="0" fontId="35" fillId="0" borderId="13" xfId="0" applyNumberFormat="1" applyFont="1" applyBorder="1" applyAlignment="1" applyProtection="1">
      <alignment vertical="center" wrapText="1"/>
      <protection hidden="1"/>
    </xf>
    <xf numFmtId="0" fontId="37" fillId="0" borderId="10" xfId="0" applyNumberFormat="1" applyFont="1" applyBorder="1" applyAlignment="1" applyProtection="1">
      <alignment horizontal="left" vertical="center" wrapText="1"/>
      <protection hidden="1"/>
    </xf>
    <xf numFmtId="0" fontId="37" fillId="0" borderId="11" xfId="0" applyNumberFormat="1" applyFont="1" applyBorder="1" applyAlignment="1" applyProtection="1">
      <alignment horizontal="left" vertical="center" wrapText="1"/>
      <protection hidden="1"/>
    </xf>
    <xf numFmtId="0" fontId="37" fillId="0" borderId="0" xfId="0" applyNumberFormat="1" applyFont="1" applyBorder="1" applyAlignment="1" applyProtection="1">
      <alignment horizontal="left" vertical="center" wrapText="1"/>
      <protection hidden="1"/>
    </xf>
    <xf numFmtId="0" fontId="37" fillId="0" borderId="13" xfId="0" applyNumberFormat="1" applyFont="1" applyBorder="1" applyAlignment="1" applyProtection="1">
      <alignment horizontal="left" vertical="center" wrapText="1"/>
      <protection hidden="1"/>
    </xf>
    <xf numFmtId="0" fontId="37" fillId="0" borderId="15" xfId="0" applyNumberFormat="1" applyFont="1" applyBorder="1" applyAlignment="1" applyProtection="1">
      <alignment horizontal="left" vertical="center" wrapText="1"/>
      <protection hidden="1"/>
    </xf>
    <xf numFmtId="0" fontId="37" fillId="0" borderId="16" xfId="0" applyNumberFormat="1" applyFont="1" applyBorder="1" applyAlignment="1" applyProtection="1">
      <alignment horizontal="left" vertical="center" wrapText="1"/>
      <protection hidden="1"/>
    </xf>
    <xf numFmtId="0" fontId="35" fillId="0" borderId="10" xfId="0" applyNumberFormat="1" applyFont="1" applyBorder="1" applyAlignment="1" applyProtection="1">
      <alignment horizontal="left" vertical="center" wrapText="1"/>
      <protection hidden="1"/>
    </xf>
    <xf numFmtId="0" fontId="35" fillId="0" borderId="11" xfId="0" applyNumberFormat="1" applyFont="1" applyBorder="1" applyAlignment="1" applyProtection="1">
      <alignment horizontal="left" vertical="center" wrapText="1"/>
      <protection hidden="1"/>
    </xf>
    <xf numFmtId="0" fontId="35" fillId="0" borderId="0" xfId="0" applyNumberFormat="1" applyFont="1" applyBorder="1" applyAlignment="1" applyProtection="1">
      <alignment horizontal="left" vertical="center" wrapText="1"/>
      <protection hidden="1"/>
    </xf>
    <xf numFmtId="0" fontId="35" fillId="0" borderId="13" xfId="0" applyNumberFormat="1" applyFont="1" applyBorder="1" applyAlignment="1" applyProtection="1">
      <alignment horizontal="left" vertical="center" wrapText="1"/>
      <protection hidden="1"/>
    </xf>
    <xf numFmtId="0" fontId="35" fillId="0" borderId="15" xfId="0" applyNumberFormat="1" applyFont="1" applyBorder="1" applyAlignment="1" applyProtection="1">
      <alignment horizontal="left" vertical="center" wrapText="1"/>
      <protection hidden="1"/>
    </xf>
    <xf numFmtId="0" fontId="35" fillId="0" borderId="16" xfId="0" applyNumberFormat="1" applyFont="1" applyBorder="1" applyAlignment="1" applyProtection="1">
      <alignment horizontal="left" vertical="center" wrapText="1"/>
      <protection hidden="1"/>
    </xf>
    <xf numFmtId="0" fontId="33" fillId="0" borderId="0" xfId="0" applyNumberFormat="1" applyFont="1" applyBorder="1" applyAlignment="1" applyProtection="1">
      <alignment horizontal="left" vertical="top" wrapText="1"/>
      <protection hidden="1"/>
    </xf>
    <xf numFmtId="0" fontId="35" fillId="0" borderId="0" xfId="0" applyFont="1" applyFill="1" applyAlignment="1" applyProtection="1">
      <alignment horizontal="distributed" vertical="top" wrapText="1"/>
      <protection hidden="1"/>
    </xf>
    <xf numFmtId="38" fontId="3" fillId="0" borderId="14" xfId="1" applyFont="1" applyFill="1" applyBorder="1" applyAlignment="1" applyProtection="1">
      <alignment horizontal="right" vertical="center" wrapText="1"/>
      <protection hidden="1"/>
    </xf>
    <xf numFmtId="38" fontId="3" fillId="0" borderId="15" xfId="1" applyFont="1" applyFill="1" applyBorder="1" applyAlignment="1" applyProtection="1">
      <alignment horizontal="right" vertical="center" wrapText="1"/>
      <protection hidden="1"/>
    </xf>
    <xf numFmtId="38" fontId="3" fillId="0" borderId="16" xfId="1" applyFont="1" applyFill="1" applyBorder="1" applyAlignment="1" applyProtection="1">
      <alignment horizontal="right" vertical="center" wrapText="1"/>
      <protection hidden="1"/>
    </xf>
    <xf numFmtId="0" fontId="33" fillId="0" borderId="10" xfId="0" applyFont="1" applyFill="1" applyBorder="1" applyAlignment="1" applyProtection="1">
      <alignment vertical="center" wrapText="1"/>
      <protection hidden="1"/>
    </xf>
    <xf numFmtId="0" fontId="33" fillId="0" borderId="0" xfId="0" applyFont="1" applyFill="1" applyAlignment="1" applyProtection="1">
      <alignment vertical="center" wrapText="1"/>
      <protection hidden="1"/>
    </xf>
    <xf numFmtId="0" fontId="35" fillId="0" borderId="15" xfId="0" applyNumberFormat="1" applyFont="1" applyFill="1" applyBorder="1" applyAlignment="1" applyProtection="1">
      <alignment horizontal="left" shrinkToFit="1"/>
      <protection hidden="1"/>
    </xf>
    <xf numFmtId="0" fontId="30" fillId="0" borderId="0" xfId="0" applyFont="1" applyFill="1" applyAlignment="1" applyProtection="1">
      <alignment wrapText="1"/>
      <protection hidden="1"/>
    </xf>
    <xf numFmtId="0" fontId="3" fillId="0" borderId="0" xfId="0" applyFont="1" applyFill="1" applyAlignment="1" applyProtection="1">
      <alignment wrapText="1"/>
      <protection hidden="1"/>
    </xf>
    <xf numFmtId="0" fontId="30" fillId="0" borderId="15" xfId="0" applyFont="1" applyFill="1" applyBorder="1" applyAlignment="1" applyProtection="1">
      <alignment horizontal="left" shrinkToFit="1"/>
      <protection hidden="1"/>
    </xf>
    <xf numFmtId="0" fontId="35" fillId="0" borderId="0" xfId="0" applyFont="1" applyFill="1" applyAlignment="1" applyProtection="1">
      <alignment vertical="center" wrapText="1"/>
      <protection hidden="1"/>
    </xf>
    <xf numFmtId="0" fontId="35" fillId="0" borderId="13" xfId="0" applyFont="1" applyFill="1" applyBorder="1" applyAlignment="1" applyProtection="1">
      <alignment vertical="center" wrapText="1"/>
      <protection hidden="1"/>
    </xf>
    <xf numFmtId="0" fontId="37" fillId="0" borderId="10" xfId="0" applyFont="1" applyFill="1" applyBorder="1" applyAlignment="1" applyProtection="1">
      <alignment horizontal="left" vertical="center" wrapText="1"/>
      <protection hidden="1"/>
    </xf>
    <xf numFmtId="0" fontId="37" fillId="0" borderId="11" xfId="0" applyFont="1" applyFill="1" applyBorder="1" applyAlignment="1" applyProtection="1">
      <alignment horizontal="left" vertical="center" wrapText="1"/>
      <protection hidden="1"/>
    </xf>
    <xf numFmtId="0" fontId="37" fillId="0" borderId="0" xfId="0" applyFont="1" applyFill="1" applyAlignment="1" applyProtection="1">
      <alignment horizontal="left" vertical="center" wrapText="1"/>
      <protection hidden="1"/>
    </xf>
    <xf numFmtId="0" fontId="37" fillId="0" borderId="13" xfId="0" applyFont="1" applyFill="1" applyBorder="1" applyAlignment="1" applyProtection="1">
      <alignment horizontal="left" vertical="center" wrapText="1"/>
      <protection hidden="1"/>
    </xf>
    <xf numFmtId="0" fontId="37" fillId="0" borderId="15" xfId="0" applyFont="1" applyFill="1" applyBorder="1" applyAlignment="1" applyProtection="1">
      <alignment horizontal="left" vertical="center" wrapText="1"/>
      <protection hidden="1"/>
    </xf>
    <xf numFmtId="0" fontId="37" fillId="0" borderId="16" xfId="0" applyFont="1" applyFill="1" applyBorder="1" applyAlignment="1" applyProtection="1">
      <alignment horizontal="left" vertical="center" wrapText="1"/>
      <protection hidden="1"/>
    </xf>
    <xf numFmtId="0" fontId="33" fillId="0" borderId="10" xfId="0" applyFont="1" applyFill="1" applyBorder="1" applyAlignment="1" applyProtection="1">
      <alignment horizontal="left" vertical="center" wrapText="1"/>
      <protection hidden="1"/>
    </xf>
    <xf numFmtId="0" fontId="33" fillId="0" borderId="11" xfId="0" applyFont="1" applyFill="1" applyBorder="1" applyAlignment="1" applyProtection="1">
      <alignment horizontal="left" vertical="center" wrapText="1"/>
      <protection hidden="1"/>
    </xf>
    <xf numFmtId="0" fontId="33" fillId="0" borderId="0" xfId="0" applyFont="1" applyFill="1" applyAlignment="1" applyProtection="1">
      <alignment horizontal="left" vertical="center" wrapText="1"/>
      <protection hidden="1"/>
    </xf>
    <xf numFmtId="0" fontId="33" fillId="0" borderId="13" xfId="0" applyFont="1" applyFill="1" applyBorder="1" applyAlignment="1" applyProtection="1">
      <alignment horizontal="left" vertical="center" wrapText="1"/>
      <protection hidden="1"/>
    </xf>
    <xf numFmtId="0" fontId="33" fillId="0" borderId="15" xfId="0" applyFont="1" applyFill="1" applyBorder="1" applyAlignment="1" applyProtection="1">
      <alignment horizontal="left" vertical="center" wrapText="1"/>
      <protection hidden="1"/>
    </xf>
    <xf numFmtId="0" fontId="33" fillId="0" borderId="16" xfId="0" applyFont="1" applyFill="1" applyBorder="1" applyAlignment="1" applyProtection="1">
      <alignment horizontal="left" vertical="center" wrapText="1"/>
      <protection hidden="1"/>
    </xf>
    <xf numFmtId="0" fontId="33" fillId="0" borderId="0" xfId="0" applyFont="1" applyFill="1" applyAlignment="1" applyProtection="1">
      <alignment horizontal="left" vertical="top" wrapText="1"/>
      <protection hidden="1"/>
    </xf>
    <xf numFmtId="0" fontId="3" fillId="0" borderId="0" xfId="0" applyFont="1" applyFill="1" applyAlignment="1" applyProtection="1">
      <alignment vertical="center" wrapText="1"/>
      <protection hidden="1"/>
    </xf>
    <xf numFmtId="0" fontId="30" fillId="0" borderId="1" xfId="0" applyFont="1" applyFill="1" applyBorder="1" applyAlignment="1" applyProtection="1">
      <alignment horizontal="left" wrapText="1"/>
      <protection hidden="1"/>
    </xf>
    <xf numFmtId="38" fontId="3" fillId="0" borderId="9" xfId="1" applyFont="1" applyFill="1" applyBorder="1" applyAlignment="1" applyProtection="1">
      <alignment horizontal="right" vertical="center" wrapText="1"/>
      <protection hidden="1"/>
    </xf>
    <xf numFmtId="38" fontId="3" fillId="0" borderId="10" xfId="1" applyFont="1" applyFill="1" applyBorder="1" applyAlignment="1" applyProtection="1">
      <alignment horizontal="right" vertical="center" wrapText="1"/>
      <protection hidden="1"/>
    </xf>
    <xf numFmtId="0" fontId="30" fillId="0" borderId="1" xfId="0" applyFont="1" applyFill="1" applyBorder="1" applyAlignment="1" applyProtection="1">
      <alignment horizontal="left" vertical="center" wrapText="1"/>
      <protection hidden="1"/>
    </xf>
    <xf numFmtId="0" fontId="35" fillId="0" borderId="1" xfId="0" applyFont="1" applyFill="1" applyBorder="1" applyAlignment="1" applyProtection="1">
      <alignment vertical="center" wrapText="1"/>
      <protection hidden="1"/>
    </xf>
    <xf numFmtId="49" fontId="35" fillId="0" borderId="5" xfId="0" applyNumberFormat="1" applyFont="1" applyFill="1" applyBorder="1" applyAlignment="1" applyProtection="1">
      <alignment vertical="center" wrapText="1"/>
      <protection hidden="1"/>
    </xf>
    <xf numFmtId="0" fontId="3" fillId="0" borderId="6" xfId="0" applyFont="1" applyFill="1" applyBorder="1" applyAlignment="1" applyProtection="1">
      <alignment vertical="center" wrapText="1"/>
      <protection hidden="1"/>
    </xf>
    <xf numFmtId="0" fontId="3" fillId="0" borderId="7" xfId="0" applyFont="1" applyFill="1" applyBorder="1" applyAlignment="1" applyProtection="1">
      <alignment vertical="center" wrapText="1"/>
      <protection hidden="1"/>
    </xf>
    <xf numFmtId="49" fontId="37" fillId="0" borderId="5" xfId="0" applyNumberFormat="1" applyFont="1" applyFill="1" applyBorder="1" applyAlignment="1" applyProtection="1">
      <alignment vertical="top" wrapText="1"/>
      <protection hidden="1"/>
    </xf>
    <xf numFmtId="0" fontId="37" fillId="0" borderId="6" xfId="0" applyFont="1" applyFill="1" applyBorder="1" applyAlignment="1" applyProtection="1">
      <alignment vertical="center" wrapText="1"/>
      <protection hidden="1"/>
    </xf>
    <xf numFmtId="0" fontId="37" fillId="0" borderId="7" xfId="0" applyFont="1" applyFill="1" applyBorder="1" applyAlignment="1" applyProtection="1">
      <alignment vertical="center" wrapText="1"/>
      <protection hidden="1"/>
    </xf>
    <xf numFmtId="0" fontId="35" fillId="0" borderId="9" xfId="0" applyFont="1" applyFill="1" applyBorder="1" applyAlignment="1" applyProtection="1">
      <alignment horizontal="left" vertical="center" wrapText="1"/>
      <protection hidden="1"/>
    </xf>
    <xf numFmtId="0" fontId="3" fillId="0" borderId="10" xfId="0" applyFont="1" applyFill="1" applyBorder="1" applyAlignment="1" applyProtection="1">
      <alignment vertical="center" wrapText="1"/>
      <protection hidden="1"/>
    </xf>
    <xf numFmtId="38" fontId="3" fillId="0" borderId="54" xfId="0" applyNumberFormat="1" applyFont="1" applyFill="1" applyBorder="1" applyAlignment="1" applyProtection="1">
      <alignment horizontal="right" vertical="top" wrapText="1"/>
      <protection hidden="1"/>
    </xf>
    <xf numFmtId="0" fontId="3" fillId="0" borderId="54" xfId="0" applyFont="1" applyFill="1" applyBorder="1" applyAlignment="1" applyProtection="1">
      <alignment horizontal="right" vertical="center" wrapText="1"/>
      <protection hidden="1"/>
    </xf>
    <xf numFmtId="185" fontId="3" fillId="0" borderId="6" xfId="1" applyNumberFormat="1" applyFont="1" applyFill="1" applyBorder="1" applyAlignment="1" applyProtection="1">
      <alignment vertical="center" wrapText="1"/>
      <protection hidden="1"/>
    </xf>
    <xf numFmtId="185" fontId="3" fillId="0" borderId="7" xfId="1" applyNumberFormat="1" applyFont="1" applyFill="1" applyBorder="1" applyAlignment="1" applyProtection="1">
      <alignment vertical="center" wrapText="1"/>
      <protection hidden="1"/>
    </xf>
    <xf numFmtId="38" fontId="3" fillId="0" borderId="6" xfId="1" applyFont="1" applyFill="1" applyBorder="1" applyAlignment="1" applyProtection="1">
      <alignment vertical="center" wrapText="1"/>
      <protection hidden="1"/>
    </xf>
    <xf numFmtId="38" fontId="3" fillId="0" borderId="7" xfId="1" applyFont="1" applyFill="1" applyBorder="1" applyAlignment="1" applyProtection="1">
      <alignment vertical="center" wrapText="1"/>
      <protection hidden="1"/>
    </xf>
    <xf numFmtId="0" fontId="35" fillId="0" borderId="9" xfId="0" applyFont="1" applyFill="1" applyBorder="1" applyAlignment="1" applyProtection="1">
      <alignment horizontal="center" vertical="center" wrapText="1"/>
      <protection hidden="1"/>
    </xf>
    <xf numFmtId="0" fontId="3" fillId="0" borderId="11" xfId="0" applyFont="1" applyFill="1" applyBorder="1" applyAlignment="1" applyProtection="1">
      <alignment horizontal="center" vertical="center" wrapText="1"/>
      <protection hidden="1"/>
    </xf>
    <xf numFmtId="0" fontId="3" fillId="0" borderId="14" xfId="0" applyFont="1" applyFill="1" applyBorder="1" applyAlignment="1" applyProtection="1">
      <alignment horizontal="center" vertical="center" wrapText="1"/>
      <protection hidden="1"/>
    </xf>
    <xf numFmtId="0" fontId="3" fillId="0" borderId="16" xfId="0" applyFont="1" applyFill="1" applyBorder="1" applyAlignment="1" applyProtection="1">
      <alignment horizontal="center" vertical="center" wrapText="1"/>
      <protection hidden="1"/>
    </xf>
    <xf numFmtId="49" fontId="37" fillId="0" borderId="9" xfId="0" applyNumberFormat="1" applyFont="1" applyFill="1" applyBorder="1" applyAlignment="1" applyProtection="1">
      <alignment vertical="center" wrapText="1"/>
      <protection hidden="1"/>
    </xf>
    <xf numFmtId="0" fontId="37" fillId="0" borderId="10" xfId="0" applyFont="1" applyFill="1" applyBorder="1" applyAlignment="1" applyProtection="1">
      <alignment vertical="center" wrapText="1"/>
      <protection hidden="1"/>
    </xf>
    <xf numFmtId="186" fontId="3" fillId="0" borderId="14" xfId="0" applyNumberFormat="1" applyFont="1" applyFill="1" applyBorder="1" applyAlignment="1" applyProtection="1">
      <alignment vertical="center" wrapText="1"/>
      <protection hidden="1"/>
    </xf>
    <xf numFmtId="186" fontId="3" fillId="0" borderId="15" xfId="0" applyNumberFormat="1" applyFont="1" applyFill="1" applyBorder="1" applyAlignment="1" applyProtection="1">
      <alignment vertical="center" wrapText="1"/>
      <protection hidden="1"/>
    </xf>
    <xf numFmtId="0" fontId="35" fillId="0" borderId="1" xfId="0" applyFont="1" applyFill="1" applyBorder="1" applyAlignment="1" applyProtection="1">
      <alignment horizontal="center" vertical="center" wrapText="1"/>
      <protection hidden="1"/>
    </xf>
    <xf numFmtId="49" fontId="31" fillId="0" borderId="9" xfId="0" applyNumberFormat="1" applyFont="1" applyFill="1" applyBorder="1" applyAlignment="1" applyProtection="1">
      <alignment horizontal="left" vertical="center" wrapText="1"/>
      <protection hidden="1"/>
    </xf>
    <xf numFmtId="0" fontId="31" fillId="0" borderId="10" xfId="0" applyFont="1" applyFill="1" applyBorder="1" applyAlignment="1" applyProtection="1">
      <alignment vertical="center" wrapText="1"/>
      <protection hidden="1"/>
    </xf>
    <xf numFmtId="186" fontId="3" fillId="0" borderId="14" xfId="0" applyNumberFormat="1" applyFont="1" applyFill="1" applyBorder="1" applyAlignment="1" applyProtection="1">
      <alignment horizontal="right" vertical="center" wrapText="1"/>
      <protection hidden="1"/>
    </xf>
    <xf numFmtId="186" fontId="3" fillId="0" borderId="15" xfId="0" applyNumberFormat="1" applyFont="1" applyFill="1" applyBorder="1" applyAlignment="1" applyProtection="1">
      <alignment horizontal="right" vertical="center" wrapText="1"/>
      <protection hidden="1"/>
    </xf>
    <xf numFmtId="49" fontId="37" fillId="0" borderId="9" xfId="0" applyNumberFormat="1" applyFont="1" applyFill="1" applyBorder="1" applyAlignment="1" applyProtection="1">
      <alignment vertical="center"/>
      <protection hidden="1"/>
    </xf>
    <xf numFmtId="0" fontId="37" fillId="0" borderId="10" xfId="0" applyFont="1" applyFill="1" applyBorder="1" applyAlignment="1" applyProtection="1">
      <alignment vertical="center"/>
      <protection hidden="1"/>
    </xf>
    <xf numFmtId="0" fontId="37" fillId="0" borderId="11" xfId="0" applyFont="1" applyFill="1" applyBorder="1" applyAlignment="1" applyProtection="1">
      <alignment vertical="center"/>
      <protection hidden="1"/>
    </xf>
    <xf numFmtId="0" fontId="3" fillId="0" borderId="15" xfId="0" applyFont="1" applyFill="1" applyBorder="1" applyAlignment="1" applyProtection="1">
      <alignment horizontal="left" wrapText="1"/>
      <protection hidden="1"/>
    </xf>
    <xf numFmtId="0" fontId="33" fillId="0" borderId="1" xfId="0" applyFont="1" applyFill="1" applyBorder="1" applyAlignment="1" applyProtection="1">
      <alignment horizontal="center" vertical="center" wrapText="1"/>
      <protection hidden="1"/>
    </xf>
    <xf numFmtId="38" fontId="3" fillId="0" borderId="5" xfId="1" applyFont="1" applyFill="1" applyBorder="1" applyAlignment="1" applyProtection="1">
      <alignment horizontal="right" vertical="center" wrapText="1"/>
      <protection hidden="1"/>
    </xf>
    <xf numFmtId="38" fontId="3" fillId="0" borderId="6" xfId="1" applyFont="1" applyFill="1" applyBorder="1" applyAlignment="1" applyProtection="1">
      <alignment horizontal="right" vertical="center" wrapText="1"/>
      <protection hidden="1"/>
    </xf>
    <xf numFmtId="38" fontId="3" fillId="0" borderId="9" xfId="1" applyFont="1" applyFill="1" applyBorder="1" applyAlignment="1" applyProtection="1">
      <alignment horizontal="right" wrapText="1"/>
      <protection hidden="1"/>
    </xf>
    <xf numFmtId="38" fontId="3" fillId="0" borderId="10" xfId="1" applyFont="1" applyFill="1" applyBorder="1" applyAlignment="1" applyProtection="1">
      <alignment horizontal="right" wrapText="1"/>
      <protection hidden="1"/>
    </xf>
    <xf numFmtId="38" fontId="3" fillId="0" borderId="14" xfId="1" applyFont="1" applyFill="1" applyBorder="1" applyAlignment="1" applyProtection="1">
      <alignment horizontal="right" wrapText="1"/>
      <protection hidden="1"/>
    </xf>
    <xf numFmtId="38" fontId="3" fillId="0" borderId="15" xfId="1" applyFont="1" applyFill="1" applyBorder="1" applyAlignment="1" applyProtection="1">
      <alignment horizontal="right" wrapText="1"/>
      <protection hidden="1"/>
    </xf>
    <xf numFmtId="0" fontId="3" fillId="0" borderId="9" xfId="0" applyFont="1" applyFill="1" applyBorder="1" applyAlignment="1" applyProtection="1">
      <alignment horizontal="right" wrapText="1"/>
      <protection hidden="1"/>
    </xf>
    <xf numFmtId="0" fontId="3" fillId="0" borderId="10" xfId="0" applyFont="1" applyFill="1" applyBorder="1" applyAlignment="1" applyProtection="1">
      <alignment horizontal="right" wrapText="1"/>
      <protection hidden="1"/>
    </xf>
    <xf numFmtId="0" fontId="3" fillId="0" borderId="14" xfId="0" applyFont="1" applyFill="1" applyBorder="1" applyAlignment="1" applyProtection="1">
      <alignment horizontal="right" wrapText="1"/>
      <protection hidden="1"/>
    </xf>
    <xf numFmtId="0" fontId="3" fillId="0" borderId="15" xfId="0" applyFont="1" applyFill="1" applyBorder="1" applyAlignment="1" applyProtection="1">
      <alignment horizontal="right" wrapText="1"/>
      <protection hidden="1"/>
    </xf>
    <xf numFmtId="0" fontId="30" fillId="2" borderId="1" xfId="0"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center" vertical="center"/>
      <protection locked="0"/>
    </xf>
    <xf numFmtId="179" fontId="30" fillId="2" borderId="5" xfId="0" applyNumberFormat="1" applyFont="1" applyFill="1" applyBorder="1" applyAlignment="1" applyProtection="1">
      <alignment horizontal="center" vertical="center" wrapText="1"/>
      <protection locked="0"/>
    </xf>
    <xf numFmtId="179" fontId="30" fillId="2" borderId="6" xfId="0" applyNumberFormat="1" applyFont="1" applyFill="1" applyBorder="1" applyAlignment="1" applyProtection="1">
      <alignment horizontal="center" vertical="center" wrapText="1"/>
      <protection locked="0"/>
    </xf>
  </cellXfs>
  <cellStyles count="9">
    <cellStyle name="ハイパーリンク" xfId="5" builtinId="8"/>
    <cellStyle name="桁区切り" xfId="1" builtinId="6"/>
    <cellStyle name="桁区切り 2" xfId="4" xr:uid="{0D531389-55E9-4C47-883B-C58835EB8205}"/>
    <cellStyle name="桁区切り 3" xfId="3" xr:uid="{DDA1CB9C-67C1-4286-9C8D-601F3E0BC317}"/>
    <cellStyle name="桁区切り 4" xfId="7" xr:uid="{288279F3-4378-4B6D-8195-5E0226C443C2}"/>
    <cellStyle name="標準" xfId="0" builtinId="0"/>
    <cellStyle name="標準 2" xfId="8" xr:uid="{0DEC5AC5-E6FD-4B0C-82CF-E0FB77A5D303}"/>
    <cellStyle name="標準 3" xfId="2" xr:uid="{CBFBB3B8-3ACF-4B96-A951-659BDACC0D1C}"/>
    <cellStyle name="標準_【農業】収支内訳書" xfId="6" xr:uid="{B4770102-58D2-400A-8F0D-AB708AE3B66B}"/>
  </cellStyles>
  <dxfs count="8">
    <dxf>
      <font>
        <b val="0"/>
        <i val="0"/>
        <strike val="0"/>
        <condense val="0"/>
        <extend val="0"/>
        <outline val="0"/>
        <shadow val="0"/>
        <u val="none"/>
        <vertAlign val="baseline"/>
        <sz val="8"/>
        <color theme="1"/>
        <name val="Meiryo UI"/>
        <family val="3"/>
        <charset val="128"/>
        <scheme val="none"/>
      </font>
      <alignment horizontal="center" vertical="center" textRotation="0" wrapText="0" indent="0" justifyLastLine="0" shrinkToFit="1" readingOrder="0"/>
      <protection locked="1" hidden="1"/>
    </dxf>
    <dxf>
      <font>
        <b val="0"/>
        <i val="0"/>
        <strike val="0"/>
        <condense val="0"/>
        <extend val="0"/>
        <outline val="0"/>
        <shadow val="0"/>
        <u val="none"/>
        <vertAlign val="baseline"/>
        <sz val="8"/>
        <color theme="1"/>
        <name val="Meiryo UI"/>
        <family val="3"/>
        <charset val="128"/>
        <scheme val="none"/>
      </font>
      <numFmt numFmtId="6" formatCode="#,##0;[Red]\-#,##0"/>
      <alignment horizontal="center" vertical="center" textRotation="0" wrapText="0" indent="0" justifyLastLine="0" shrinkToFit="1" readingOrder="0"/>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8"/>
        <color theme="1"/>
        <name val="Meiryo UI"/>
        <family val="3"/>
        <charset val="128"/>
        <scheme val="none"/>
      </font>
      <alignment horizontal="center" vertical="center" textRotation="0" wrapText="0" indent="0" justifyLastLine="0" shrinkToFit="1" readingOrder="0"/>
      <border diagonalUp="0" diagonalDown="0">
        <left/>
        <right style="thin">
          <color indexed="64"/>
        </right>
        <top style="thin">
          <color indexed="64"/>
        </top>
        <bottom style="thin">
          <color indexed="64"/>
        </bottom>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Meiryo UI"/>
        <family val="3"/>
        <charset val="128"/>
        <scheme val="none"/>
      </font>
      <alignment horizontal="center" vertical="center" textRotation="0" wrapText="0" indent="0" justifyLastLine="0" shrinkToFit="1" readingOrder="0"/>
      <protection locked="1" hidden="1"/>
    </dxf>
    <dxf>
      <border>
        <bottom style="thin">
          <color indexed="64"/>
        </bottom>
      </border>
    </dxf>
    <dxf>
      <font>
        <b val="0"/>
        <i val="0"/>
        <strike val="0"/>
        <condense val="0"/>
        <extend val="0"/>
        <outline val="0"/>
        <shadow val="0"/>
        <u val="none"/>
        <vertAlign val="baseline"/>
        <sz val="8"/>
        <color theme="1"/>
        <name val="Meiryo UI"/>
        <family val="3"/>
        <charset val="128"/>
        <scheme val="none"/>
      </font>
      <alignment horizontal="center" vertical="center" textRotation="0" wrapText="0" indent="0" justifyLastLine="0" shrinkToFit="1" readingOrder="0"/>
      <border diagonalUp="0" diagonalDown="0">
        <left style="thin">
          <color indexed="64"/>
        </left>
        <right style="thin">
          <color indexed="64"/>
        </right>
        <top/>
        <bottom/>
      </border>
      <protection locked="1" hidden="1"/>
    </dxf>
  </dxfs>
  <tableStyles count="0" defaultTableStyle="TableStyleMedium2" defaultPivotStyle="PivotStyleLight16"/>
  <colors>
    <mruColors>
      <color rgb="FF856DC1"/>
      <color rgb="FF57FFFF"/>
      <color rgb="FFCCFFFF"/>
      <color rgb="FFFD319C"/>
      <color rgb="FFFF6565"/>
      <color rgb="FFBD0303"/>
      <color rgb="FF412F6F"/>
      <color rgb="FFADD8E6"/>
      <color rgb="FFFFD1D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hyperlink" Target="#&#30003;&#21578;&#32773;&#24773;&#22577;!C4"/></Relationships>
</file>

<file path=xl/drawings/_rels/drawing2.xml.rels><?xml version="1.0" encoding="UTF-8" standalone="yes"?>
<Relationships xmlns="http://schemas.openxmlformats.org/package/2006/relationships"><Relationship Id="rId2" Type="http://schemas.openxmlformats.org/officeDocument/2006/relationships/hyperlink" Target="#&#27880;&#24847;&#20107;&#38917;!A1"/><Relationship Id="rId1" Type="http://schemas.openxmlformats.org/officeDocument/2006/relationships/hyperlink" Target="#&#21454;&#20837;&#24773;&#22577;!A1"/></Relationships>
</file>

<file path=xl/drawings/_rels/drawing3.xml.rels><?xml version="1.0" encoding="UTF-8" standalone="yes"?>
<Relationships xmlns="http://schemas.openxmlformats.org/package/2006/relationships"><Relationship Id="rId8" Type="http://schemas.openxmlformats.org/officeDocument/2006/relationships/hyperlink" Target="#&#35698;&#28193;&#19968;&#26178;&#25152;&#24471;!D28"/><Relationship Id="rId13" Type="http://schemas.openxmlformats.org/officeDocument/2006/relationships/hyperlink" Target="#&#25511;&#38500;&#24773;&#22577;!A1"/><Relationship Id="rId3" Type="http://schemas.openxmlformats.org/officeDocument/2006/relationships/hyperlink" Target="#&#19981;&#21205;&#29987;_&#22770;&#19978;!C7"/><Relationship Id="rId7" Type="http://schemas.openxmlformats.org/officeDocument/2006/relationships/hyperlink" Target="#&#24180;&#37329;&#20197;&#22806;&#38609;&#25152;&#24471;!C28"/><Relationship Id="rId12" Type="http://schemas.openxmlformats.org/officeDocument/2006/relationships/hyperlink" Target="#&#35698;&#28193;&#19968;&#26178;&#25152;&#24471;!D29"/><Relationship Id="rId2" Type="http://schemas.openxmlformats.org/officeDocument/2006/relationships/hyperlink" Target="#&#36786;&#26989;_&#22770;&#19978;!C7"/><Relationship Id="rId1" Type="http://schemas.openxmlformats.org/officeDocument/2006/relationships/hyperlink" Target="#&#21942;&#26989;&#31561;_&#22770;&#19978;!C7"/><Relationship Id="rId6" Type="http://schemas.openxmlformats.org/officeDocument/2006/relationships/hyperlink" Target="#&#24180;&#37329;&#20197;&#22806;&#38609;&#25152;&#24471;!C20"/><Relationship Id="rId11" Type="http://schemas.openxmlformats.org/officeDocument/2006/relationships/hyperlink" Target="#&#21033;&#23376;&#25152;&#24471;!C13"/><Relationship Id="rId5" Type="http://schemas.openxmlformats.org/officeDocument/2006/relationships/hyperlink" Target="#&#20844;&#30340;&#24180;&#37329;&#31561;!Z20"/><Relationship Id="rId10" Type="http://schemas.openxmlformats.org/officeDocument/2006/relationships/hyperlink" Target="#&#37197;&#24403;&#25152;&#24471;!C26"/><Relationship Id="rId4" Type="http://schemas.openxmlformats.org/officeDocument/2006/relationships/hyperlink" Target="#&#32102;&#19982;_&#28304;&#27849;&#26377;!P22"/><Relationship Id="rId9" Type="http://schemas.openxmlformats.org/officeDocument/2006/relationships/hyperlink" Target="#&#35698;&#28193;&#19968;&#26178;&#25152;&#24471;!D34"/><Relationship Id="rId14" Type="http://schemas.openxmlformats.org/officeDocument/2006/relationships/hyperlink" Target="#&#30003;&#21578;&#32773;&#24773;&#22577;!A1"/></Relationships>
</file>

<file path=xl/drawings/_rels/drawing4.xml.rels><?xml version="1.0" encoding="UTF-8" standalone="yes"?>
<Relationships xmlns="http://schemas.openxmlformats.org/package/2006/relationships"><Relationship Id="rId8" Type="http://schemas.openxmlformats.org/officeDocument/2006/relationships/hyperlink" Target="#&#21220;&#21172;&#23398;&#29983;&#25511;&#38500;!D6"/><Relationship Id="rId13" Type="http://schemas.openxmlformats.org/officeDocument/2006/relationships/hyperlink" Target="#&#23492;&#38468;&#37329;&#25511;&#38500;!D8"/><Relationship Id="rId3" Type="http://schemas.openxmlformats.org/officeDocument/2006/relationships/hyperlink" Target="#&#29983;&#21629;&#20445;&#38522;&#22320;&#38663;&#20445;&#38522;!E10"/><Relationship Id="rId7" Type="http://schemas.openxmlformats.org/officeDocument/2006/relationships/hyperlink" Target="#&#23521;&#23142;&#12402;&#12392;&#12426;&#35242;&#25511;&#38500;!C9"/><Relationship Id="rId12" Type="http://schemas.openxmlformats.org/officeDocument/2006/relationships/hyperlink" Target="#&#30003;&#21578;&#26360;&#21360;&#21047;&#30906;&#35469;&#30011;&#38754;!A1"/><Relationship Id="rId2" Type="http://schemas.openxmlformats.org/officeDocument/2006/relationships/hyperlink" Target="#&#31038;&#20445;&#23567;&#35215;&#27169;!D20"/><Relationship Id="rId1" Type="http://schemas.openxmlformats.org/officeDocument/2006/relationships/hyperlink" Target="#&#31038;&#20445;&#23567;&#35215;&#27169;!D8"/><Relationship Id="rId6" Type="http://schemas.openxmlformats.org/officeDocument/2006/relationships/hyperlink" Target="#&#37197;&#20598;&#32773;&#25206;&#39178;&#38556;&#23475;&#32773;!E17"/><Relationship Id="rId11" Type="http://schemas.openxmlformats.org/officeDocument/2006/relationships/hyperlink" Target="#&#21307;&#30274;&#36027;&#25511;&#38500;!C12"/><Relationship Id="rId5" Type="http://schemas.openxmlformats.org/officeDocument/2006/relationships/hyperlink" Target="#&#37197;&#20598;&#32773;&#25206;&#39178;&#38556;&#23475;&#32773;!E7"/><Relationship Id="rId15" Type="http://schemas.openxmlformats.org/officeDocument/2006/relationships/hyperlink" Target="#&#21454;&#20837;&#24773;&#22577;!A1"/><Relationship Id="rId10" Type="http://schemas.openxmlformats.org/officeDocument/2006/relationships/hyperlink" Target="#&#38609;&#25613;&#25511;&#38500;!D9"/><Relationship Id="rId4" Type="http://schemas.openxmlformats.org/officeDocument/2006/relationships/hyperlink" Target="#&#29983;&#21629;&#20445;&#38522;&#22320;&#38663;&#20445;&#38522;!E26"/><Relationship Id="rId9" Type="http://schemas.openxmlformats.org/officeDocument/2006/relationships/hyperlink" Target="#&#37197;&#20598;&#32773;&#25206;&#39178;&#38556;&#23475;&#32773;!E44"/><Relationship Id="rId14" Type="http://schemas.openxmlformats.org/officeDocument/2006/relationships/hyperlink" Target="#&#25152;&#24471;&#37329;&#38989;&#35519;&#25972;&#25511;&#38500;!E17"/></Relationships>
</file>

<file path=xl/drawings/_rels/drawing5.xml.rels><?xml version="1.0" encoding="UTF-8" standalone="yes"?>
<Relationships xmlns="http://schemas.openxmlformats.org/package/2006/relationships"><Relationship Id="rId3" Type="http://schemas.openxmlformats.org/officeDocument/2006/relationships/hyperlink" Target="#&#21360;&#21047;_&#21454;&#25903;&#20869;&#35379;_&#36786;&#26989;!A1"/><Relationship Id="rId2" Type="http://schemas.openxmlformats.org/officeDocument/2006/relationships/hyperlink" Target="#&#21360;&#21047;_&#21454;&#25903;&#20869;&#35379;_&#19968;&#33324;!A1"/><Relationship Id="rId1" Type="http://schemas.openxmlformats.org/officeDocument/2006/relationships/hyperlink" Target="#&#30003;&#21578;&#26360;!A1"/><Relationship Id="rId6" Type="http://schemas.openxmlformats.org/officeDocument/2006/relationships/hyperlink" Target="#&#25511;&#38500;&#24773;&#22577;!A1"/><Relationship Id="rId5" Type="http://schemas.openxmlformats.org/officeDocument/2006/relationships/hyperlink" Target="#&#21360;&#21047;_&#21307;&#30274;&#36027;&#26126;&#32048;!A1"/><Relationship Id="rId4" Type="http://schemas.openxmlformats.org/officeDocument/2006/relationships/hyperlink" Target="#&#21360;&#21047;_&#21454;&#25903;&#20869;&#35379;_&#19981;&#21205;&#29987;!A1"/></Relationships>
</file>

<file path=xl/drawings/_rels/drawing6.xml.rels><?xml version="1.0" encoding="UTF-8" standalone="yes"?>
<Relationships xmlns="http://schemas.openxmlformats.org/package/2006/relationships"><Relationship Id="rId2" Type="http://schemas.openxmlformats.org/officeDocument/2006/relationships/hyperlink" Target="#&#30003;&#21578;&#26360;!A1"/><Relationship Id="rId1" Type="http://schemas.openxmlformats.org/officeDocument/2006/relationships/hyperlink" Target="#&#30003;&#21578;&#26360;&#21360;&#21047;&#30906;&#35469;&#30011;&#38754;!C13"/></Relationships>
</file>

<file path=xl/drawings/_rels/drawing7.xml.rels><?xml version="1.0" encoding="UTF-8" standalone="yes"?>
<Relationships xmlns="http://schemas.openxmlformats.org/package/2006/relationships"><Relationship Id="rId3" Type="http://schemas.openxmlformats.org/officeDocument/2006/relationships/hyperlink" Target="#&#21454;&#20837;&#24773;&#22577;!A1"/><Relationship Id="rId2" Type="http://schemas.openxmlformats.org/officeDocument/2006/relationships/hyperlink" Target="#&#21942;&#26989;&#31561;_&#22770;&#19978;!A1"/><Relationship Id="rId1" Type="http://schemas.openxmlformats.org/officeDocument/2006/relationships/hyperlink" Target="#&#21942;&#26989;&#31561;_&#21407;&#20385;!C9"/></Relationships>
</file>

<file path=xl/drawings/_rels/drawing8.xml.rels><?xml version="1.0" encoding="UTF-8" standalone="yes"?>
<Relationships xmlns="http://schemas.openxmlformats.org/package/2006/relationships"><Relationship Id="rId3" Type="http://schemas.openxmlformats.org/officeDocument/2006/relationships/hyperlink" Target="#&#21942;&#26989;&#31561;_&#21407;&#20385;!A1"/><Relationship Id="rId2" Type="http://schemas.openxmlformats.org/officeDocument/2006/relationships/hyperlink" Target="#&#21942;&#26989;&#31561;_&#32076;&#36027;!D11"/><Relationship Id="rId1" Type="http://schemas.openxmlformats.org/officeDocument/2006/relationships/hyperlink" Target="#&#21942;&#26989;&#31561;_&#22770;&#19978;!A1"/></Relationships>
</file>

<file path=xl/drawings/_rels/drawing9.xml.rels><?xml version="1.0" encoding="UTF-8" standalone="yes"?>
<Relationships xmlns="http://schemas.openxmlformats.org/package/2006/relationships"><Relationship Id="rId3" Type="http://schemas.openxmlformats.org/officeDocument/2006/relationships/hyperlink" Target="#&#19968;&#33324;_&#25152;&#24471;&#32773;&#24773;&#22577;!C5"/><Relationship Id="rId2" Type="http://schemas.openxmlformats.org/officeDocument/2006/relationships/hyperlink" Target="#&#21942;&#26989;&#31561;_&#32076;&#36027;!A1"/><Relationship Id="rId1" Type="http://schemas.openxmlformats.org/officeDocument/2006/relationships/hyperlink" Target="#&#21942;&#26989;&#31561;_&#21407;&#20385;!A1"/></Relationships>
</file>

<file path=xl/drawings/_rels/drawing10.xml.rels><?xml version="1.0" encoding="UTF-8" standalone="yes"?>
<Relationships xmlns="http://schemas.openxmlformats.org/package/2006/relationships"><Relationship Id="rId3" Type="http://schemas.openxmlformats.org/officeDocument/2006/relationships/hyperlink" Target="#&#21454;&#20837;&#24773;&#22577;!A1"/><Relationship Id="rId2" Type="http://schemas.openxmlformats.org/officeDocument/2006/relationships/hyperlink" Target="#&#21454;&#25903;&#20869;&#35379;_&#19968;&#33324;!A1"/><Relationship Id="rId1" Type="http://schemas.openxmlformats.org/officeDocument/2006/relationships/hyperlink" Target="#&#21942;&#26989;&#31561;_&#32076;&#36027;!A1"/></Relationships>
</file>

<file path=xl/drawings/_rels/drawing11.xml.rels><?xml version="1.0" encoding="UTF-8" standalone="yes"?>
<Relationships xmlns="http://schemas.openxmlformats.org/package/2006/relationships"><Relationship Id="rId3" Type="http://schemas.openxmlformats.org/officeDocument/2006/relationships/hyperlink" Target="#&#19968;&#33324;_&#25152;&#24471;&#32773;&#24773;&#22577;!A1"/><Relationship Id="rId2" Type="http://schemas.openxmlformats.org/officeDocument/2006/relationships/hyperlink" Target="#&#21454;&#25903;&#20869;&#35379;_&#19968;&#33324;!A1"/><Relationship Id="rId1" Type="http://schemas.openxmlformats.org/officeDocument/2006/relationships/hyperlink" Target="#&#21454;&#20837;&#24773;&#22577;!A1"/></Relationships>
</file>

<file path=xl/drawings/_rels/drawing12.xml.rels><?xml version="1.0" encoding="UTF-8" standalone="yes"?>
<Relationships xmlns="http://schemas.openxmlformats.org/package/2006/relationships"><Relationship Id="rId2" Type="http://schemas.openxmlformats.org/officeDocument/2006/relationships/hyperlink" Target="#&#30003;&#21578;&#26360;&#21360;&#21047;&#30906;&#35469;&#30011;&#38754;!C13"/><Relationship Id="rId1" Type="http://schemas.openxmlformats.org/officeDocument/2006/relationships/hyperlink" Target="#&#21360;&#21047;_&#21454;&#25903;&#20869;&#35379;_&#19968;&#33324;!A1"/></Relationships>
</file>

<file path=xl/drawings/_rels/drawing13.xml.rels><?xml version="1.0" encoding="UTF-8" standalone="yes"?>
<Relationships xmlns="http://schemas.openxmlformats.org/package/2006/relationships"><Relationship Id="rId3" Type="http://schemas.openxmlformats.org/officeDocument/2006/relationships/hyperlink" Target="#&#36786;&#26989;_&#22770;&#19978;!A1"/><Relationship Id="rId2" Type="http://schemas.openxmlformats.org/officeDocument/2006/relationships/hyperlink" Target="#&#36786;&#26989;_&#32076;&#36027;!D11"/><Relationship Id="rId1" Type="http://schemas.openxmlformats.org/officeDocument/2006/relationships/hyperlink" Target="#&#21454;&#20837;&#24773;&#22577;!A1"/></Relationships>
</file>

<file path=xl/drawings/_rels/drawing14.xml.rels><?xml version="1.0" encoding="UTF-8" standalone="yes"?>
<Relationships xmlns="http://schemas.openxmlformats.org/package/2006/relationships"><Relationship Id="rId3" Type="http://schemas.openxmlformats.org/officeDocument/2006/relationships/hyperlink" Target="#&#36786;&#26989;_&#25152;&#24471;&#32773;&#24773;&#22577;!C5"/><Relationship Id="rId2" Type="http://schemas.openxmlformats.org/officeDocument/2006/relationships/hyperlink" Target="#&#36786;&#26989;_&#32076;&#36027;!A1"/><Relationship Id="rId1" Type="http://schemas.openxmlformats.org/officeDocument/2006/relationships/hyperlink" Target="#&#36786;&#26989;_&#22770;&#19978;!A1"/></Relationships>
</file>

<file path=xl/drawings/_rels/drawing15.xml.rels><?xml version="1.0" encoding="UTF-8" standalone="yes"?>
<Relationships xmlns="http://schemas.openxmlformats.org/package/2006/relationships"><Relationship Id="rId3" Type="http://schemas.openxmlformats.org/officeDocument/2006/relationships/hyperlink" Target="#&#21454;&#20837;&#24773;&#22577;!A1"/><Relationship Id="rId2" Type="http://schemas.openxmlformats.org/officeDocument/2006/relationships/hyperlink" Target="#&#21454;&#25903;&#20869;&#35379;_&#36786;&#26989;!A1"/><Relationship Id="rId1" Type="http://schemas.openxmlformats.org/officeDocument/2006/relationships/hyperlink" Target="#&#21942;&#26989;&#31561;_&#32076;&#36027;!A1"/></Relationships>
</file>

<file path=xl/drawings/_rels/drawing16.xml.rels><?xml version="1.0" encoding="UTF-8" standalone="yes"?>
<Relationships xmlns="http://schemas.openxmlformats.org/package/2006/relationships"><Relationship Id="rId3" Type="http://schemas.openxmlformats.org/officeDocument/2006/relationships/hyperlink" Target="#&#21454;&#25903;&#20869;&#35379;_&#36786;&#26989;!A1"/><Relationship Id="rId2" Type="http://schemas.openxmlformats.org/officeDocument/2006/relationships/hyperlink" Target="#&#21454;&#20837;&#24773;&#22577;!A1"/><Relationship Id="rId1" Type="http://schemas.openxmlformats.org/officeDocument/2006/relationships/hyperlink" Target="#&#36786;&#26989;_&#25152;&#24471;&#32773;&#24773;&#22577;!A1"/></Relationships>
</file>

<file path=xl/drawings/_rels/drawing17.xml.rels><?xml version="1.0" encoding="UTF-8" standalone="yes"?>
<Relationships xmlns="http://schemas.openxmlformats.org/package/2006/relationships"><Relationship Id="rId2" Type="http://schemas.openxmlformats.org/officeDocument/2006/relationships/hyperlink" Target="#&#30003;&#21578;&#26360;&#21360;&#21047;&#30906;&#35469;&#30011;&#38754;!C13"/><Relationship Id="rId1" Type="http://schemas.openxmlformats.org/officeDocument/2006/relationships/hyperlink" Target="#&#21360;&#21047;_&#21454;&#25903;&#20869;&#35379;_&#36786;&#26989;!A1"/></Relationships>
</file>

<file path=xl/drawings/_rels/drawing18.xml.rels><?xml version="1.0" encoding="UTF-8" standalone="yes"?>
<Relationships xmlns="http://schemas.openxmlformats.org/package/2006/relationships"><Relationship Id="rId3" Type="http://schemas.openxmlformats.org/officeDocument/2006/relationships/hyperlink" Target="#&#19981;&#21205;&#29987;_&#22770;&#19978;!A1"/><Relationship Id="rId2" Type="http://schemas.openxmlformats.org/officeDocument/2006/relationships/hyperlink" Target="#&#19981;&#21205;&#29987;_&#32076;&#36027;!D11"/><Relationship Id="rId1" Type="http://schemas.openxmlformats.org/officeDocument/2006/relationships/hyperlink" Target="#&#21454;&#20837;&#24773;&#22577;!A1"/></Relationships>
</file>

<file path=xl/drawings/_rels/drawing19.xml.rels><?xml version="1.0" encoding="UTF-8" standalone="yes"?>
<Relationships xmlns="http://schemas.openxmlformats.org/package/2006/relationships"><Relationship Id="rId3" Type="http://schemas.openxmlformats.org/officeDocument/2006/relationships/hyperlink" Target="#&#19981;&#21205;&#29987;_&#25152;&#24471;&#32773;&#24773;&#22577;!C5"/><Relationship Id="rId2" Type="http://schemas.openxmlformats.org/officeDocument/2006/relationships/hyperlink" Target="#&#19981;&#21205;&#29987;_&#32076;&#36027;!A1"/><Relationship Id="rId1" Type="http://schemas.openxmlformats.org/officeDocument/2006/relationships/hyperlink" Target="#&#19981;&#21205;&#29987;_&#22770;&#19978;!A1"/></Relationships>
</file>

<file path=xl/drawings/_rels/drawing20.xml.rels><?xml version="1.0" encoding="UTF-8" standalone="yes"?>
<Relationships xmlns="http://schemas.openxmlformats.org/package/2006/relationships"><Relationship Id="rId3" Type="http://schemas.openxmlformats.org/officeDocument/2006/relationships/hyperlink" Target="#&#21454;&#20837;&#24773;&#22577;!A1"/><Relationship Id="rId2" Type="http://schemas.openxmlformats.org/officeDocument/2006/relationships/hyperlink" Target="#&#21454;&#25903;&#20869;&#35379;_&#19981;&#21205;&#29987;!A1"/><Relationship Id="rId1" Type="http://schemas.openxmlformats.org/officeDocument/2006/relationships/hyperlink" Target="#&#19981;&#21205;&#29987;_&#32076;&#36027;!A1"/></Relationships>
</file>

<file path=xl/drawings/_rels/drawing21.xml.rels><?xml version="1.0" encoding="UTF-8" standalone="yes"?>
<Relationships xmlns="http://schemas.openxmlformats.org/package/2006/relationships"><Relationship Id="rId3" Type="http://schemas.openxmlformats.org/officeDocument/2006/relationships/hyperlink" Target="#&#21454;&#25903;&#20869;&#35379;_&#19981;&#21205;&#29987;!A1"/><Relationship Id="rId2" Type="http://schemas.openxmlformats.org/officeDocument/2006/relationships/hyperlink" Target="#&#21454;&#20837;&#24773;&#22577;!A1"/><Relationship Id="rId1" Type="http://schemas.openxmlformats.org/officeDocument/2006/relationships/hyperlink" Target="#&#19981;&#21205;&#29987;_&#25152;&#24471;&#32773;&#24773;&#22577;!A1"/></Relationships>
</file>

<file path=xl/drawings/_rels/drawing22.xml.rels><?xml version="1.0" encoding="UTF-8" standalone="yes"?>
<Relationships xmlns="http://schemas.openxmlformats.org/package/2006/relationships"><Relationship Id="rId2" Type="http://schemas.openxmlformats.org/officeDocument/2006/relationships/hyperlink" Target="#&#30003;&#21578;&#26360;&#21360;&#21047;&#30906;&#35469;&#30011;&#38754;!C13"/><Relationship Id="rId1" Type="http://schemas.openxmlformats.org/officeDocument/2006/relationships/hyperlink" Target="#&#21360;&#21047;_&#21454;&#25903;&#20869;&#35379;_&#19981;&#21205;&#29987;!A1"/></Relationships>
</file>

<file path=xl/drawings/_rels/drawing23.xml.rels><?xml version="1.0" encoding="UTF-8" standalone="yes"?>
<Relationships xmlns="http://schemas.openxmlformats.org/package/2006/relationships"><Relationship Id="rId3" Type="http://schemas.openxmlformats.org/officeDocument/2006/relationships/hyperlink" Target="#&#32102;&#19982;_&#28304;&#27849;&#26377;!A1"/><Relationship Id="rId2" Type="http://schemas.openxmlformats.org/officeDocument/2006/relationships/hyperlink" Target="#&#32102;&#19982;_&#28304;&#27849;&#28961;!D14"/><Relationship Id="rId1" Type="http://schemas.openxmlformats.org/officeDocument/2006/relationships/hyperlink" Target="#&#21454;&#20837;&#24773;&#22577;!A1"/></Relationships>
</file>

<file path=xl/drawings/_rels/drawing24.xml.rels><?xml version="1.0" encoding="UTF-8" standalone="yes"?>
<Relationships xmlns="http://schemas.openxmlformats.org/package/2006/relationships"><Relationship Id="rId2" Type="http://schemas.openxmlformats.org/officeDocument/2006/relationships/hyperlink" Target="#&#21454;&#20837;&#24773;&#22577;!A1"/><Relationship Id="rId1" Type="http://schemas.openxmlformats.org/officeDocument/2006/relationships/hyperlink" Target="#&#32102;&#19982;_&#28304;&#27849;&#26377;!P22"/></Relationships>
</file>

<file path=xl/drawings/_rels/drawing25.xml.rels><?xml version="1.0" encoding="UTF-8" standalone="yes"?>
<Relationships xmlns="http://schemas.openxmlformats.org/package/2006/relationships"><Relationship Id="rId2" Type="http://schemas.openxmlformats.org/officeDocument/2006/relationships/hyperlink" Target="#&#20844;&#30340;&#24180;&#37329;&#31561;!A1"/><Relationship Id="rId1" Type="http://schemas.openxmlformats.org/officeDocument/2006/relationships/hyperlink" Target="#&#21454;&#20837;&#24773;&#22577;!A1"/></Relationships>
</file>

<file path=xl/drawings/_rels/drawing26.xml.rels><?xml version="1.0" encoding="UTF-8" standalone="yes"?>
<Relationships xmlns="http://schemas.openxmlformats.org/package/2006/relationships"><Relationship Id="rId2" Type="http://schemas.openxmlformats.org/officeDocument/2006/relationships/hyperlink" Target="#&#24180;&#37329;&#20197;&#22806;&#38609;&#25152;&#24471;!A1"/><Relationship Id="rId1" Type="http://schemas.openxmlformats.org/officeDocument/2006/relationships/hyperlink" Target="#&#21454;&#20837;&#24773;&#22577;!A1"/></Relationships>
</file>

<file path=xl/drawings/_rels/drawing27.xml.rels><?xml version="1.0" encoding="UTF-8" standalone="yes"?>
<Relationships xmlns="http://schemas.openxmlformats.org/package/2006/relationships"><Relationship Id="rId2" Type="http://schemas.openxmlformats.org/officeDocument/2006/relationships/hyperlink" Target="#&#35698;&#28193;&#19968;&#26178;&#25152;&#24471;!A1"/><Relationship Id="rId1" Type="http://schemas.openxmlformats.org/officeDocument/2006/relationships/hyperlink" Target="#&#21454;&#20837;&#24773;&#22577;!A1"/></Relationships>
</file>

<file path=xl/drawings/_rels/drawing28.xml.rels><?xml version="1.0" encoding="UTF-8" standalone="yes"?>
<Relationships xmlns="http://schemas.openxmlformats.org/package/2006/relationships"><Relationship Id="rId2" Type="http://schemas.openxmlformats.org/officeDocument/2006/relationships/hyperlink" Target="#&#37197;&#24403;&#25152;&#24471;!A1"/><Relationship Id="rId1" Type="http://schemas.openxmlformats.org/officeDocument/2006/relationships/hyperlink" Target="#&#21454;&#20837;&#24773;&#22577;!A1"/></Relationships>
</file>

<file path=xl/drawings/_rels/drawing29.xml.rels><?xml version="1.0" encoding="UTF-8" standalone="yes"?>
<Relationships xmlns="http://schemas.openxmlformats.org/package/2006/relationships"><Relationship Id="rId1" Type="http://schemas.openxmlformats.org/officeDocument/2006/relationships/hyperlink" Target="#&#21454;&#20837;&#24773;&#22577;!A1"/></Relationships>
</file>

<file path=xl/drawings/_rels/drawing30.xml.rels><?xml version="1.0" encoding="UTF-8" standalone="yes"?>
<Relationships xmlns="http://schemas.openxmlformats.org/package/2006/relationships"><Relationship Id="rId1" Type="http://schemas.openxmlformats.org/officeDocument/2006/relationships/hyperlink" Target="#&#25511;&#38500;&#24773;&#22577;!A1"/></Relationships>
</file>

<file path=xl/drawings/_rels/drawing31.xml.rels><?xml version="1.0" encoding="UTF-8" standalone="yes"?>
<Relationships xmlns="http://schemas.openxmlformats.org/package/2006/relationships"><Relationship Id="rId1" Type="http://schemas.openxmlformats.org/officeDocument/2006/relationships/hyperlink" Target="#&#25511;&#38500;&#24773;&#22577;!A1"/></Relationships>
</file>

<file path=xl/drawings/_rels/drawing32.xml.rels><?xml version="1.0" encoding="UTF-8" standalone="yes"?>
<Relationships xmlns="http://schemas.openxmlformats.org/package/2006/relationships"><Relationship Id="rId2" Type="http://schemas.openxmlformats.org/officeDocument/2006/relationships/hyperlink" Target="#&#37197;&#20598;&#32773;&#25206;&#39178;&#38556;&#23475;&#32773;!A1"/><Relationship Id="rId1" Type="http://schemas.openxmlformats.org/officeDocument/2006/relationships/hyperlink" Target="#&#25511;&#38500;&#24773;&#22577;!A1"/></Relationships>
</file>

<file path=xl/drawings/_rels/drawing33.xml.rels><?xml version="1.0" encoding="UTF-8" standalone="yes"?>
<Relationships xmlns="http://schemas.openxmlformats.org/package/2006/relationships"><Relationship Id="rId1" Type="http://schemas.openxmlformats.org/officeDocument/2006/relationships/hyperlink" Target="#&#25511;&#38500;&#24773;&#22577;!A1"/></Relationships>
</file>

<file path=xl/drawings/_rels/drawing34.xml.rels><?xml version="1.0" encoding="UTF-8" standalone="yes"?>
<Relationships xmlns="http://schemas.openxmlformats.org/package/2006/relationships"><Relationship Id="rId1" Type="http://schemas.openxmlformats.org/officeDocument/2006/relationships/hyperlink" Target="#&#25511;&#38500;&#24773;&#22577;!A1"/></Relationships>
</file>

<file path=xl/drawings/_rels/drawing35.xml.rels><?xml version="1.0" encoding="UTF-8" standalone="yes"?>
<Relationships xmlns="http://schemas.openxmlformats.org/package/2006/relationships"><Relationship Id="rId1" Type="http://schemas.openxmlformats.org/officeDocument/2006/relationships/hyperlink" Target="#&#25511;&#38500;&#24773;&#22577;!A1"/></Relationships>
</file>

<file path=xl/drawings/_rels/drawing36.xml.rels><?xml version="1.0" encoding="UTF-8" standalone="yes"?>
<Relationships xmlns="http://schemas.openxmlformats.org/package/2006/relationships"><Relationship Id="rId2" Type="http://schemas.openxmlformats.org/officeDocument/2006/relationships/hyperlink" Target="#&#21307;&#30274;&#36027;&#26126;&#32048;!C6"/><Relationship Id="rId1" Type="http://schemas.openxmlformats.org/officeDocument/2006/relationships/hyperlink" Target="#&#25511;&#38500;&#24773;&#22577;!A1"/></Relationships>
</file>

<file path=xl/drawings/_rels/drawing37.xml.rels><?xml version="1.0" encoding="UTF-8" standalone="yes"?>
<Relationships xmlns="http://schemas.openxmlformats.org/package/2006/relationships"><Relationship Id="rId3" Type="http://schemas.openxmlformats.org/officeDocument/2006/relationships/hyperlink" Target="#&#21307;&#30274;&#36027;&#26126;&#32048;_&#35352;&#36617;&#20363;!A1"/><Relationship Id="rId2" Type="http://schemas.openxmlformats.org/officeDocument/2006/relationships/hyperlink" Target="#&#21307;&#30274;&#36027;&#26126;&#32048;!A1"/><Relationship Id="rId1" Type="http://schemas.openxmlformats.org/officeDocument/2006/relationships/hyperlink" Target="#&#25511;&#38500;&#24773;&#22577;!A1"/></Relationships>
</file>

<file path=xl/drawings/_rels/drawing38.xml.rels><?xml version="1.0" encoding="UTF-8" standalone="yes"?>
<Relationships xmlns="http://schemas.openxmlformats.org/package/2006/relationships"><Relationship Id="rId1" Type="http://schemas.openxmlformats.org/officeDocument/2006/relationships/hyperlink" Target="#&#21307;&#30274;&#36027;&#26126;&#32048;!A1"/></Relationships>
</file>

<file path=xl/drawings/_rels/drawing39.xml.rels><?xml version="1.0" encoding="UTF-8" standalone="yes"?>
<Relationships xmlns="http://schemas.openxmlformats.org/package/2006/relationships"><Relationship Id="rId2" Type="http://schemas.openxmlformats.org/officeDocument/2006/relationships/hyperlink" Target="#&#30003;&#21578;&#26360;&#21360;&#21047;&#30906;&#35469;&#30011;&#38754;!C13"/><Relationship Id="rId1" Type="http://schemas.openxmlformats.org/officeDocument/2006/relationships/hyperlink" Target="#&#21360;&#21047;_&#21307;&#30274;&#36027;&#26126;&#32048;!A1"/></Relationships>
</file>

<file path=xl/drawings/_rels/drawing40.xml.rels><?xml version="1.0" encoding="UTF-8" standalone="yes"?>
<Relationships xmlns="http://schemas.openxmlformats.org/package/2006/relationships"><Relationship Id="rId1" Type="http://schemas.openxmlformats.org/officeDocument/2006/relationships/hyperlink" Target="#&#25511;&#38500;&#24773;&#22577;!A1"/></Relationships>
</file>

<file path=xl/drawings/_rels/drawing41.xml.rels><?xml version="1.0" encoding="UTF-8" standalone="yes"?>
<Relationships xmlns="http://schemas.openxmlformats.org/package/2006/relationships"><Relationship Id="rId1" Type="http://schemas.openxmlformats.org/officeDocument/2006/relationships/hyperlink" Target="#&#25511;&#38500;&#24773;&#22577;!A1"/></Relationships>
</file>

<file path=xl/drawings/drawing1.xml><?xml version="1.0" encoding="utf-8"?>
<xdr:wsDr xmlns:xdr="http://schemas.openxmlformats.org/drawingml/2006/spreadsheetDrawing" xmlns:a="http://schemas.openxmlformats.org/drawingml/2006/main">
  <xdr:twoCellAnchor>
    <xdr:from>
      <xdr:col>14</xdr:col>
      <xdr:colOff>0</xdr:colOff>
      <xdr:row>20</xdr:row>
      <xdr:rowOff>0</xdr:rowOff>
    </xdr:from>
    <xdr:to>
      <xdr:col>16</xdr:col>
      <xdr:colOff>0</xdr:colOff>
      <xdr:row>21</xdr:row>
      <xdr:rowOff>247650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8972550" y="5314950"/>
          <a:ext cx="1371600" cy="49530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次へ進む</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18</xdr:row>
      <xdr:rowOff>0</xdr:rowOff>
    </xdr:from>
    <xdr:to>
      <xdr:col>6</xdr:col>
      <xdr:colOff>57150</xdr:colOff>
      <xdr:row>20</xdr:row>
      <xdr:rowOff>180975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3552825" y="4152900"/>
          <a:ext cx="2028825" cy="58102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収入トップ画面へ進む</a:t>
          </a:r>
        </a:p>
      </xdr:txBody>
    </xdr:sp>
    <xdr:clientData/>
  </xdr:twoCellAnchor>
  <xdr:twoCellAnchor>
    <xdr:from>
      <xdr:col>9</xdr:col>
      <xdr:colOff>600075</xdr:colOff>
      <xdr:row>18</xdr:row>
      <xdr:rowOff>0</xdr:rowOff>
    </xdr:from>
    <xdr:to>
      <xdr:col>13</xdr:col>
      <xdr:colOff>0</xdr:colOff>
      <xdr:row>20</xdr:row>
      <xdr:rowOff>180975</xdr:rowOff>
    </xdr:to>
    <xdr:sp macro="" textlink="">
      <xdr:nvSpPr>
        <xdr:cNvPr id="4" name="四角形: 角度付き 3">
          <a:hlinkClick xmlns:r="http://schemas.openxmlformats.org/officeDocument/2006/relationships" r:id="rId2"/>
          <a:extLst>
            <a:ext uri="{FF2B5EF4-FFF2-40B4-BE49-F238E27FC236}">
              <a16:creationId xmlns:a16="http://schemas.microsoft.com/office/drawing/2014/main" id="{CF550809-30E2-4241-ADC1-19D903DC8E0C}"/>
            </a:ext>
          </a:extLst>
        </xdr:cNvPr>
        <xdr:cNvSpPr/>
      </xdr:nvSpPr>
      <xdr:spPr>
        <a:xfrm>
          <a:off x="9229725" y="431482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タイトル画面へ戻る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9</xdr:row>
      <xdr:rowOff>0</xdr:rowOff>
    </xdr:from>
    <xdr:to>
      <xdr:col>6</xdr:col>
      <xdr:colOff>0</xdr:colOff>
      <xdr:row>10</xdr:row>
      <xdr:rowOff>0</xdr:rowOff>
    </xdr:to>
    <xdr:sp macro="" textlink="">
      <xdr:nvSpPr>
        <xdr:cNvPr id="25" name="四角形: 角度付き 24">
          <a:hlinkClick xmlns:r="http://schemas.openxmlformats.org/officeDocument/2006/relationships" r:id="rId1"/>
          <a:extLst>
            <a:ext uri="{FF2B5EF4-FFF2-40B4-BE49-F238E27FC236}">
              <a16:creationId xmlns:a16="http://schemas.microsoft.com/office/drawing/2014/main" id="{00000000-0008-0000-0200-000019000000}"/>
            </a:ext>
          </a:extLst>
        </xdr:cNvPr>
        <xdr:cNvSpPr/>
      </xdr:nvSpPr>
      <xdr:spPr>
        <a:xfrm>
          <a:off x="3009900" y="1857375"/>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12</xdr:row>
      <xdr:rowOff>0</xdr:rowOff>
    </xdr:from>
    <xdr:to>
      <xdr:col>6</xdr:col>
      <xdr:colOff>0</xdr:colOff>
      <xdr:row>12</xdr:row>
      <xdr:rowOff>247650</xdr:rowOff>
    </xdr:to>
    <xdr:sp macro="" textlink="">
      <xdr:nvSpPr>
        <xdr:cNvPr id="26" name="四角形: 角度付き 25">
          <a:hlinkClick xmlns:r="http://schemas.openxmlformats.org/officeDocument/2006/relationships" r:id="rId2"/>
          <a:extLst>
            <a:ext uri="{FF2B5EF4-FFF2-40B4-BE49-F238E27FC236}">
              <a16:creationId xmlns:a16="http://schemas.microsoft.com/office/drawing/2014/main" id="{00000000-0008-0000-0200-00001A000000}"/>
            </a:ext>
          </a:extLst>
        </xdr:cNvPr>
        <xdr:cNvSpPr/>
      </xdr:nvSpPr>
      <xdr:spPr>
        <a:xfrm>
          <a:off x="2819400" y="2219325"/>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15</xdr:row>
      <xdr:rowOff>0</xdr:rowOff>
    </xdr:from>
    <xdr:to>
      <xdr:col>6</xdr:col>
      <xdr:colOff>0</xdr:colOff>
      <xdr:row>15</xdr:row>
      <xdr:rowOff>247650</xdr:rowOff>
    </xdr:to>
    <xdr:sp macro="" textlink="">
      <xdr:nvSpPr>
        <xdr:cNvPr id="27" name="四角形: 角度付き 26">
          <a:hlinkClick xmlns:r="http://schemas.openxmlformats.org/officeDocument/2006/relationships" r:id="rId3"/>
          <a:extLst>
            <a:ext uri="{FF2B5EF4-FFF2-40B4-BE49-F238E27FC236}">
              <a16:creationId xmlns:a16="http://schemas.microsoft.com/office/drawing/2014/main" id="{00000000-0008-0000-0200-00001B000000}"/>
            </a:ext>
          </a:extLst>
        </xdr:cNvPr>
        <xdr:cNvSpPr/>
      </xdr:nvSpPr>
      <xdr:spPr>
        <a:xfrm>
          <a:off x="2819400" y="2647950"/>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18</xdr:row>
      <xdr:rowOff>0</xdr:rowOff>
    </xdr:from>
    <xdr:to>
      <xdr:col>6</xdr:col>
      <xdr:colOff>0</xdr:colOff>
      <xdr:row>18</xdr:row>
      <xdr:rowOff>247650</xdr:rowOff>
    </xdr:to>
    <xdr:sp macro="" textlink="">
      <xdr:nvSpPr>
        <xdr:cNvPr id="28" name="四角形: 角度付き 27">
          <a:hlinkClick xmlns:r="http://schemas.openxmlformats.org/officeDocument/2006/relationships" r:id="rId4"/>
          <a:extLst>
            <a:ext uri="{FF2B5EF4-FFF2-40B4-BE49-F238E27FC236}">
              <a16:creationId xmlns:a16="http://schemas.microsoft.com/office/drawing/2014/main" id="{00000000-0008-0000-0200-00001C000000}"/>
            </a:ext>
          </a:extLst>
        </xdr:cNvPr>
        <xdr:cNvSpPr/>
      </xdr:nvSpPr>
      <xdr:spPr>
        <a:xfrm>
          <a:off x="2819400" y="3076575"/>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21</xdr:row>
      <xdr:rowOff>0</xdr:rowOff>
    </xdr:from>
    <xdr:to>
      <xdr:col>6</xdr:col>
      <xdr:colOff>0</xdr:colOff>
      <xdr:row>21</xdr:row>
      <xdr:rowOff>247650</xdr:rowOff>
    </xdr:to>
    <xdr:sp macro="" textlink="">
      <xdr:nvSpPr>
        <xdr:cNvPr id="29" name="四角形: 角度付き 28">
          <a:hlinkClick xmlns:r="http://schemas.openxmlformats.org/officeDocument/2006/relationships" r:id="rId5"/>
          <a:extLst>
            <a:ext uri="{FF2B5EF4-FFF2-40B4-BE49-F238E27FC236}">
              <a16:creationId xmlns:a16="http://schemas.microsoft.com/office/drawing/2014/main" id="{00000000-0008-0000-0200-00001D000000}"/>
            </a:ext>
          </a:extLst>
        </xdr:cNvPr>
        <xdr:cNvSpPr/>
      </xdr:nvSpPr>
      <xdr:spPr>
        <a:xfrm>
          <a:off x="2819400" y="3505200"/>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24</xdr:row>
      <xdr:rowOff>0</xdr:rowOff>
    </xdr:from>
    <xdr:to>
      <xdr:col>6</xdr:col>
      <xdr:colOff>0</xdr:colOff>
      <xdr:row>24</xdr:row>
      <xdr:rowOff>247650</xdr:rowOff>
    </xdr:to>
    <xdr:sp macro="" textlink="">
      <xdr:nvSpPr>
        <xdr:cNvPr id="30" name="四角形: 角度付き 29">
          <a:hlinkClick xmlns:r="http://schemas.openxmlformats.org/officeDocument/2006/relationships" r:id="rId6"/>
          <a:extLst>
            <a:ext uri="{FF2B5EF4-FFF2-40B4-BE49-F238E27FC236}">
              <a16:creationId xmlns:a16="http://schemas.microsoft.com/office/drawing/2014/main" id="{00000000-0008-0000-0200-00001E000000}"/>
            </a:ext>
          </a:extLst>
        </xdr:cNvPr>
        <xdr:cNvSpPr/>
      </xdr:nvSpPr>
      <xdr:spPr>
        <a:xfrm>
          <a:off x="2819400" y="3933825"/>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27</xdr:row>
      <xdr:rowOff>0</xdr:rowOff>
    </xdr:from>
    <xdr:to>
      <xdr:col>6</xdr:col>
      <xdr:colOff>0</xdr:colOff>
      <xdr:row>27</xdr:row>
      <xdr:rowOff>247650</xdr:rowOff>
    </xdr:to>
    <xdr:sp macro="" textlink="">
      <xdr:nvSpPr>
        <xdr:cNvPr id="31" name="四角形: 角度付き 30">
          <a:hlinkClick xmlns:r="http://schemas.openxmlformats.org/officeDocument/2006/relationships" r:id="rId7"/>
          <a:extLst>
            <a:ext uri="{FF2B5EF4-FFF2-40B4-BE49-F238E27FC236}">
              <a16:creationId xmlns:a16="http://schemas.microsoft.com/office/drawing/2014/main" id="{00000000-0008-0000-0200-00001F000000}"/>
            </a:ext>
          </a:extLst>
        </xdr:cNvPr>
        <xdr:cNvSpPr/>
      </xdr:nvSpPr>
      <xdr:spPr>
        <a:xfrm>
          <a:off x="2819400" y="4362450"/>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30</xdr:row>
      <xdr:rowOff>0</xdr:rowOff>
    </xdr:from>
    <xdr:to>
      <xdr:col>6</xdr:col>
      <xdr:colOff>0</xdr:colOff>
      <xdr:row>30</xdr:row>
      <xdr:rowOff>247650</xdr:rowOff>
    </xdr:to>
    <xdr:sp macro="" textlink="">
      <xdr:nvSpPr>
        <xdr:cNvPr id="32" name="四角形: 角度付き 31">
          <a:hlinkClick xmlns:r="http://schemas.openxmlformats.org/officeDocument/2006/relationships" r:id="rId8"/>
          <a:extLst>
            <a:ext uri="{FF2B5EF4-FFF2-40B4-BE49-F238E27FC236}">
              <a16:creationId xmlns:a16="http://schemas.microsoft.com/office/drawing/2014/main" id="{00000000-0008-0000-0200-000020000000}"/>
            </a:ext>
          </a:extLst>
        </xdr:cNvPr>
        <xdr:cNvSpPr/>
      </xdr:nvSpPr>
      <xdr:spPr>
        <a:xfrm>
          <a:off x="2819400" y="4791075"/>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36</xdr:row>
      <xdr:rowOff>0</xdr:rowOff>
    </xdr:from>
    <xdr:to>
      <xdr:col>6</xdr:col>
      <xdr:colOff>0</xdr:colOff>
      <xdr:row>36</xdr:row>
      <xdr:rowOff>247650</xdr:rowOff>
    </xdr:to>
    <xdr:sp macro="" textlink="">
      <xdr:nvSpPr>
        <xdr:cNvPr id="33" name="四角形: 角度付き 32">
          <a:hlinkClick xmlns:r="http://schemas.openxmlformats.org/officeDocument/2006/relationships" r:id="rId9"/>
          <a:extLst>
            <a:ext uri="{FF2B5EF4-FFF2-40B4-BE49-F238E27FC236}">
              <a16:creationId xmlns:a16="http://schemas.microsoft.com/office/drawing/2014/main" id="{00000000-0008-0000-0200-000021000000}"/>
            </a:ext>
          </a:extLst>
        </xdr:cNvPr>
        <xdr:cNvSpPr/>
      </xdr:nvSpPr>
      <xdr:spPr>
        <a:xfrm>
          <a:off x="2819400" y="5219700"/>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39</xdr:row>
      <xdr:rowOff>0</xdr:rowOff>
    </xdr:from>
    <xdr:to>
      <xdr:col>6</xdr:col>
      <xdr:colOff>0</xdr:colOff>
      <xdr:row>39</xdr:row>
      <xdr:rowOff>247650</xdr:rowOff>
    </xdr:to>
    <xdr:sp macro="" textlink="">
      <xdr:nvSpPr>
        <xdr:cNvPr id="34" name="四角形: 角度付き 33">
          <a:hlinkClick xmlns:r="http://schemas.openxmlformats.org/officeDocument/2006/relationships" r:id="rId10"/>
          <a:extLst>
            <a:ext uri="{FF2B5EF4-FFF2-40B4-BE49-F238E27FC236}">
              <a16:creationId xmlns:a16="http://schemas.microsoft.com/office/drawing/2014/main" id="{00000000-0008-0000-0200-000022000000}"/>
            </a:ext>
          </a:extLst>
        </xdr:cNvPr>
        <xdr:cNvSpPr/>
      </xdr:nvSpPr>
      <xdr:spPr>
        <a:xfrm>
          <a:off x="2819400" y="5648325"/>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42</xdr:row>
      <xdr:rowOff>0</xdr:rowOff>
    </xdr:from>
    <xdr:to>
      <xdr:col>6</xdr:col>
      <xdr:colOff>0</xdr:colOff>
      <xdr:row>42</xdr:row>
      <xdr:rowOff>247650</xdr:rowOff>
    </xdr:to>
    <xdr:sp macro="" textlink="">
      <xdr:nvSpPr>
        <xdr:cNvPr id="35" name="四角形: 角度付き 34">
          <a:hlinkClick xmlns:r="http://schemas.openxmlformats.org/officeDocument/2006/relationships" r:id="rId11"/>
          <a:extLst>
            <a:ext uri="{FF2B5EF4-FFF2-40B4-BE49-F238E27FC236}">
              <a16:creationId xmlns:a16="http://schemas.microsoft.com/office/drawing/2014/main" id="{00000000-0008-0000-0200-000023000000}"/>
            </a:ext>
          </a:extLst>
        </xdr:cNvPr>
        <xdr:cNvSpPr/>
      </xdr:nvSpPr>
      <xdr:spPr>
        <a:xfrm>
          <a:off x="2819400" y="6076950"/>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33</xdr:row>
      <xdr:rowOff>0</xdr:rowOff>
    </xdr:from>
    <xdr:to>
      <xdr:col>6</xdr:col>
      <xdr:colOff>0</xdr:colOff>
      <xdr:row>33</xdr:row>
      <xdr:rowOff>247650</xdr:rowOff>
    </xdr:to>
    <xdr:sp macro="" textlink="">
      <xdr:nvSpPr>
        <xdr:cNvPr id="18" name="四角形: 角度付き 17">
          <a:hlinkClick xmlns:r="http://schemas.openxmlformats.org/officeDocument/2006/relationships" r:id="rId12"/>
          <a:extLst>
            <a:ext uri="{FF2B5EF4-FFF2-40B4-BE49-F238E27FC236}">
              <a16:creationId xmlns:a16="http://schemas.microsoft.com/office/drawing/2014/main" id="{00000000-0008-0000-0200-000012000000}"/>
            </a:ext>
          </a:extLst>
        </xdr:cNvPr>
        <xdr:cNvSpPr/>
      </xdr:nvSpPr>
      <xdr:spPr>
        <a:xfrm>
          <a:off x="2743200" y="5867400"/>
          <a:ext cx="809625" cy="2476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入力</a:t>
          </a:r>
        </a:p>
      </xdr:txBody>
    </xdr:sp>
    <xdr:clientData/>
  </xdr:twoCellAnchor>
  <xdr:twoCellAnchor>
    <xdr:from>
      <xdr:col>12</xdr:col>
      <xdr:colOff>0</xdr:colOff>
      <xdr:row>4</xdr:row>
      <xdr:rowOff>19050</xdr:rowOff>
    </xdr:from>
    <xdr:to>
      <xdr:col>14</xdr:col>
      <xdr:colOff>657225</xdr:colOff>
      <xdr:row>7</xdr:row>
      <xdr:rowOff>0</xdr:rowOff>
    </xdr:to>
    <xdr:sp macro="" textlink="">
      <xdr:nvSpPr>
        <xdr:cNvPr id="14" name="四角形: 角度付き 13">
          <a:hlinkClick xmlns:r="http://schemas.openxmlformats.org/officeDocument/2006/relationships" r:id="rId13"/>
          <a:extLst>
            <a:ext uri="{FF2B5EF4-FFF2-40B4-BE49-F238E27FC236}">
              <a16:creationId xmlns:a16="http://schemas.microsoft.com/office/drawing/2014/main" id="{00000000-0008-0000-0200-00000E000000}"/>
            </a:ext>
          </a:extLst>
        </xdr:cNvPr>
        <xdr:cNvSpPr/>
      </xdr:nvSpPr>
      <xdr:spPr>
        <a:xfrm>
          <a:off x="7267575" y="866775"/>
          <a:ext cx="2028825" cy="58102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控除トップ画面へ進む</a:t>
          </a:r>
        </a:p>
      </xdr:txBody>
    </xdr:sp>
    <xdr:clientData/>
  </xdr:twoCellAnchor>
  <xdr:twoCellAnchor>
    <xdr:from>
      <xdr:col>12</xdr:col>
      <xdr:colOff>38100</xdr:colOff>
      <xdr:row>7</xdr:row>
      <xdr:rowOff>352425</xdr:rowOff>
    </xdr:from>
    <xdr:to>
      <xdr:col>15</xdr:col>
      <xdr:colOff>9525</xdr:colOff>
      <xdr:row>12</xdr:row>
      <xdr:rowOff>0</xdr:rowOff>
    </xdr:to>
    <xdr:sp macro="" textlink="">
      <xdr:nvSpPr>
        <xdr:cNvPr id="15" name="四角形: 角度付き 14">
          <a:hlinkClick xmlns:r="http://schemas.openxmlformats.org/officeDocument/2006/relationships" r:id="rId14"/>
          <a:extLst>
            <a:ext uri="{FF2B5EF4-FFF2-40B4-BE49-F238E27FC236}">
              <a16:creationId xmlns:a16="http://schemas.microsoft.com/office/drawing/2014/main" id="{00000000-0008-0000-0200-00000F000000}"/>
            </a:ext>
          </a:extLst>
        </xdr:cNvPr>
        <xdr:cNvSpPr/>
      </xdr:nvSpPr>
      <xdr:spPr>
        <a:xfrm>
          <a:off x="7305675" y="180022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申告者情報の入力へ戻る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9</xdr:row>
      <xdr:rowOff>0</xdr:rowOff>
    </xdr:from>
    <xdr:to>
      <xdr:col>6</xdr:col>
      <xdr:colOff>0</xdr:colOff>
      <xdr:row>10</xdr:row>
      <xdr:rowOff>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2743200" y="1895475"/>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12</xdr:row>
      <xdr:rowOff>0</xdr:rowOff>
    </xdr:from>
    <xdr:to>
      <xdr:col>6</xdr:col>
      <xdr:colOff>0</xdr:colOff>
      <xdr:row>12</xdr:row>
      <xdr:rowOff>247650</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2743200" y="2333625"/>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15</xdr:row>
      <xdr:rowOff>0</xdr:rowOff>
    </xdr:from>
    <xdr:to>
      <xdr:col>6</xdr:col>
      <xdr:colOff>0</xdr:colOff>
      <xdr:row>15</xdr:row>
      <xdr:rowOff>247650</xdr:rowOff>
    </xdr:to>
    <xdr:sp macro="" textlink="">
      <xdr:nvSpPr>
        <xdr:cNvPr id="4" name="四角形: 角度付き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2743200" y="2838450"/>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18</xdr:row>
      <xdr:rowOff>0</xdr:rowOff>
    </xdr:from>
    <xdr:to>
      <xdr:col>6</xdr:col>
      <xdr:colOff>0</xdr:colOff>
      <xdr:row>18</xdr:row>
      <xdr:rowOff>247650</xdr:rowOff>
    </xdr:to>
    <xdr:sp macro="" textlink="">
      <xdr:nvSpPr>
        <xdr:cNvPr id="5" name="四角形: 角度付き 4">
          <a:hlinkClick xmlns:r="http://schemas.openxmlformats.org/officeDocument/2006/relationships" r:id="rId4"/>
          <a:extLst>
            <a:ext uri="{FF2B5EF4-FFF2-40B4-BE49-F238E27FC236}">
              <a16:creationId xmlns:a16="http://schemas.microsoft.com/office/drawing/2014/main" id="{00000000-0008-0000-0300-000005000000}"/>
            </a:ext>
          </a:extLst>
        </xdr:cNvPr>
        <xdr:cNvSpPr/>
      </xdr:nvSpPr>
      <xdr:spPr>
        <a:xfrm>
          <a:off x="2743200" y="3343275"/>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21</xdr:row>
      <xdr:rowOff>0</xdr:rowOff>
    </xdr:from>
    <xdr:to>
      <xdr:col>6</xdr:col>
      <xdr:colOff>0</xdr:colOff>
      <xdr:row>21</xdr:row>
      <xdr:rowOff>247650</xdr:rowOff>
    </xdr:to>
    <xdr:sp macro="" textlink="">
      <xdr:nvSpPr>
        <xdr:cNvPr id="6" name="四角形: 角度付き 5">
          <a:hlinkClick xmlns:r="http://schemas.openxmlformats.org/officeDocument/2006/relationships" r:id="rId5"/>
          <a:extLst>
            <a:ext uri="{FF2B5EF4-FFF2-40B4-BE49-F238E27FC236}">
              <a16:creationId xmlns:a16="http://schemas.microsoft.com/office/drawing/2014/main" id="{00000000-0008-0000-0300-000006000000}"/>
            </a:ext>
          </a:extLst>
        </xdr:cNvPr>
        <xdr:cNvSpPr/>
      </xdr:nvSpPr>
      <xdr:spPr>
        <a:xfrm>
          <a:off x="2743200" y="3848100"/>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24</xdr:row>
      <xdr:rowOff>0</xdr:rowOff>
    </xdr:from>
    <xdr:to>
      <xdr:col>6</xdr:col>
      <xdr:colOff>0</xdr:colOff>
      <xdr:row>24</xdr:row>
      <xdr:rowOff>247650</xdr:rowOff>
    </xdr:to>
    <xdr:sp macro="" textlink="">
      <xdr:nvSpPr>
        <xdr:cNvPr id="7" name="四角形: 角度付き 6">
          <a:hlinkClick xmlns:r="http://schemas.openxmlformats.org/officeDocument/2006/relationships" r:id="rId6"/>
          <a:extLst>
            <a:ext uri="{FF2B5EF4-FFF2-40B4-BE49-F238E27FC236}">
              <a16:creationId xmlns:a16="http://schemas.microsoft.com/office/drawing/2014/main" id="{00000000-0008-0000-0300-000007000000}"/>
            </a:ext>
          </a:extLst>
        </xdr:cNvPr>
        <xdr:cNvSpPr/>
      </xdr:nvSpPr>
      <xdr:spPr>
        <a:xfrm>
          <a:off x="2743200" y="4352925"/>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27</xdr:row>
      <xdr:rowOff>0</xdr:rowOff>
    </xdr:from>
    <xdr:to>
      <xdr:col>6</xdr:col>
      <xdr:colOff>0</xdr:colOff>
      <xdr:row>27</xdr:row>
      <xdr:rowOff>247650</xdr:rowOff>
    </xdr:to>
    <xdr:sp macro="" textlink="">
      <xdr:nvSpPr>
        <xdr:cNvPr id="8" name="四角形: 角度付き 7">
          <a:hlinkClick xmlns:r="http://schemas.openxmlformats.org/officeDocument/2006/relationships" r:id="rId7"/>
          <a:extLst>
            <a:ext uri="{FF2B5EF4-FFF2-40B4-BE49-F238E27FC236}">
              <a16:creationId xmlns:a16="http://schemas.microsoft.com/office/drawing/2014/main" id="{00000000-0008-0000-0300-000008000000}"/>
            </a:ext>
          </a:extLst>
        </xdr:cNvPr>
        <xdr:cNvSpPr/>
      </xdr:nvSpPr>
      <xdr:spPr>
        <a:xfrm>
          <a:off x="2743200" y="4857750"/>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30</xdr:row>
      <xdr:rowOff>0</xdr:rowOff>
    </xdr:from>
    <xdr:to>
      <xdr:col>6</xdr:col>
      <xdr:colOff>0</xdr:colOff>
      <xdr:row>30</xdr:row>
      <xdr:rowOff>247650</xdr:rowOff>
    </xdr:to>
    <xdr:sp macro="" textlink="">
      <xdr:nvSpPr>
        <xdr:cNvPr id="9" name="四角形: 角度付き 8">
          <a:hlinkClick xmlns:r="http://schemas.openxmlformats.org/officeDocument/2006/relationships" r:id="rId8"/>
          <a:extLst>
            <a:ext uri="{FF2B5EF4-FFF2-40B4-BE49-F238E27FC236}">
              <a16:creationId xmlns:a16="http://schemas.microsoft.com/office/drawing/2014/main" id="{00000000-0008-0000-0300-000009000000}"/>
            </a:ext>
          </a:extLst>
        </xdr:cNvPr>
        <xdr:cNvSpPr/>
      </xdr:nvSpPr>
      <xdr:spPr>
        <a:xfrm>
          <a:off x="2743200" y="5362575"/>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33</xdr:row>
      <xdr:rowOff>0</xdr:rowOff>
    </xdr:from>
    <xdr:to>
      <xdr:col>6</xdr:col>
      <xdr:colOff>0</xdr:colOff>
      <xdr:row>33</xdr:row>
      <xdr:rowOff>247650</xdr:rowOff>
    </xdr:to>
    <xdr:sp macro="" textlink="">
      <xdr:nvSpPr>
        <xdr:cNvPr id="10" name="四角形: 角度付き 9">
          <a:hlinkClick xmlns:r="http://schemas.openxmlformats.org/officeDocument/2006/relationships" r:id="rId9"/>
          <a:extLst>
            <a:ext uri="{FF2B5EF4-FFF2-40B4-BE49-F238E27FC236}">
              <a16:creationId xmlns:a16="http://schemas.microsoft.com/office/drawing/2014/main" id="{00000000-0008-0000-0300-00000A000000}"/>
            </a:ext>
          </a:extLst>
        </xdr:cNvPr>
        <xdr:cNvSpPr/>
      </xdr:nvSpPr>
      <xdr:spPr>
        <a:xfrm>
          <a:off x="2743200" y="5867400"/>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36</xdr:row>
      <xdr:rowOff>0</xdr:rowOff>
    </xdr:from>
    <xdr:to>
      <xdr:col>6</xdr:col>
      <xdr:colOff>0</xdr:colOff>
      <xdr:row>36</xdr:row>
      <xdr:rowOff>247650</xdr:rowOff>
    </xdr:to>
    <xdr:sp macro="" textlink="">
      <xdr:nvSpPr>
        <xdr:cNvPr id="11" name="四角形: 角度付き 10">
          <a:hlinkClick xmlns:r="http://schemas.openxmlformats.org/officeDocument/2006/relationships" r:id="rId10"/>
          <a:extLst>
            <a:ext uri="{FF2B5EF4-FFF2-40B4-BE49-F238E27FC236}">
              <a16:creationId xmlns:a16="http://schemas.microsoft.com/office/drawing/2014/main" id="{00000000-0008-0000-0300-00000B000000}"/>
            </a:ext>
          </a:extLst>
        </xdr:cNvPr>
        <xdr:cNvSpPr/>
      </xdr:nvSpPr>
      <xdr:spPr>
        <a:xfrm>
          <a:off x="2743200" y="6372225"/>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39</xdr:row>
      <xdr:rowOff>0</xdr:rowOff>
    </xdr:from>
    <xdr:to>
      <xdr:col>6</xdr:col>
      <xdr:colOff>0</xdr:colOff>
      <xdr:row>39</xdr:row>
      <xdr:rowOff>247650</xdr:rowOff>
    </xdr:to>
    <xdr:sp macro="" textlink="">
      <xdr:nvSpPr>
        <xdr:cNvPr id="12" name="四角形: 角度付き 11">
          <a:hlinkClick xmlns:r="http://schemas.openxmlformats.org/officeDocument/2006/relationships" r:id="rId11"/>
          <a:extLst>
            <a:ext uri="{FF2B5EF4-FFF2-40B4-BE49-F238E27FC236}">
              <a16:creationId xmlns:a16="http://schemas.microsoft.com/office/drawing/2014/main" id="{00000000-0008-0000-0300-00000C000000}"/>
            </a:ext>
          </a:extLst>
        </xdr:cNvPr>
        <xdr:cNvSpPr/>
      </xdr:nvSpPr>
      <xdr:spPr>
        <a:xfrm>
          <a:off x="2743200" y="6877050"/>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12</xdr:col>
      <xdr:colOff>0</xdr:colOff>
      <xdr:row>4</xdr:row>
      <xdr:rowOff>19050</xdr:rowOff>
    </xdr:from>
    <xdr:to>
      <xdr:col>14</xdr:col>
      <xdr:colOff>657225</xdr:colOff>
      <xdr:row>7</xdr:row>
      <xdr:rowOff>0</xdr:rowOff>
    </xdr:to>
    <xdr:sp macro="" textlink="">
      <xdr:nvSpPr>
        <xdr:cNvPr id="13" name="四角形: 角度付き 12">
          <a:hlinkClick xmlns:r="http://schemas.openxmlformats.org/officeDocument/2006/relationships" r:id="rId12"/>
          <a:extLst>
            <a:ext uri="{FF2B5EF4-FFF2-40B4-BE49-F238E27FC236}">
              <a16:creationId xmlns:a16="http://schemas.microsoft.com/office/drawing/2014/main" id="{00000000-0008-0000-0300-00000D000000}"/>
            </a:ext>
          </a:extLst>
        </xdr:cNvPr>
        <xdr:cNvSpPr/>
      </xdr:nvSpPr>
      <xdr:spPr>
        <a:xfrm>
          <a:off x="7267575" y="819150"/>
          <a:ext cx="2028825" cy="58102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申告書の印刷へ進む</a:t>
          </a:r>
        </a:p>
      </xdr:txBody>
    </xdr:sp>
    <xdr:clientData/>
  </xdr:twoCellAnchor>
  <xdr:twoCellAnchor>
    <xdr:from>
      <xdr:col>5</xdr:col>
      <xdr:colOff>0</xdr:colOff>
      <xdr:row>42</xdr:row>
      <xdr:rowOff>0</xdr:rowOff>
    </xdr:from>
    <xdr:to>
      <xdr:col>6</xdr:col>
      <xdr:colOff>0</xdr:colOff>
      <xdr:row>42</xdr:row>
      <xdr:rowOff>247650</xdr:rowOff>
    </xdr:to>
    <xdr:sp macro="" textlink="">
      <xdr:nvSpPr>
        <xdr:cNvPr id="14" name="四角形: 角度付き 13">
          <a:hlinkClick xmlns:r="http://schemas.openxmlformats.org/officeDocument/2006/relationships" r:id="rId13"/>
          <a:extLst>
            <a:ext uri="{FF2B5EF4-FFF2-40B4-BE49-F238E27FC236}">
              <a16:creationId xmlns:a16="http://schemas.microsoft.com/office/drawing/2014/main" id="{00000000-0008-0000-0300-00000E000000}"/>
            </a:ext>
          </a:extLst>
        </xdr:cNvPr>
        <xdr:cNvSpPr/>
      </xdr:nvSpPr>
      <xdr:spPr>
        <a:xfrm>
          <a:off x="2743200" y="6877050"/>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5</xdr:col>
      <xdr:colOff>0</xdr:colOff>
      <xdr:row>45</xdr:row>
      <xdr:rowOff>0</xdr:rowOff>
    </xdr:from>
    <xdr:to>
      <xdr:col>6</xdr:col>
      <xdr:colOff>0</xdr:colOff>
      <xdr:row>45</xdr:row>
      <xdr:rowOff>247650</xdr:rowOff>
    </xdr:to>
    <xdr:sp macro="" textlink="">
      <xdr:nvSpPr>
        <xdr:cNvPr id="15" name="四角形: 角度付き 14">
          <a:hlinkClick xmlns:r="http://schemas.openxmlformats.org/officeDocument/2006/relationships" r:id="rId14"/>
          <a:extLst>
            <a:ext uri="{FF2B5EF4-FFF2-40B4-BE49-F238E27FC236}">
              <a16:creationId xmlns:a16="http://schemas.microsoft.com/office/drawing/2014/main" id="{00000000-0008-0000-0300-00000F000000}"/>
            </a:ext>
          </a:extLst>
        </xdr:cNvPr>
        <xdr:cNvSpPr/>
      </xdr:nvSpPr>
      <xdr:spPr>
        <a:xfrm>
          <a:off x="2743200" y="6877050"/>
          <a:ext cx="809625" cy="247650"/>
        </a:xfrm>
        <a:prstGeom prst="bevel">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入力</a:t>
          </a:r>
        </a:p>
      </xdr:txBody>
    </xdr:sp>
    <xdr:clientData/>
  </xdr:twoCellAnchor>
  <xdr:twoCellAnchor>
    <xdr:from>
      <xdr:col>12</xdr:col>
      <xdr:colOff>28575</xdr:colOff>
      <xdr:row>7</xdr:row>
      <xdr:rowOff>352425</xdr:rowOff>
    </xdr:from>
    <xdr:to>
      <xdr:col>15</xdr:col>
      <xdr:colOff>0</xdr:colOff>
      <xdr:row>12</xdr:row>
      <xdr:rowOff>0</xdr:rowOff>
    </xdr:to>
    <xdr:sp macro="" textlink="">
      <xdr:nvSpPr>
        <xdr:cNvPr id="16" name="四角形: 角度付き 15">
          <a:hlinkClick xmlns:r="http://schemas.openxmlformats.org/officeDocument/2006/relationships" r:id="rId15"/>
          <a:extLst>
            <a:ext uri="{FF2B5EF4-FFF2-40B4-BE49-F238E27FC236}">
              <a16:creationId xmlns:a16="http://schemas.microsoft.com/office/drawing/2014/main" id="{00000000-0008-0000-0300-000010000000}"/>
            </a:ext>
          </a:extLst>
        </xdr:cNvPr>
        <xdr:cNvSpPr/>
      </xdr:nvSpPr>
      <xdr:spPr>
        <a:xfrm>
          <a:off x="7296150" y="180022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収入画面トップへ戻る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17</xdr:row>
      <xdr:rowOff>0</xdr:rowOff>
    </xdr:from>
    <xdr:to>
      <xdr:col>13</xdr:col>
      <xdr:colOff>0</xdr:colOff>
      <xdr:row>18</xdr:row>
      <xdr:rowOff>0</xdr:rowOff>
    </xdr:to>
    <xdr:sp macro="" textlink="">
      <xdr:nvSpPr>
        <xdr:cNvPr id="5" name="四角形: 角度付き 4">
          <a:hlinkClick xmlns:r="http://schemas.openxmlformats.org/officeDocument/2006/relationships" r:id="rId1"/>
          <a:extLst>
            <a:ext uri="{FF2B5EF4-FFF2-40B4-BE49-F238E27FC236}">
              <a16:creationId xmlns:a16="http://schemas.microsoft.com/office/drawing/2014/main" id="{00000000-0008-0000-0400-000005000000}"/>
            </a:ext>
          </a:extLst>
        </xdr:cNvPr>
        <xdr:cNvSpPr/>
      </xdr:nvSpPr>
      <xdr:spPr>
        <a:xfrm>
          <a:off x="5819775" y="4095750"/>
          <a:ext cx="1971675" cy="38100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申告書</a:t>
          </a:r>
        </a:p>
      </xdr:txBody>
    </xdr:sp>
    <xdr:clientData/>
  </xdr:twoCellAnchor>
  <xdr:twoCellAnchor>
    <xdr:from>
      <xdr:col>10</xdr:col>
      <xdr:colOff>0</xdr:colOff>
      <xdr:row>20</xdr:row>
      <xdr:rowOff>0</xdr:rowOff>
    </xdr:from>
    <xdr:to>
      <xdr:col>13</xdr:col>
      <xdr:colOff>0</xdr:colOff>
      <xdr:row>21</xdr:row>
      <xdr:rowOff>0</xdr:rowOff>
    </xdr:to>
    <xdr:sp macro="" textlink="">
      <xdr:nvSpPr>
        <xdr:cNvPr id="6" name="四角形: 角度付き 5">
          <a:hlinkClick xmlns:r="http://schemas.openxmlformats.org/officeDocument/2006/relationships" r:id="rId2"/>
          <a:extLst>
            <a:ext uri="{FF2B5EF4-FFF2-40B4-BE49-F238E27FC236}">
              <a16:creationId xmlns:a16="http://schemas.microsoft.com/office/drawing/2014/main" id="{00000000-0008-0000-0400-000006000000}"/>
            </a:ext>
          </a:extLst>
        </xdr:cNvPr>
        <xdr:cNvSpPr/>
      </xdr:nvSpPr>
      <xdr:spPr>
        <a:xfrm>
          <a:off x="5819775" y="4600575"/>
          <a:ext cx="1971675" cy="38100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収支内訳書（一般）</a:t>
          </a:r>
        </a:p>
      </xdr:txBody>
    </xdr:sp>
    <xdr:clientData/>
  </xdr:twoCellAnchor>
  <xdr:twoCellAnchor>
    <xdr:from>
      <xdr:col>10</xdr:col>
      <xdr:colOff>0</xdr:colOff>
      <xdr:row>23</xdr:row>
      <xdr:rowOff>0</xdr:rowOff>
    </xdr:from>
    <xdr:to>
      <xdr:col>13</xdr:col>
      <xdr:colOff>0</xdr:colOff>
      <xdr:row>24</xdr:row>
      <xdr:rowOff>0</xdr:rowOff>
    </xdr:to>
    <xdr:sp macro="" textlink="">
      <xdr:nvSpPr>
        <xdr:cNvPr id="7" name="四角形: 角度付き 6">
          <a:hlinkClick xmlns:r="http://schemas.openxmlformats.org/officeDocument/2006/relationships" r:id="rId3"/>
          <a:extLst>
            <a:ext uri="{FF2B5EF4-FFF2-40B4-BE49-F238E27FC236}">
              <a16:creationId xmlns:a16="http://schemas.microsoft.com/office/drawing/2014/main" id="{00000000-0008-0000-0400-000007000000}"/>
            </a:ext>
          </a:extLst>
        </xdr:cNvPr>
        <xdr:cNvSpPr/>
      </xdr:nvSpPr>
      <xdr:spPr>
        <a:xfrm>
          <a:off x="5819775" y="5105400"/>
          <a:ext cx="1971675" cy="38100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algn="ctr" eaLnBrk="1" fontAlgn="auto" latinLnBrk="0" hangingPunct="1"/>
          <a:r>
            <a:rPr kumimoji="1" lang="ja-JP" altLang="ja-JP" sz="1100" b="1" i="0" baseline="0">
              <a:effectLst/>
              <a:latin typeface="+mn-lt"/>
              <a:ea typeface="+mn-ea"/>
              <a:cs typeface="+mn-cs"/>
            </a:rPr>
            <a:t>収支内訳書（</a:t>
          </a:r>
          <a:r>
            <a:rPr kumimoji="1" lang="ja-JP" altLang="en-US" sz="1100" b="1" i="0" baseline="0">
              <a:effectLst/>
              <a:latin typeface="+mn-lt"/>
              <a:ea typeface="+mn-ea"/>
              <a:cs typeface="+mn-cs"/>
            </a:rPr>
            <a:t>農業</a:t>
          </a:r>
          <a:r>
            <a:rPr kumimoji="1" lang="ja-JP" altLang="ja-JP" sz="1100" b="1" i="0" baseline="0">
              <a:effectLst/>
              <a:latin typeface="+mn-lt"/>
              <a:ea typeface="+mn-ea"/>
              <a:cs typeface="+mn-cs"/>
            </a:rPr>
            <a:t>）</a:t>
          </a:r>
          <a:endParaRPr lang="ja-JP" altLang="ja-JP">
            <a:effectLst/>
          </a:endParaRPr>
        </a:p>
      </xdr:txBody>
    </xdr:sp>
    <xdr:clientData/>
  </xdr:twoCellAnchor>
  <xdr:twoCellAnchor>
    <xdr:from>
      <xdr:col>10</xdr:col>
      <xdr:colOff>0</xdr:colOff>
      <xdr:row>26</xdr:row>
      <xdr:rowOff>0</xdr:rowOff>
    </xdr:from>
    <xdr:to>
      <xdr:col>13</xdr:col>
      <xdr:colOff>0</xdr:colOff>
      <xdr:row>27</xdr:row>
      <xdr:rowOff>0</xdr:rowOff>
    </xdr:to>
    <xdr:sp macro="" textlink="">
      <xdr:nvSpPr>
        <xdr:cNvPr id="8" name="四角形: 角度付き 7">
          <a:hlinkClick xmlns:r="http://schemas.openxmlformats.org/officeDocument/2006/relationships" r:id="rId4"/>
          <a:extLst>
            <a:ext uri="{FF2B5EF4-FFF2-40B4-BE49-F238E27FC236}">
              <a16:creationId xmlns:a16="http://schemas.microsoft.com/office/drawing/2014/main" id="{00000000-0008-0000-0400-000008000000}"/>
            </a:ext>
          </a:extLst>
        </xdr:cNvPr>
        <xdr:cNvSpPr/>
      </xdr:nvSpPr>
      <xdr:spPr>
        <a:xfrm>
          <a:off x="5819775" y="5610225"/>
          <a:ext cx="1971675" cy="38100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収支内訳書（不動産）</a:t>
          </a:r>
        </a:p>
      </xdr:txBody>
    </xdr:sp>
    <xdr:clientData/>
  </xdr:twoCellAnchor>
  <xdr:twoCellAnchor>
    <xdr:from>
      <xdr:col>10</xdr:col>
      <xdr:colOff>0</xdr:colOff>
      <xdr:row>29</xdr:row>
      <xdr:rowOff>0</xdr:rowOff>
    </xdr:from>
    <xdr:to>
      <xdr:col>13</xdr:col>
      <xdr:colOff>0</xdr:colOff>
      <xdr:row>30</xdr:row>
      <xdr:rowOff>0</xdr:rowOff>
    </xdr:to>
    <xdr:sp macro="" textlink="">
      <xdr:nvSpPr>
        <xdr:cNvPr id="9" name="四角形: 角度付き 8">
          <a:hlinkClick xmlns:r="http://schemas.openxmlformats.org/officeDocument/2006/relationships" r:id="rId5"/>
          <a:extLst>
            <a:ext uri="{FF2B5EF4-FFF2-40B4-BE49-F238E27FC236}">
              <a16:creationId xmlns:a16="http://schemas.microsoft.com/office/drawing/2014/main" id="{00000000-0008-0000-0400-000009000000}"/>
            </a:ext>
          </a:extLst>
        </xdr:cNvPr>
        <xdr:cNvSpPr/>
      </xdr:nvSpPr>
      <xdr:spPr>
        <a:xfrm>
          <a:off x="5819775" y="7924800"/>
          <a:ext cx="1971675" cy="247650"/>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医療費控除の明細書</a:t>
          </a:r>
        </a:p>
      </xdr:txBody>
    </xdr:sp>
    <xdr:clientData/>
  </xdr:twoCellAnchor>
  <xdr:twoCellAnchor>
    <xdr:from>
      <xdr:col>15</xdr:col>
      <xdr:colOff>0</xdr:colOff>
      <xdr:row>1</xdr:row>
      <xdr:rowOff>0</xdr:rowOff>
    </xdr:from>
    <xdr:to>
      <xdr:col>17</xdr:col>
      <xdr:colOff>657225</xdr:colOff>
      <xdr:row>2</xdr:row>
      <xdr:rowOff>219075</xdr:rowOff>
    </xdr:to>
    <xdr:sp macro="" textlink="">
      <xdr:nvSpPr>
        <xdr:cNvPr id="10" name="四角形: 角度付き 9">
          <a:hlinkClick xmlns:r="http://schemas.openxmlformats.org/officeDocument/2006/relationships" r:id="rId6"/>
          <a:extLst>
            <a:ext uri="{FF2B5EF4-FFF2-40B4-BE49-F238E27FC236}">
              <a16:creationId xmlns:a16="http://schemas.microsoft.com/office/drawing/2014/main" id="{00000000-0008-0000-0400-00000A000000}"/>
            </a:ext>
          </a:extLst>
        </xdr:cNvPr>
        <xdr:cNvSpPr/>
      </xdr:nvSpPr>
      <xdr:spPr>
        <a:xfrm>
          <a:off x="8753475" y="24765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控除画面トップへ戻る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42862</xdr:colOff>
      <xdr:row>91</xdr:row>
      <xdr:rowOff>14288</xdr:rowOff>
    </xdr:from>
    <xdr:to>
      <xdr:col>7</xdr:col>
      <xdr:colOff>88581</xdr:colOff>
      <xdr:row>95</xdr:row>
      <xdr:rowOff>42863</xdr:rowOff>
    </xdr:to>
    <xdr:sp macro="" textlink="">
      <xdr:nvSpPr>
        <xdr:cNvPr id="3" name="AutoShape 1">
          <a:extLst>
            <a:ext uri="{FF2B5EF4-FFF2-40B4-BE49-F238E27FC236}">
              <a16:creationId xmlns:a16="http://schemas.microsoft.com/office/drawing/2014/main" id="{00000000-0008-0000-0500-000003000000}"/>
            </a:ext>
          </a:extLst>
        </xdr:cNvPr>
        <xdr:cNvSpPr>
          <a:spLocks/>
        </xdr:cNvSpPr>
      </xdr:nvSpPr>
      <xdr:spPr bwMode="auto">
        <a:xfrm>
          <a:off x="1166812" y="5053013"/>
          <a:ext cx="45719" cy="219075"/>
        </a:xfrm>
        <a:prstGeom prst="leftBracket">
          <a:avLst>
            <a:gd name="adj" fmla="val 17714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11906</xdr:colOff>
      <xdr:row>118</xdr:row>
      <xdr:rowOff>17859</xdr:rowOff>
    </xdr:from>
    <xdr:to>
      <xdr:col>30</xdr:col>
      <xdr:colOff>101203</xdr:colOff>
      <xdr:row>121</xdr:row>
      <xdr:rowOff>0</xdr:rowOff>
    </xdr:to>
    <xdr:cxnSp macro="">
      <xdr:nvCxnSpPr>
        <xdr:cNvPr id="8" name="直線コネクタ 7">
          <a:extLst>
            <a:ext uri="{FF2B5EF4-FFF2-40B4-BE49-F238E27FC236}">
              <a16:creationId xmlns:a16="http://schemas.microsoft.com/office/drawing/2014/main" id="{00000000-0008-0000-0500-000008000000}"/>
            </a:ext>
          </a:extLst>
        </xdr:cNvPr>
        <xdr:cNvCxnSpPr/>
      </xdr:nvCxnSpPr>
      <xdr:spPr>
        <a:xfrm flipV="1">
          <a:off x="3374231" y="6590109"/>
          <a:ext cx="956072" cy="1250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11906</xdr:colOff>
      <xdr:row>106</xdr:row>
      <xdr:rowOff>17859</xdr:rowOff>
    </xdr:from>
    <xdr:to>
      <xdr:col>30</xdr:col>
      <xdr:colOff>101203</xdr:colOff>
      <xdr:row>109</xdr:row>
      <xdr:rowOff>0</xdr:rowOff>
    </xdr:to>
    <xdr:cxnSp macro="">
      <xdr:nvCxnSpPr>
        <xdr:cNvPr id="14" name="直線コネクタ 13">
          <a:extLst>
            <a:ext uri="{FF2B5EF4-FFF2-40B4-BE49-F238E27FC236}">
              <a16:creationId xmlns:a16="http://schemas.microsoft.com/office/drawing/2014/main" id="{00000000-0008-0000-0500-00000E000000}"/>
            </a:ext>
          </a:extLst>
        </xdr:cNvPr>
        <xdr:cNvCxnSpPr/>
      </xdr:nvCxnSpPr>
      <xdr:spPr>
        <a:xfrm flipV="1">
          <a:off x="3117056" y="5770959"/>
          <a:ext cx="956072" cy="1250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11906</xdr:colOff>
      <xdr:row>118</xdr:row>
      <xdr:rowOff>17859</xdr:rowOff>
    </xdr:from>
    <xdr:to>
      <xdr:col>30</xdr:col>
      <xdr:colOff>101203</xdr:colOff>
      <xdr:row>121</xdr:row>
      <xdr:rowOff>0</xdr:rowOff>
    </xdr:to>
    <xdr:cxnSp macro="">
      <xdr:nvCxnSpPr>
        <xdr:cNvPr id="15" name="直線コネクタ 14">
          <a:extLst>
            <a:ext uri="{FF2B5EF4-FFF2-40B4-BE49-F238E27FC236}">
              <a16:creationId xmlns:a16="http://schemas.microsoft.com/office/drawing/2014/main" id="{00000000-0008-0000-0500-00000F000000}"/>
            </a:ext>
          </a:extLst>
        </xdr:cNvPr>
        <xdr:cNvCxnSpPr/>
      </xdr:nvCxnSpPr>
      <xdr:spPr>
        <a:xfrm flipV="1">
          <a:off x="3374231" y="6590109"/>
          <a:ext cx="956072" cy="1250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45608</xdr:colOff>
      <xdr:row>90</xdr:row>
      <xdr:rowOff>41622</xdr:rowOff>
    </xdr:from>
    <xdr:to>
      <xdr:col>16</xdr:col>
      <xdr:colOff>91327</xdr:colOff>
      <xdr:row>95</xdr:row>
      <xdr:rowOff>46384</xdr:rowOff>
    </xdr:to>
    <xdr:sp macro="" textlink="">
      <xdr:nvSpPr>
        <xdr:cNvPr id="17" name="AutoShape 2">
          <a:extLst>
            <a:ext uri="{FF2B5EF4-FFF2-40B4-BE49-F238E27FC236}">
              <a16:creationId xmlns:a16="http://schemas.microsoft.com/office/drawing/2014/main" id="{00000000-0008-0000-0500-000011000000}"/>
            </a:ext>
          </a:extLst>
        </xdr:cNvPr>
        <xdr:cNvSpPr>
          <a:spLocks/>
        </xdr:cNvSpPr>
      </xdr:nvSpPr>
      <xdr:spPr bwMode="auto">
        <a:xfrm>
          <a:off x="2283983" y="5032722"/>
          <a:ext cx="45719" cy="242887"/>
        </a:xfrm>
        <a:prstGeom prst="rightBracket">
          <a:avLst>
            <a:gd name="adj" fmla="val 205486"/>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11906</xdr:colOff>
      <xdr:row>106</xdr:row>
      <xdr:rowOff>17859</xdr:rowOff>
    </xdr:from>
    <xdr:to>
      <xdr:col>30</xdr:col>
      <xdr:colOff>101203</xdr:colOff>
      <xdr:row>109</xdr:row>
      <xdr:rowOff>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3117056" y="5770959"/>
          <a:ext cx="956072" cy="1250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11906</xdr:colOff>
      <xdr:row>118</xdr:row>
      <xdr:rowOff>17859</xdr:rowOff>
    </xdr:from>
    <xdr:to>
      <xdr:col>30</xdr:col>
      <xdr:colOff>101203</xdr:colOff>
      <xdr:row>121</xdr:row>
      <xdr:rowOff>0</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V="1">
          <a:off x="3374231" y="6590109"/>
          <a:ext cx="956072" cy="12501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241</xdr:row>
      <xdr:rowOff>1</xdr:rowOff>
    </xdr:from>
    <xdr:to>
      <xdr:col>1</xdr:col>
      <xdr:colOff>56584</xdr:colOff>
      <xdr:row>245</xdr:row>
      <xdr:rowOff>50801</xdr:rowOff>
    </xdr:to>
    <xdr:sp macro="" textlink="">
      <xdr:nvSpPr>
        <xdr:cNvPr id="26" name="AutoShape 5">
          <a:extLst>
            <a:ext uri="{FF2B5EF4-FFF2-40B4-BE49-F238E27FC236}">
              <a16:creationId xmlns:a16="http://schemas.microsoft.com/office/drawing/2014/main" id="{00000000-0008-0000-0500-00001A000000}"/>
            </a:ext>
          </a:extLst>
        </xdr:cNvPr>
        <xdr:cNvSpPr>
          <a:spLocks/>
        </xdr:cNvSpPr>
      </xdr:nvSpPr>
      <xdr:spPr bwMode="auto">
        <a:xfrm>
          <a:off x="391374" y="8968590"/>
          <a:ext cx="56584" cy="343152"/>
        </a:xfrm>
        <a:prstGeom prst="leftBracket">
          <a:avLst>
            <a:gd name="adj" fmla="val 3541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108121</xdr:colOff>
      <xdr:row>241</xdr:row>
      <xdr:rowOff>4489</xdr:rowOff>
    </xdr:from>
    <xdr:to>
      <xdr:col>16</xdr:col>
      <xdr:colOff>39643</xdr:colOff>
      <xdr:row>245</xdr:row>
      <xdr:rowOff>42589</xdr:rowOff>
    </xdr:to>
    <xdr:sp macro="" textlink="">
      <xdr:nvSpPr>
        <xdr:cNvPr id="27" name="AutoShape 6">
          <a:extLst>
            <a:ext uri="{FF2B5EF4-FFF2-40B4-BE49-F238E27FC236}">
              <a16:creationId xmlns:a16="http://schemas.microsoft.com/office/drawing/2014/main" id="{00000000-0008-0000-0500-00001B000000}"/>
            </a:ext>
          </a:extLst>
        </xdr:cNvPr>
        <xdr:cNvSpPr>
          <a:spLocks/>
        </xdr:cNvSpPr>
      </xdr:nvSpPr>
      <xdr:spPr bwMode="auto">
        <a:xfrm>
          <a:off x="2083851" y="8973078"/>
          <a:ext cx="44691" cy="330452"/>
        </a:xfrm>
        <a:prstGeom prst="rightBracket">
          <a:avLst>
            <a:gd name="adj" fmla="val 3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0</xdr:colOff>
      <xdr:row>32</xdr:row>
      <xdr:rowOff>4253</xdr:rowOff>
    </xdr:from>
    <xdr:to>
      <xdr:col>79</xdr:col>
      <xdr:colOff>0</xdr:colOff>
      <xdr:row>47</xdr:row>
      <xdr:rowOff>0</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500-000012000000}"/>
            </a:ext>
          </a:extLst>
        </xdr:cNvPr>
        <xdr:cNvSpPr/>
      </xdr:nvSpPr>
      <xdr:spPr>
        <a:xfrm>
          <a:off x="7286625" y="1232978"/>
          <a:ext cx="2105025" cy="567247"/>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印刷確認画面へ戻る</a:t>
          </a:r>
        </a:p>
      </xdr:txBody>
    </xdr:sp>
    <xdr:clientData/>
  </xdr:twoCellAnchor>
  <xdr:twoCellAnchor>
    <xdr:from>
      <xdr:col>68</xdr:col>
      <xdr:colOff>0</xdr:colOff>
      <xdr:row>397</xdr:row>
      <xdr:rowOff>0</xdr:rowOff>
    </xdr:from>
    <xdr:to>
      <xdr:col>85</xdr:col>
      <xdr:colOff>4763</xdr:colOff>
      <xdr:row>405</xdr:row>
      <xdr:rowOff>55166</xdr:rowOff>
    </xdr:to>
    <xdr:sp macro="" textlink="">
      <xdr:nvSpPr>
        <xdr:cNvPr id="16" name="四角形: 角度付き 15">
          <a:hlinkClick xmlns:r="http://schemas.openxmlformats.org/officeDocument/2006/relationships" r:id="rId2"/>
          <a:extLst>
            <a:ext uri="{FF2B5EF4-FFF2-40B4-BE49-F238E27FC236}">
              <a16:creationId xmlns:a16="http://schemas.microsoft.com/office/drawing/2014/main" id="{00000000-0008-0000-0500-000010000000}"/>
            </a:ext>
          </a:extLst>
        </xdr:cNvPr>
        <xdr:cNvSpPr/>
      </xdr:nvSpPr>
      <xdr:spPr>
        <a:xfrm>
          <a:off x="8681641" y="25013047"/>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62</xdr:col>
      <xdr:colOff>0</xdr:colOff>
      <xdr:row>9</xdr:row>
      <xdr:rowOff>1137</xdr:rowOff>
    </xdr:from>
    <xdr:to>
      <xdr:col>78</xdr:col>
      <xdr:colOff>85725</xdr:colOff>
      <xdr:row>28</xdr:row>
      <xdr:rowOff>0</xdr:rowOff>
    </xdr:to>
    <xdr:sp macro="" textlink="">
      <xdr:nvSpPr>
        <xdr:cNvPr id="19" name="四角形: 角を丸くする 18">
          <a:extLst>
            <a:ext uri="{FF2B5EF4-FFF2-40B4-BE49-F238E27FC236}">
              <a16:creationId xmlns:a16="http://schemas.microsoft.com/office/drawing/2014/main" id="{00000000-0008-0000-0500-000013000000}"/>
            </a:ext>
          </a:extLst>
        </xdr:cNvPr>
        <xdr:cNvSpPr/>
      </xdr:nvSpPr>
      <xdr:spPr>
        <a:xfrm>
          <a:off x="7286625" y="182112"/>
          <a:ext cx="2066925" cy="760863"/>
        </a:xfrm>
        <a:prstGeom prst="roundRect">
          <a:avLst/>
        </a:prstGeom>
        <a:solidFill>
          <a:srgbClr val="856DC1"/>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両面印刷へのご協力を</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お願いいたします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40</xdr:row>
      <xdr:rowOff>19050</xdr:rowOff>
    </xdr:from>
    <xdr:to>
      <xdr:col>9</xdr:col>
      <xdr:colOff>409575</xdr:colOff>
      <xdr:row>43</xdr:row>
      <xdr:rowOff>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4600575" y="8020050"/>
          <a:ext cx="2028825" cy="58102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売上原価の入力へ進む</a:t>
          </a:r>
        </a:p>
      </xdr:txBody>
    </xdr:sp>
    <xdr:clientData/>
  </xdr:twoCellAnchor>
  <xdr:twoCellAnchor>
    <xdr:from>
      <xdr:col>11</xdr:col>
      <xdr:colOff>0</xdr:colOff>
      <xdr:row>40</xdr:row>
      <xdr:rowOff>19050</xdr:rowOff>
    </xdr:from>
    <xdr:to>
      <xdr:col>13</xdr:col>
      <xdr:colOff>409575</xdr:colOff>
      <xdr:row>43</xdr:row>
      <xdr:rowOff>0</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7839075" y="802005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11</xdr:col>
      <xdr:colOff>0</xdr:colOff>
      <xdr:row>4</xdr:row>
      <xdr:rowOff>0</xdr:rowOff>
    </xdr:from>
    <xdr:to>
      <xdr:col>13</xdr:col>
      <xdr:colOff>409575</xdr:colOff>
      <xdr:row>6</xdr:row>
      <xdr:rowOff>180975</xdr:rowOff>
    </xdr:to>
    <xdr:sp macro="" textlink="">
      <xdr:nvSpPr>
        <xdr:cNvPr id="5" name="四角形: 角度付き 4">
          <a:hlinkClick xmlns:r="http://schemas.openxmlformats.org/officeDocument/2006/relationships" r:id="rId3"/>
          <a:extLst>
            <a:ext uri="{FF2B5EF4-FFF2-40B4-BE49-F238E27FC236}">
              <a16:creationId xmlns:a16="http://schemas.microsoft.com/office/drawing/2014/main" id="{00000000-0008-0000-0600-000005000000}"/>
            </a:ext>
          </a:extLst>
        </xdr:cNvPr>
        <xdr:cNvSpPr/>
      </xdr:nvSpPr>
      <xdr:spPr>
        <a:xfrm>
          <a:off x="7839075" y="8001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収入トップ画面へ戻る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4</xdr:row>
      <xdr:rowOff>0</xdr:rowOff>
    </xdr:from>
    <xdr:to>
      <xdr:col>13</xdr:col>
      <xdr:colOff>409575</xdr:colOff>
      <xdr:row>6</xdr:row>
      <xdr:rowOff>180975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7839075" y="8001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売上情報の入力へ戻る</a:t>
          </a:r>
        </a:p>
      </xdr:txBody>
    </xdr:sp>
    <xdr:clientData/>
  </xdr:twoCellAnchor>
  <xdr:twoCellAnchor>
    <xdr:from>
      <xdr:col>7</xdr:col>
      <xdr:colOff>0</xdr:colOff>
      <xdr:row>35</xdr:row>
      <xdr:rowOff>0</xdr:rowOff>
    </xdr:from>
    <xdr:to>
      <xdr:col>9</xdr:col>
      <xdr:colOff>409575</xdr:colOff>
      <xdr:row>37</xdr:row>
      <xdr:rowOff>180975</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0700-000003000000}"/>
            </a:ext>
          </a:extLst>
        </xdr:cNvPr>
        <xdr:cNvSpPr/>
      </xdr:nvSpPr>
      <xdr:spPr>
        <a:xfrm>
          <a:off x="4600575" y="7000875"/>
          <a:ext cx="2028825" cy="58102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必要経費の入力へ進む</a:t>
          </a:r>
        </a:p>
      </xdr:txBody>
    </xdr:sp>
    <xdr:clientData/>
  </xdr:twoCellAnchor>
  <xdr:twoCellAnchor>
    <xdr:from>
      <xdr:col>11</xdr:col>
      <xdr:colOff>0</xdr:colOff>
      <xdr:row>35</xdr:row>
      <xdr:rowOff>0</xdr:rowOff>
    </xdr:from>
    <xdr:to>
      <xdr:col>13</xdr:col>
      <xdr:colOff>409575</xdr:colOff>
      <xdr:row>37</xdr:row>
      <xdr:rowOff>180975</xdr:rowOff>
    </xdr:to>
    <xdr:sp macro="" textlink="">
      <xdr:nvSpPr>
        <xdr:cNvPr id="4" name="四角形: 角度付き 3">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7839075" y="70008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0</xdr:colOff>
      <xdr:row>5</xdr:row>
      <xdr:rowOff>0</xdr:rowOff>
    </xdr:from>
    <xdr:to>
      <xdr:col>13</xdr:col>
      <xdr:colOff>409575</xdr:colOff>
      <xdr:row>7</xdr:row>
      <xdr:rowOff>180975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8753475" y="100012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売上原価の入力へ戻る</a:t>
          </a:r>
        </a:p>
      </xdr:txBody>
    </xdr:sp>
    <xdr:clientData/>
  </xdr:twoCellAnchor>
  <xdr:twoCellAnchor>
    <xdr:from>
      <xdr:col>10</xdr:col>
      <xdr:colOff>0</xdr:colOff>
      <xdr:row>119</xdr:row>
      <xdr:rowOff>0</xdr:rowOff>
    </xdr:from>
    <xdr:to>
      <xdr:col>12</xdr:col>
      <xdr:colOff>257175</xdr:colOff>
      <xdr:row>121</xdr:row>
      <xdr:rowOff>180975</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0800-000003000000}"/>
            </a:ext>
          </a:extLst>
        </xdr:cNvPr>
        <xdr:cNvSpPr/>
      </xdr:nvSpPr>
      <xdr:spPr>
        <a:xfrm>
          <a:off x="7791450" y="2440305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7</xdr:col>
      <xdr:colOff>0</xdr:colOff>
      <xdr:row>119</xdr:row>
      <xdr:rowOff>19050</xdr:rowOff>
    </xdr:from>
    <xdr:to>
      <xdr:col>9</xdr:col>
      <xdr:colOff>104775</xdr:colOff>
      <xdr:row>122</xdr:row>
      <xdr:rowOff>0</xdr:rowOff>
    </xdr:to>
    <xdr:sp macro="" textlink="">
      <xdr:nvSpPr>
        <xdr:cNvPr id="4" name="四角形: 角度付き 3">
          <a:hlinkClick xmlns:r="http://schemas.openxmlformats.org/officeDocument/2006/relationships" r:id="rId3"/>
          <a:extLst>
            <a:ext uri="{FF2B5EF4-FFF2-40B4-BE49-F238E27FC236}">
              <a16:creationId xmlns:a16="http://schemas.microsoft.com/office/drawing/2014/main" id="{00000000-0008-0000-0800-000004000000}"/>
            </a:ext>
          </a:extLst>
        </xdr:cNvPr>
        <xdr:cNvSpPr/>
      </xdr:nvSpPr>
      <xdr:spPr>
        <a:xfrm>
          <a:off x="4905375" y="24422100"/>
          <a:ext cx="2028825" cy="58102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所得者情報の入力へ進む</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3</xdr:row>
      <xdr:rowOff>0</xdr:rowOff>
    </xdr:from>
    <xdr:to>
      <xdr:col>12</xdr:col>
      <xdr:colOff>57150</xdr:colOff>
      <xdr:row>4</xdr:row>
      <xdr:rowOff>381000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629650" y="6000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必要経費の入力へ戻る</a:t>
          </a:r>
        </a:p>
      </xdr:txBody>
    </xdr:sp>
    <xdr:clientData/>
  </xdr:twoCellAnchor>
  <xdr:twoCellAnchor>
    <xdr:from>
      <xdr:col>7</xdr:col>
      <xdr:colOff>0</xdr:colOff>
      <xdr:row>13</xdr:row>
      <xdr:rowOff>19050</xdr:rowOff>
    </xdr:from>
    <xdr:to>
      <xdr:col>8</xdr:col>
      <xdr:colOff>1600200</xdr:colOff>
      <xdr:row>16</xdr:row>
      <xdr:rowOff>0</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5953125" y="3619500"/>
          <a:ext cx="2028825" cy="58102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収支内訳書を確認する</a:t>
          </a:r>
        </a:p>
      </xdr:txBody>
    </xdr:sp>
    <xdr:clientData/>
  </xdr:twoCellAnchor>
  <xdr:twoCellAnchor>
    <xdr:from>
      <xdr:col>9</xdr:col>
      <xdr:colOff>0</xdr:colOff>
      <xdr:row>13</xdr:row>
      <xdr:rowOff>19050</xdr:rowOff>
    </xdr:from>
    <xdr:to>
      <xdr:col>12</xdr:col>
      <xdr:colOff>57150</xdr:colOff>
      <xdr:row>16</xdr:row>
      <xdr:rowOff>0</xdr:rowOff>
    </xdr:to>
    <xdr:sp macro="" textlink="">
      <xdr:nvSpPr>
        <xdr:cNvPr id="4" name="四角形: 角度付き 3">
          <a:hlinkClick xmlns:r="http://schemas.openxmlformats.org/officeDocument/2006/relationships" r:id="rId3"/>
          <a:extLst>
            <a:ext uri="{FF2B5EF4-FFF2-40B4-BE49-F238E27FC236}">
              <a16:creationId xmlns:a16="http://schemas.microsoft.com/office/drawing/2014/main" id="{00000000-0008-0000-0900-000004000000}"/>
            </a:ext>
          </a:extLst>
        </xdr:cNvPr>
        <xdr:cNvSpPr/>
      </xdr:nvSpPr>
      <xdr:spPr>
        <a:xfrm>
          <a:off x="8629650" y="36195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収入トップ画面へ戻る</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39</xdr:col>
      <xdr:colOff>0</xdr:colOff>
      <xdr:row>24</xdr:row>
      <xdr:rowOff>76200</xdr:rowOff>
    </xdr:from>
    <xdr:ext cx="108235" cy="166712"/>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7781925" y="3162300"/>
          <a:ext cx="108235" cy="166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700" b="0" i="0" u="none" strike="noStrike" baseline="0">
              <a:solidFill>
                <a:srgbClr val="000000"/>
              </a:solidFill>
              <a:latin typeface="Meiryo UI" panose="020B0604030504040204" pitchFamily="50" charset="-128"/>
              <a:ea typeface="Meiryo UI" panose="020B0604030504040204" pitchFamily="50" charset="-128"/>
            </a:rPr>
            <a:t>⑪</a:t>
          </a:r>
        </a:p>
      </xdr:txBody>
    </xdr:sp>
    <xdr:clientData/>
  </xdr:oneCellAnchor>
  <xdr:oneCellAnchor>
    <xdr:from>
      <xdr:col>35</xdr:col>
      <xdr:colOff>210416</xdr:colOff>
      <xdr:row>79</xdr:row>
      <xdr:rowOff>69273</xdr:rowOff>
    </xdr:from>
    <xdr:ext cx="95411" cy="145553"/>
    <xdr:sp macro="" textlink="">
      <xdr:nvSpPr>
        <xdr:cNvPr id="3" name="Text Box 2">
          <a:extLst>
            <a:ext uri="{FF2B5EF4-FFF2-40B4-BE49-F238E27FC236}">
              <a16:creationId xmlns:a16="http://schemas.microsoft.com/office/drawing/2014/main" id="{00000000-0008-0000-0A00-000003000000}"/>
            </a:ext>
          </a:extLst>
        </xdr:cNvPr>
        <xdr:cNvSpPr txBox="1">
          <a:spLocks noChangeArrowheads="1"/>
        </xdr:cNvSpPr>
      </xdr:nvSpPr>
      <xdr:spPr bwMode="auto">
        <a:xfrm>
          <a:off x="7899689" y="10642023"/>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⑬</a:t>
          </a:r>
        </a:p>
      </xdr:txBody>
    </xdr:sp>
    <xdr:clientData/>
  </xdr:oneCellAnchor>
  <xdr:twoCellAnchor>
    <xdr:from>
      <xdr:col>7</xdr:col>
      <xdr:colOff>47625</xdr:colOff>
      <xdr:row>43</xdr:row>
      <xdr:rowOff>57150</xdr:rowOff>
    </xdr:from>
    <xdr:to>
      <xdr:col>7</xdr:col>
      <xdr:colOff>180975</xdr:colOff>
      <xdr:row>44</xdr:row>
      <xdr:rowOff>57150</xdr:rowOff>
    </xdr:to>
    <xdr:sp macro="" textlink="">
      <xdr:nvSpPr>
        <xdr:cNvPr id="4" name="Oval 3">
          <a:extLst>
            <a:ext uri="{FF2B5EF4-FFF2-40B4-BE49-F238E27FC236}">
              <a16:creationId xmlns:a16="http://schemas.microsoft.com/office/drawing/2014/main" id="{00000000-0008-0000-0A00-000004000000}"/>
            </a:ext>
          </a:extLst>
        </xdr:cNvPr>
        <xdr:cNvSpPr>
          <a:spLocks noChangeAspect="1" noChangeArrowheads="1"/>
        </xdr:cNvSpPr>
      </xdr:nvSpPr>
      <xdr:spPr bwMode="auto">
        <a:xfrm>
          <a:off x="1714500" y="64008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45</xdr:row>
      <xdr:rowOff>57150</xdr:rowOff>
    </xdr:from>
    <xdr:to>
      <xdr:col>7</xdr:col>
      <xdr:colOff>180975</xdr:colOff>
      <xdr:row>46</xdr:row>
      <xdr:rowOff>57150</xdr:rowOff>
    </xdr:to>
    <xdr:sp macro="" textlink="">
      <xdr:nvSpPr>
        <xdr:cNvPr id="5" name="Oval 4">
          <a:extLst>
            <a:ext uri="{FF2B5EF4-FFF2-40B4-BE49-F238E27FC236}">
              <a16:creationId xmlns:a16="http://schemas.microsoft.com/office/drawing/2014/main" id="{00000000-0008-0000-0A00-000005000000}"/>
            </a:ext>
          </a:extLst>
        </xdr:cNvPr>
        <xdr:cNvSpPr>
          <a:spLocks noChangeAspect="1" noChangeArrowheads="1"/>
        </xdr:cNvSpPr>
      </xdr:nvSpPr>
      <xdr:spPr bwMode="auto">
        <a:xfrm>
          <a:off x="1714500" y="6667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47</xdr:row>
      <xdr:rowOff>57150</xdr:rowOff>
    </xdr:from>
    <xdr:to>
      <xdr:col>7</xdr:col>
      <xdr:colOff>180975</xdr:colOff>
      <xdr:row>48</xdr:row>
      <xdr:rowOff>57150</xdr:rowOff>
    </xdr:to>
    <xdr:sp macro="" textlink="">
      <xdr:nvSpPr>
        <xdr:cNvPr id="6" name="Oval 5">
          <a:extLst>
            <a:ext uri="{FF2B5EF4-FFF2-40B4-BE49-F238E27FC236}">
              <a16:creationId xmlns:a16="http://schemas.microsoft.com/office/drawing/2014/main" id="{00000000-0008-0000-0A00-000006000000}"/>
            </a:ext>
          </a:extLst>
        </xdr:cNvPr>
        <xdr:cNvSpPr>
          <a:spLocks noChangeAspect="1" noChangeArrowheads="1"/>
        </xdr:cNvSpPr>
      </xdr:nvSpPr>
      <xdr:spPr bwMode="auto">
        <a:xfrm>
          <a:off x="1714500" y="69342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49</xdr:row>
      <xdr:rowOff>57150</xdr:rowOff>
    </xdr:from>
    <xdr:to>
      <xdr:col>7</xdr:col>
      <xdr:colOff>180975</xdr:colOff>
      <xdr:row>50</xdr:row>
      <xdr:rowOff>57150</xdr:rowOff>
    </xdr:to>
    <xdr:sp macro="" textlink="">
      <xdr:nvSpPr>
        <xdr:cNvPr id="7" name="Oval 6">
          <a:extLst>
            <a:ext uri="{FF2B5EF4-FFF2-40B4-BE49-F238E27FC236}">
              <a16:creationId xmlns:a16="http://schemas.microsoft.com/office/drawing/2014/main" id="{00000000-0008-0000-0A00-000007000000}"/>
            </a:ext>
          </a:extLst>
        </xdr:cNvPr>
        <xdr:cNvSpPr>
          <a:spLocks noChangeAspect="1" noChangeArrowheads="1"/>
        </xdr:cNvSpPr>
      </xdr:nvSpPr>
      <xdr:spPr bwMode="auto">
        <a:xfrm>
          <a:off x="1714500" y="72009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11</xdr:row>
      <xdr:rowOff>66675</xdr:rowOff>
    </xdr:from>
    <xdr:to>
      <xdr:col>20</xdr:col>
      <xdr:colOff>180975</xdr:colOff>
      <xdr:row>12</xdr:row>
      <xdr:rowOff>66675</xdr:rowOff>
    </xdr:to>
    <xdr:sp macro="" textlink="">
      <xdr:nvSpPr>
        <xdr:cNvPr id="8" name="Oval 7">
          <a:extLst>
            <a:ext uri="{FF2B5EF4-FFF2-40B4-BE49-F238E27FC236}">
              <a16:creationId xmlns:a16="http://schemas.microsoft.com/office/drawing/2014/main" id="{00000000-0008-0000-0A00-000008000000}"/>
            </a:ext>
          </a:extLst>
        </xdr:cNvPr>
        <xdr:cNvSpPr>
          <a:spLocks noChangeAspect="1" noChangeArrowheads="1"/>
        </xdr:cNvSpPr>
      </xdr:nvSpPr>
      <xdr:spPr bwMode="auto">
        <a:xfrm>
          <a:off x="4752975" y="21431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13</xdr:row>
      <xdr:rowOff>66675</xdr:rowOff>
    </xdr:from>
    <xdr:to>
      <xdr:col>20</xdr:col>
      <xdr:colOff>180975</xdr:colOff>
      <xdr:row>14</xdr:row>
      <xdr:rowOff>66675</xdr:rowOff>
    </xdr:to>
    <xdr:sp macro="" textlink="">
      <xdr:nvSpPr>
        <xdr:cNvPr id="9" name="Oval 8">
          <a:extLst>
            <a:ext uri="{FF2B5EF4-FFF2-40B4-BE49-F238E27FC236}">
              <a16:creationId xmlns:a16="http://schemas.microsoft.com/office/drawing/2014/main" id="{00000000-0008-0000-0A00-000009000000}"/>
            </a:ext>
          </a:extLst>
        </xdr:cNvPr>
        <xdr:cNvSpPr>
          <a:spLocks noChangeAspect="1" noChangeArrowheads="1"/>
        </xdr:cNvSpPr>
      </xdr:nvSpPr>
      <xdr:spPr bwMode="auto">
        <a:xfrm>
          <a:off x="4752975" y="2409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15</xdr:row>
      <xdr:rowOff>66675</xdr:rowOff>
    </xdr:from>
    <xdr:to>
      <xdr:col>20</xdr:col>
      <xdr:colOff>180975</xdr:colOff>
      <xdr:row>16</xdr:row>
      <xdr:rowOff>66675</xdr:rowOff>
    </xdr:to>
    <xdr:sp macro="" textlink="">
      <xdr:nvSpPr>
        <xdr:cNvPr id="10" name="Oval 9">
          <a:extLst>
            <a:ext uri="{FF2B5EF4-FFF2-40B4-BE49-F238E27FC236}">
              <a16:creationId xmlns:a16="http://schemas.microsoft.com/office/drawing/2014/main" id="{00000000-0008-0000-0A00-00000A000000}"/>
            </a:ext>
          </a:extLst>
        </xdr:cNvPr>
        <xdr:cNvSpPr>
          <a:spLocks noChangeAspect="1" noChangeArrowheads="1"/>
        </xdr:cNvSpPr>
      </xdr:nvSpPr>
      <xdr:spPr bwMode="auto">
        <a:xfrm>
          <a:off x="4752975" y="2676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17</xdr:row>
      <xdr:rowOff>66675</xdr:rowOff>
    </xdr:from>
    <xdr:to>
      <xdr:col>20</xdr:col>
      <xdr:colOff>180975</xdr:colOff>
      <xdr:row>18</xdr:row>
      <xdr:rowOff>66675</xdr:rowOff>
    </xdr:to>
    <xdr:sp macro="" textlink="">
      <xdr:nvSpPr>
        <xdr:cNvPr id="11" name="Oval 10">
          <a:extLst>
            <a:ext uri="{FF2B5EF4-FFF2-40B4-BE49-F238E27FC236}">
              <a16:creationId xmlns:a16="http://schemas.microsoft.com/office/drawing/2014/main" id="{00000000-0008-0000-0A00-00000B000000}"/>
            </a:ext>
          </a:extLst>
        </xdr:cNvPr>
        <xdr:cNvSpPr>
          <a:spLocks noChangeAspect="1" noChangeArrowheads="1"/>
        </xdr:cNvSpPr>
      </xdr:nvSpPr>
      <xdr:spPr bwMode="auto">
        <a:xfrm>
          <a:off x="4752975" y="29432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19</xdr:row>
      <xdr:rowOff>66675</xdr:rowOff>
    </xdr:from>
    <xdr:to>
      <xdr:col>20</xdr:col>
      <xdr:colOff>180975</xdr:colOff>
      <xdr:row>20</xdr:row>
      <xdr:rowOff>66675</xdr:rowOff>
    </xdr:to>
    <xdr:sp macro="" textlink="">
      <xdr:nvSpPr>
        <xdr:cNvPr id="12" name="Oval 11">
          <a:extLst>
            <a:ext uri="{FF2B5EF4-FFF2-40B4-BE49-F238E27FC236}">
              <a16:creationId xmlns:a16="http://schemas.microsoft.com/office/drawing/2014/main" id="{00000000-0008-0000-0A00-00000C000000}"/>
            </a:ext>
          </a:extLst>
        </xdr:cNvPr>
        <xdr:cNvSpPr>
          <a:spLocks noChangeAspect="1" noChangeArrowheads="1"/>
        </xdr:cNvSpPr>
      </xdr:nvSpPr>
      <xdr:spPr bwMode="auto">
        <a:xfrm>
          <a:off x="4752975" y="32099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21</xdr:row>
      <xdr:rowOff>66675</xdr:rowOff>
    </xdr:from>
    <xdr:to>
      <xdr:col>20</xdr:col>
      <xdr:colOff>180975</xdr:colOff>
      <xdr:row>22</xdr:row>
      <xdr:rowOff>66675</xdr:rowOff>
    </xdr:to>
    <xdr:sp macro="" textlink="">
      <xdr:nvSpPr>
        <xdr:cNvPr id="13" name="Oval 12">
          <a:extLst>
            <a:ext uri="{FF2B5EF4-FFF2-40B4-BE49-F238E27FC236}">
              <a16:creationId xmlns:a16="http://schemas.microsoft.com/office/drawing/2014/main" id="{00000000-0008-0000-0A00-00000D000000}"/>
            </a:ext>
          </a:extLst>
        </xdr:cNvPr>
        <xdr:cNvSpPr>
          <a:spLocks noChangeAspect="1" noChangeArrowheads="1"/>
        </xdr:cNvSpPr>
      </xdr:nvSpPr>
      <xdr:spPr bwMode="auto">
        <a:xfrm>
          <a:off x="4752975" y="34766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23</xdr:row>
      <xdr:rowOff>66675</xdr:rowOff>
    </xdr:from>
    <xdr:to>
      <xdr:col>20</xdr:col>
      <xdr:colOff>180975</xdr:colOff>
      <xdr:row>24</xdr:row>
      <xdr:rowOff>66675</xdr:rowOff>
    </xdr:to>
    <xdr:sp macro="" textlink="">
      <xdr:nvSpPr>
        <xdr:cNvPr id="14" name="Oval 13">
          <a:extLst>
            <a:ext uri="{FF2B5EF4-FFF2-40B4-BE49-F238E27FC236}">
              <a16:creationId xmlns:a16="http://schemas.microsoft.com/office/drawing/2014/main" id="{00000000-0008-0000-0A00-00000E000000}"/>
            </a:ext>
          </a:extLst>
        </xdr:cNvPr>
        <xdr:cNvSpPr>
          <a:spLocks noChangeAspect="1" noChangeArrowheads="1"/>
        </xdr:cNvSpPr>
      </xdr:nvSpPr>
      <xdr:spPr bwMode="auto">
        <a:xfrm>
          <a:off x="4752975" y="37433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15" name="Oval 14">
          <a:extLst>
            <a:ext uri="{FF2B5EF4-FFF2-40B4-BE49-F238E27FC236}">
              <a16:creationId xmlns:a16="http://schemas.microsoft.com/office/drawing/2014/main" id="{00000000-0008-0000-0A00-00000F000000}"/>
            </a:ext>
          </a:extLst>
        </xdr:cNvPr>
        <xdr:cNvSpPr>
          <a:spLocks noChangeAspect="1" noChangeArrowheads="1"/>
        </xdr:cNvSpPr>
      </xdr:nvSpPr>
      <xdr:spPr bwMode="auto">
        <a:xfrm>
          <a:off x="4752975" y="5076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16" name="Oval 15">
          <a:extLst>
            <a:ext uri="{FF2B5EF4-FFF2-40B4-BE49-F238E27FC236}">
              <a16:creationId xmlns:a16="http://schemas.microsoft.com/office/drawing/2014/main" id="{00000000-0008-0000-0A00-000010000000}"/>
            </a:ext>
          </a:extLst>
        </xdr:cNvPr>
        <xdr:cNvSpPr>
          <a:spLocks noChangeAspect="1" noChangeArrowheads="1"/>
        </xdr:cNvSpPr>
      </xdr:nvSpPr>
      <xdr:spPr bwMode="auto">
        <a:xfrm>
          <a:off x="4752975" y="5343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17" name="Oval 16">
          <a:extLst>
            <a:ext uri="{FF2B5EF4-FFF2-40B4-BE49-F238E27FC236}">
              <a16:creationId xmlns:a16="http://schemas.microsoft.com/office/drawing/2014/main" id="{00000000-0008-0000-0A00-000011000000}"/>
            </a:ext>
          </a:extLst>
        </xdr:cNvPr>
        <xdr:cNvSpPr>
          <a:spLocks noChangeAspect="1" noChangeArrowheads="1"/>
        </xdr:cNvSpPr>
      </xdr:nvSpPr>
      <xdr:spPr bwMode="auto">
        <a:xfrm>
          <a:off x="4752975" y="56102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39</xdr:row>
      <xdr:rowOff>66675</xdr:rowOff>
    </xdr:from>
    <xdr:to>
      <xdr:col>20</xdr:col>
      <xdr:colOff>180975</xdr:colOff>
      <xdr:row>40</xdr:row>
      <xdr:rowOff>66675</xdr:rowOff>
    </xdr:to>
    <xdr:sp macro="" textlink="">
      <xdr:nvSpPr>
        <xdr:cNvPr id="18" name="Oval 17">
          <a:extLst>
            <a:ext uri="{FF2B5EF4-FFF2-40B4-BE49-F238E27FC236}">
              <a16:creationId xmlns:a16="http://schemas.microsoft.com/office/drawing/2014/main" id="{00000000-0008-0000-0A00-000012000000}"/>
            </a:ext>
          </a:extLst>
        </xdr:cNvPr>
        <xdr:cNvSpPr>
          <a:spLocks noChangeAspect="1" noChangeArrowheads="1"/>
        </xdr:cNvSpPr>
      </xdr:nvSpPr>
      <xdr:spPr bwMode="auto">
        <a:xfrm>
          <a:off x="4752975" y="58769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19" name="Oval 18">
          <a:extLst>
            <a:ext uri="{FF2B5EF4-FFF2-40B4-BE49-F238E27FC236}">
              <a16:creationId xmlns:a16="http://schemas.microsoft.com/office/drawing/2014/main" id="{00000000-0008-0000-0A00-000013000000}"/>
            </a:ext>
          </a:extLst>
        </xdr:cNvPr>
        <xdr:cNvSpPr>
          <a:spLocks noChangeAspect="1" noChangeArrowheads="1"/>
        </xdr:cNvSpPr>
      </xdr:nvSpPr>
      <xdr:spPr bwMode="auto">
        <a:xfrm>
          <a:off x="4752975" y="50768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20" name="Oval 19">
          <a:extLst>
            <a:ext uri="{FF2B5EF4-FFF2-40B4-BE49-F238E27FC236}">
              <a16:creationId xmlns:a16="http://schemas.microsoft.com/office/drawing/2014/main" id="{00000000-0008-0000-0A00-000014000000}"/>
            </a:ext>
          </a:extLst>
        </xdr:cNvPr>
        <xdr:cNvSpPr>
          <a:spLocks noChangeAspect="1" noChangeArrowheads="1"/>
        </xdr:cNvSpPr>
      </xdr:nvSpPr>
      <xdr:spPr bwMode="auto">
        <a:xfrm>
          <a:off x="4752975" y="53435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21" name="Oval 20">
          <a:extLst>
            <a:ext uri="{FF2B5EF4-FFF2-40B4-BE49-F238E27FC236}">
              <a16:creationId xmlns:a16="http://schemas.microsoft.com/office/drawing/2014/main" id="{00000000-0008-0000-0A00-000015000000}"/>
            </a:ext>
          </a:extLst>
        </xdr:cNvPr>
        <xdr:cNvSpPr>
          <a:spLocks noChangeAspect="1" noChangeArrowheads="1"/>
        </xdr:cNvSpPr>
      </xdr:nvSpPr>
      <xdr:spPr bwMode="auto">
        <a:xfrm>
          <a:off x="4752975" y="56102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55418</xdr:colOff>
      <xdr:row>42</xdr:row>
      <xdr:rowOff>10391</xdr:rowOff>
    </xdr:from>
    <xdr:to>
      <xdr:col>16</xdr:col>
      <xdr:colOff>142875</xdr:colOff>
      <xdr:row>42</xdr:row>
      <xdr:rowOff>115166</xdr:rowOff>
    </xdr:to>
    <xdr:sp macro="" textlink="">
      <xdr:nvSpPr>
        <xdr:cNvPr id="22" name="Oval 21">
          <a:extLst>
            <a:ext uri="{FF2B5EF4-FFF2-40B4-BE49-F238E27FC236}">
              <a16:creationId xmlns:a16="http://schemas.microsoft.com/office/drawing/2014/main" id="{00000000-0008-0000-0A00-000016000000}"/>
            </a:ext>
          </a:extLst>
        </xdr:cNvPr>
        <xdr:cNvSpPr>
          <a:spLocks noChangeAspect="1" noChangeArrowheads="1"/>
        </xdr:cNvSpPr>
      </xdr:nvSpPr>
      <xdr:spPr bwMode="auto">
        <a:xfrm>
          <a:off x="3549361" y="5690755"/>
          <a:ext cx="87457"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1732</xdr:colOff>
      <xdr:row>42</xdr:row>
      <xdr:rowOff>10391</xdr:rowOff>
    </xdr:from>
    <xdr:to>
      <xdr:col>17</xdr:col>
      <xdr:colOff>89189</xdr:colOff>
      <xdr:row>42</xdr:row>
      <xdr:rowOff>115166</xdr:rowOff>
    </xdr:to>
    <xdr:sp macro="" textlink="">
      <xdr:nvSpPr>
        <xdr:cNvPr id="23" name="Oval 22">
          <a:extLst>
            <a:ext uri="{FF2B5EF4-FFF2-40B4-BE49-F238E27FC236}">
              <a16:creationId xmlns:a16="http://schemas.microsoft.com/office/drawing/2014/main" id="{00000000-0008-0000-0A00-000017000000}"/>
            </a:ext>
          </a:extLst>
        </xdr:cNvPr>
        <xdr:cNvSpPr>
          <a:spLocks noChangeAspect="1" noChangeArrowheads="1"/>
        </xdr:cNvSpPr>
      </xdr:nvSpPr>
      <xdr:spPr bwMode="auto">
        <a:xfrm>
          <a:off x="3716482" y="5690755"/>
          <a:ext cx="87457"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67</xdr:row>
      <xdr:rowOff>0</xdr:rowOff>
    </xdr:from>
    <xdr:to>
      <xdr:col>24</xdr:col>
      <xdr:colOff>95250</xdr:colOff>
      <xdr:row>67</xdr:row>
      <xdr:rowOff>0</xdr:rowOff>
    </xdr:to>
    <xdr:sp macro="" textlink="">
      <xdr:nvSpPr>
        <xdr:cNvPr id="24" name="Line 23">
          <a:extLst>
            <a:ext uri="{FF2B5EF4-FFF2-40B4-BE49-F238E27FC236}">
              <a16:creationId xmlns:a16="http://schemas.microsoft.com/office/drawing/2014/main" id="{00000000-0008-0000-0A00-000018000000}"/>
            </a:ext>
          </a:extLst>
        </xdr:cNvPr>
        <xdr:cNvSpPr>
          <a:spLocks noChangeShapeType="1"/>
        </xdr:cNvSpPr>
      </xdr:nvSpPr>
      <xdr:spPr bwMode="auto">
        <a:xfrm>
          <a:off x="5534025" y="1023937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69</xdr:row>
      <xdr:rowOff>0</xdr:rowOff>
    </xdr:from>
    <xdr:to>
      <xdr:col>24</xdr:col>
      <xdr:colOff>95250</xdr:colOff>
      <xdr:row>69</xdr:row>
      <xdr:rowOff>0</xdr:rowOff>
    </xdr:to>
    <xdr:sp macro="" textlink="">
      <xdr:nvSpPr>
        <xdr:cNvPr id="25" name="Line 24">
          <a:extLst>
            <a:ext uri="{FF2B5EF4-FFF2-40B4-BE49-F238E27FC236}">
              <a16:creationId xmlns:a16="http://schemas.microsoft.com/office/drawing/2014/main" id="{00000000-0008-0000-0A00-000019000000}"/>
            </a:ext>
          </a:extLst>
        </xdr:cNvPr>
        <xdr:cNvSpPr>
          <a:spLocks noChangeShapeType="1"/>
        </xdr:cNvSpPr>
      </xdr:nvSpPr>
      <xdr:spPr bwMode="auto">
        <a:xfrm>
          <a:off x="5534025" y="1046797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71</xdr:row>
      <xdr:rowOff>0</xdr:rowOff>
    </xdr:from>
    <xdr:to>
      <xdr:col>24</xdr:col>
      <xdr:colOff>95250</xdr:colOff>
      <xdr:row>71</xdr:row>
      <xdr:rowOff>0</xdr:rowOff>
    </xdr:to>
    <xdr:sp macro="" textlink="">
      <xdr:nvSpPr>
        <xdr:cNvPr id="26" name="Line 25">
          <a:extLst>
            <a:ext uri="{FF2B5EF4-FFF2-40B4-BE49-F238E27FC236}">
              <a16:creationId xmlns:a16="http://schemas.microsoft.com/office/drawing/2014/main" id="{00000000-0008-0000-0A00-00001A000000}"/>
            </a:ext>
          </a:extLst>
        </xdr:cNvPr>
        <xdr:cNvSpPr>
          <a:spLocks noChangeShapeType="1"/>
        </xdr:cNvSpPr>
      </xdr:nvSpPr>
      <xdr:spPr bwMode="auto">
        <a:xfrm>
          <a:off x="5534025" y="1069657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73</xdr:row>
      <xdr:rowOff>0</xdr:rowOff>
    </xdr:from>
    <xdr:to>
      <xdr:col>24</xdr:col>
      <xdr:colOff>95250</xdr:colOff>
      <xdr:row>73</xdr:row>
      <xdr:rowOff>0</xdr:rowOff>
    </xdr:to>
    <xdr:sp macro="" textlink="">
      <xdr:nvSpPr>
        <xdr:cNvPr id="27" name="Line 26">
          <a:extLst>
            <a:ext uri="{FF2B5EF4-FFF2-40B4-BE49-F238E27FC236}">
              <a16:creationId xmlns:a16="http://schemas.microsoft.com/office/drawing/2014/main" id="{00000000-0008-0000-0A00-00001B000000}"/>
            </a:ext>
          </a:extLst>
        </xdr:cNvPr>
        <xdr:cNvSpPr>
          <a:spLocks noChangeShapeType="1"/>
        </xdr:cNvSpPr>
      </xdr:nvSpPr>
      <xdr:spPr bwMode="auto">
        <a:xfrm>
          <a:off x="5534025" y="1092517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75</xdr:row>
      <xdr:rowOff>0</xdr:rowOff>
    </xdr:from>
    <xdr:to>
      <xdr:col>24</xdr:col>
      <xdr:colOff>95250</xdr:colOff>
      <xdr:row>75</xdr:row>
      <xdr:rowOff>0</xdr:rowOff>
    </xdr:to>
    <xdr:sp macro="" textlink="">
      <xdr:nvSpPr>
        <xdr:cNvPr id="28" name="Line 27">
          <a:extLst>
            <a:ext uri="{FF2B5EF4-FFF2-40B4-BE49-F238E27FC236}">
              <a16:creationId xmlns:a16="http://schemas.microsoft.com/office/drawing/2014/main" id="{00000000-0008-0000-0A00-00001C000000}"/>
            </a:ext>
          </a:extLst>
        </xdr:cNvPr>
        <xdr:cNvSpPr>
          <a:spLocks noChangeShapeType="1"/>
        </xdr:cNvSpPr>
      </xdr:nvSpPr>
      <xdr:spPr bwMode="auto">
        <a:xfrm>
          <a:off x="5534025" y="1115377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77</xdr:row>
      <xdr:rowOff>0</xdr:rowOff>
    </xdr:from>
    <xdr:to>
      <xdr:col>24</xdr:col>
      <xdr:colOff>95250</xdr:colOff>
      <xdr:row>77</xdr:row>
      <xdr:rowOff>0</xdr:rowOff>
    </xdr:to>
    <xdr:sp macro="" textlink="">
      <xdr:nvSpPr>
        <xdr:cNvPr id="29" name="Line 28">
          <a:extLst>
            <a:ext uri="{FF2B5EF4-FFF2-40B4-BE49-F238E27FC236}">
              <a16:creationId xmlns:a16="http://schemas.microsoft.com/office/drawing/2014/main" id="{00000000-0008-0000-0A00-00001D000000}"/>
            </a:ext>
          </a:extLst>
        </xdr:cNvPr>
        <xdr:cNvSpPr>
          <a:spLocks noChangeShapeType="1"/>
        </xdr:cNvSpPr>
      </xdr:nvSpPr>
      <xdr:spPr bwMode="auto">
        <a:xfrm>
          <a:off x="5534025" y="1138237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79</xdr:row>
      <xdr:rowOff>0</xdr:rowOff>
    </xdr:from>
    <xdr:to>
      <xdr:col>24</xdr:col>
      <xdr:colOff>95250</xdr:colOff>
      <xdr:row>79</xdr:row>
      <xdr:rowOff>0</xdr:rowOff>
    </xdr:to>
    <xdr:sp macro="" textlink="">
      <xdr:nvSpPr>
        <xdr:cNvPr id="30" name="Line 29">
          <a:extLst>
            <a:ext uri="{FF2B5EF4-FFF2-40B4-BE49-F238E27FC236}">
              <a16:creationId xmlns:a16="http://schemas.microsoft.com/office/drawing/2014/main" id="{00000000-0008-0000-0A00-00001E000000}"/>
            </a:ext>
          </a:extLst>
        </xdr:cNvPr>
        <xdr:cNvSpPr>
          <a:spLocks noChangeShapeType="1"/>
        </xdr:cNvSpPr>
      </xdr:nvSpPr>
      <xdr:spPr bwMode="auto">
        <a:xfrm>
          <a:off x="5534025" y="1161097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47625</xdr:colOff>
      <xdr:row>63</xdr:row>
      <xdr:rowOff>19050</xdr:rowOff>
    </xdr:from>
    <xdr:to>
      <xdr:col>10</xdr:col>
      <xdr:colOff>180975</xdr:colOff>
      <xdr:row>63</xdr:row>
      <xdr:rowOff>152400</xdr:rowOff>
    </xdr:to>
    <xdr:sp macro="" textlink="">
      <xdr:nvSpPr>
        <xdr:cNvPr id="31" name="Oval 30">
          <a:extLst>
            <a:ext uri="{FF2B5EF4-FFF2-40B4-BE49-F238E27FC236}">
              <a16:creationId xmlns:a16="http://schemas.microsoft.com/office/drawing/2014/main" id="{00000000-0008-0000-0A00-00001F000000}"/>
            </a:ext>
          </a:extLst>
        </xdr:cNvPr>
        <xdr:cNvSpPr>
          <a:spLocks noChangeAspect="1" noChangeArrowheads="1"/>
        </xdr:cNvSpPr>
      </xdr:nvSpPr>
      <xdr:spPr bwMode="auto">
        <a:xfrm>
          <a:off x="2238375" y="93821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57150</xdr:colOff>
      <xdr:row>63</xdr:row>
      <xdr:rowOff>28575</xdr:rowOff>
    </xdr:from>
    <xdr:to>
      <xdr:col>14</xdr:col>
      <xdr:colOff>190500</xdr:colOff>
      <xdr:row>63</xdr:row>
      <xdr:rowOff>161925</xdr:rowOff>
    </xdr:to>
    <xdr:sp macro="" textlink="">
      <xdr:nvSpPr>
        <xdr:cNvPr id="32" name="Oval 31">
          <a:extLst>
            <a:ext uri="{FF2B5EF4-FFF2-40B4-BE49-F238E27FC236}">
              <a16:creationId xmlns:a16="http://schemas.microsoft.com/office/drawing/2014/main" id="{00000000-0008-0000-0A00-000020000000}"/>
            </a:ext>
          </a:extLst>
        </xdr:cNvPr>
        <xdr:cNvSpPr>
          <a:spLocks noChangeAspect="1" noChangeArrowheads="1"/>
        </xdr:cNvSpPr>
      </xdr:nvSpPr>
      <xdr:spPr bwMode="auto">
        <a:xfrm>
          <a:off x="3086100" y="93916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63</xdr:row>
      <xdr:rowOff>19050</xdr:rowOff>
    </xdr:from>
    <xdr:to>
      <xdr:col>21</xdr:col>
      <xdr:colOff>133350</xdr:colOff>
      <xdr:row>63</xdr:row>
      <xdr:rowOff>152400</xdr:rowOff>
    </xdr:to>
    <xdr:sp macro="" textlink="">
      <xdr:nvSpPr>
        <xdr:cNvPr id="33" name="Oval 32">
          <a:extLst>
            <a:ext uri="{FF2B5EF4-FFF2-40B4-BE49-F238E27FC236}">
              <a16:creationId xmlns:a16="http://schemas.microsoft.com/office/drawing/2014/main" id="{00000000-0008-0000-0A00-000021000000}"/>
            </a:ext>
          </a:extLst>
        </xdr:cNvPr>
        <xdr:cNvSpPr>
          <a:spLocks noChangeAspect="1" noChangeArrowheads="1"/>
        </xdr:cNvSpPr>
      </xdr:nvSpPr>
      <xdr:spPr bwMode="auto">
        <a:xfrm>
          <a:off x="4943475" y="96297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63</xdr:row>
      <xdr:rowOff>19050</xdr:rowOff>
    </xdr:from>
    <xdr:to>
      <xdr:col>23</xdr:col>
      <xdr:colOff>200025</xdr:colOff>
      <xdr:row>63</xdr:row>
      <xdr:rowOff>152400</xdr:rowOff>
    </xdr:to>
    <xdr:sp macro="" textlink="">
      <xdr:nvSpPr>
        <xdr:cNvPr id="34" name="Oval 33">
          <a:extLst>
            <a:ext uri="{FF2B5EF4-FFF2-40B4-BE49-F238E27FC236}">
              <a16:creationId xmlns:a16="http://schemas.microsoft.com/office/drawing/2014/main" id="{00000000-0008-0000-0A00-000022000000}"/>
            </a:ext>
          </a:extLst>
        </xdr:cNvPr>
        <xdr:cNvSpPr>
          <a:spLocks noChangeAspect="1" noChangeArrowheads="1"/>
        </xdr:cNvSpPr>
      </xdr:nvSpPr>
      <xdr:spPr bwMode="auto">
        <a:xfrm>
          <a:off x="5486400" y="96297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63</xdr:row>
      <xdr:rowOff>19050</xdr:rowOff>
    </xdr:from>
    <xdr:to>
      <xdr:col>25</xdr:col>
      <xdr:colOff>190500</xdr:colOff>
      <xdr:row>63</xdr:row>
      <xdr:rowOff>152400</xdr:rowOff>
    </xdr:to>
    <xdr:sp macro="" textlink="">
      <xdr:nvSpPr>
        <xdr:cNvPr id="35" name="Oval 34">
          <a:extLst>
            <a:ext uri="{FF2B5EF4-FFF2-40B4-BE49-F238E27FC236}">
              <a16:creationId xmlns:a16="http://schemas.microsoft.com/office/drawing/2014/main" id="{00000000-0008-0000-0A00-000023000000}"/>
            </a:ext>
          </a:extLst>
        </xdr:cNvPr>
        <xdr:cNvSpPr>
          <a:spLocks noChangeAspect="1" noChangeArrowheads="1"/>
        </xdr:cNvSpPr>
      </xdr:nvSpPr>
      <xdr:spPr bwMode="auto">
        <a:xfrm>
          <a:off x="5953125" y="96297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63</xdr:row>
      <xdr:rowOff>19050</xdr:rowOff>
    </xdr:from>
    <xdr:to>
      <xdr:col>28</xdr:col>
      <xdr:colOff>200025</xdr:colOff>
      <xdr:row>63</xdr:row>
      <xdr:rowOff>152400</xdr:rowOff>
    </xdr:to>
    <xdr:sp macro="" textlink="">
      <xdr:nvSpPr>
        <xdr:cNvPr id="36" name="Oval 35">
          <a:extLst>
            <a:ext uri="{FF2B5EF4-FFF2-40B4-BE49-F238E27FC236}">
              <a16:creationId xmlns:a16="http://schemas.microsoft.com/office/drawing/2014/main" id="{00000000-0008-0000-0A00-000024000000}"/>
            </a:ext>
          </a:extLst>
        </xdr:cNvPr>
        <xdr:cNvSpPr>
          <a:spLocks noChangeAspect="1" noChangeArrowheads="1"/>
        </xdr:cNvSpPr>
      </xdr:nvSpPr>
      <xdr:spPr bwMode="auto">
        <a:xfrm>
          <a:off x="6677025" y="96297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63</xdr:row>
      <xdr:rowOff>19050</xdr:rowOff>
    </xdr:from>
    <xdr:to>
      <xdr:col>31</xdr:col>
      <xdr:colOff>171450</xdr:colOff>
      <xdr:row>63</xdr:row>
      <xdr:rowOff>152400</xdr:rowOff>
    </xdr:to>
    <xdr:sp macro="" textlink="">
      <xdr:nvSpPr>
        <xdr:cNvPr id="37" name="Oval 36">
          <a:extLst>
            <a:ext uri="{FF2B5EF4-FFF2-40B4-BE49-F238E27FC236}">
              <a16:creationId xmlns:a16="http://schemas.microsoft.com/office/drawing/2014/main" id="{00000000-0008-0000-0A00-000025000000}"/>
            </a:ext>
          </a:extLst>
        </xdr:cNvPr>
        <xdr:cNvSpPr>
          <a:spLocks noChangeAspect="1" noChangeArrowheads="1"/>
        </xdr:cNvSpPr>
      </xdr:nvSpPr>
      <xdr:spPr bwMode="auto">
        <a:xfrm>
          <a:off x="7362825" y="96297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66675</xdr:colOff>
      <xdr:row>63</xdr:row>
      <xdr:rowOff>19050</xdr:rowOff>
    </xdr:from>
    <xdr:to>
      <xdr:col>34</xdr:col>
      <xdr:colOff>200025</xdr:colOff>
      <xdr:row>63</xdr:row>
      <xdr:rowOff>152400</xdr:rowOff>
    </xdr:to>
    <xdr:sp macro="" textlink="">
      <xdr:nvSpPr>
        <xdr:cNvPr id="38" name="Oval 37">
          <a:extLst>
            <a:ext uri="{FF2B5EF4-FFF2-40B4-BE49-F238E27FC236}">
              <a16:creationId xmlns:a16="http://schemas.microsoft.com/office/drawing/2014/main" id="{00000000-0008-0000-0A00-000026000000}"/>
            </a:ext>
          </a:extLst>
        </xdr:cNvPr>
        <xdr:cNvSpPr>
          <a:spLocks noChangeAspect="1" noChangeArrowheads="1"/>
        </xdr:cNvSpPr>
      </xdr:nvSpPr>
      <xdr:spPr bwMode="auto">
        <a:xfrm>
          <a:off x="8105775" y="96297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63</xdr:row>
      <xdr:rowOff>19050</xdr:rowOff>
    </xdr:from>
    <xdr:to>
      <xdr:col>39</xdr:col>
      <xdr:colOff>190500</xdr:colOff>
      <xdr:row>63</xdr:row>
      <xdr:rowOff>152400</xdr:rowOff>
    </xdr:to>
    <xdr:sp macro="" textlink="">
      <xdr:nvSpPr>
        <xdr:cNvPr id="39" name="Oval 38">
          <a:extLst>
            <a:ext uri="{FF2B5EF4-FFF2-40B4-BE49-F238E27FC236}">
              <a16:creationId xmlns:a16="http://schemas.microsoft.com/office/drawing/2014/main" id="{00000000-0008-0000-0A00-000027000000}"/>
            </a:ext>
          </a:extLst>
        </xdr:cNvPr>
        <xdr:cNvSpPr>
          <a:spLocks noChangeAspect="1" noChangeArrowheads="1"/>
        </xdr:cNvSpPr>
      </xdr:nvSpPr>
      <xdr:spPr bwMode="auto">
        <a:xfrm>
          <a:off x="9286875" y="96297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63</xdr:row>
      <xdr:rowOff>19050</xdr:rowOff>
    </xdr:from>
    <xdr:to>
      <xdr:col>36</xdr:col>
      <xdr:colOff>171450</xdr:colOff>
      <xdr:row>63</xdr:row>
      <xdr:rowOff>152400</xdr:rowOff>
    </xdr:to>
    <xdr:sp macro="" textlink="">
      <xdr:nvSpPr>
        <xdr:cNvPr id="40" name="Oval 39">
          <a:extLst>
            <a:ext uri="{FF2B5EF4-FFF2-40B4-BE49-F238E27FC236}">
              <a16:creationId xmlns:a16="http://schemas.microsoft.com/office/drawing/2014/main" id="{00000000-0008-0000-0A00-000028000000}"/>
            </a:ext>
          </a:extLst>
        </xdr:cNvPr>
        <xdr:cNvSpPr>
          <a:spLocks noChangeAspect="1" noChangeArrowheads="1"/>
        </xdr:cNvSpPr>
      </xdr:nvSpPr>
      <xdr:spPr bwMode="auto">
        <a:xfrm>
          <a:off x="8553450" y="96297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96117</xdr:colOff>
      <xdr:row>65</xdr:row>
      <xdr:rowOff>10391</xdr:rowOff>
    </xdr:from>
    <xdr:to>
      <xdr:col>25</xdr:col>
      <xdr:colOff>210417</xdr:colOff>
      <xdr:row>65</xdr:row>
      <xdr:rowOff>124691</xdr:rowOff>
    </xdr:to>
    <xdr:sp macro="" textlink="">
      <xdr:nvSpPr>
        <xdr:cNvPr id="41" name="Oval 40">
          <a:extLst>
            <a:ext uri="{FF2B5EF4-FFF2-40B4-BE49-F238E27FC236}">
              <a16:creationId xmlns:a16="http://schemas.microsoft.com/office/drawing/2014/main" id="{00000000-0008-0000-0A00-000029000000}"/>
            </a:ext>
          </a:extLst>
        </xdr:cNvPr>
        <xdr:cNvSpPr>
          <a:spLocks noChangeAspect="1" noChangeArrowheads="1"/>
        </xdr:cNvSpPr>
      </xdr:nvSpPr>
      <xdr:spPr bwMode="auto">
        <a:xfrm>
          <a:off x="5577322" y="9028834"/>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53687</xdr:colOff>
      <xdr:row>65</xdr:row>
      <xdr:rowOff>19049</xdr:rowOff>
    </xdr:from>
    <xdr:to>
      <xdr:col>26</xdr:col>
      <xdr:colOff>167987</xdr:colOff>
      <xdr:row>65</xdr:row>
      <xdr:rowOff>133349</xdr:rowOff>
    </xdr:to>
    <xdr:sp macro="" textlink="">
      <xdr:nvSpPr>
        <xdr:cNvPr id="42" name="Oval 41">
          <a:extLst>
            <a:ext uri="{FF2B5EF4-FFF2-40B4-BE49-F238E27FC236}">
              <a16:creationId xmlns:a16="http://schemas.microsoft.com/office/drawing/2014/main" id="{00000000-0008-0000-0A00-00002A000000}"/>
            </a:ext>
          </a:extLst>
        </xdr:cNvPr>
        <xdr:cNvSpPr>
          <a:spLocks noChangeAspect="1" noChangeArrowheads="1"/>
        </xdr:cNvSpPr>
      </xdr:nvSpPr>
      <xdr:spPr bwMode="auto">
        <a:xfrm>
          <a:off x="5755698" y="9037492"/>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7793</xdr:colOff>
      <xdr:row>65</xdr:row>
      <xdr:rowOff>23379</xdr:rowOff>
    </xdr:from>
    <xdr:to>
      <xdr:col>27</xdr:col>
      <xdr:colOff>122093</xdr:colOff>
      <xdr:row>65</xdr:row>
      <xdr:rowOff>128154</xdr:rowOff>
    </xdr:to>
    <xdr:sp macro="" textlink="">
      <xdr:nvSpPr>
        <xdr:cNvPr id="43" name="Oval 42">
          <a:extLst>
            <a:ext uri="{FF2B5EF4-FFF2-40B4-BE49-F238E27FC236}">
              <a16:creationId xmlns:a16="http://schemas.microsoft.com/office/drawing/2014/main" id="{00000000-0008-0000-0A00-00002B000000}"/>
            </a:ext>
          </a:extLst>
        </xdr:cNvPr>
        <xdr:cNvSpPr>
          <a:spLocks noChangeAspect="1" noChangeArrowheads="1"/>
        </xdr:cNvSpPr>
      </xdr:nvSpPr>
      <xdr:spPr bwMode="auto">
        <a:xfrm>
          <a:off x="5930611" y="9041822"/>
          <a:ext cx="114300"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165389</xdr:colOff>
      <xdr:row>64</xdr:row>
      <xdr:rowOff>160193</xdr:rowOff>
    </xdr:from>
    <xdr:to>
      <xdr:col>33</xdr:col>
      <xdr:colOff>41564</xdr:colOff>
      <xdr:row>65</xdr:row>
      <xdr:rowOff>101311</xdr:rowOff>
    </xdr:to>
    <xdr:sp macro="" textlink="">
      <xdr:nvSpPr>
        <xdr:cNvPr id="44" name="Oval 43">
          <a:extLst>
            <a:ext uri="{FF2B5EF4-FFF2-40B4-BE49-F238E27FC236}">
              <a16:creationId xmlns:a16="http://schemas.microsoft.com/office/drawing/2014/main" id="{00000000-0008-0000-0A00-00002C000000}"/>
            </a:ext>
          </a:extLst>
        </xdr:cNvPr>
        <xdr:cNvSpPr>
          <a:spLocks noChangeAspect="1" noChangeArrowheads="1"/>
        </xdr:cNvSpPr>
      </xdr:nvSpPr>
      <xdr:spPr bwMode="auto">
        <a:xfrm>
          <a:off x="7192241" y="9728488"/>
          <a:ext cx="96982"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179243</xdr:colOff>
      <xdr:row>64</xdr:row>
      <xdr:rowOff>164523</xdr:rowOff>
    </xdr:from>
    <xdr:to>
      <xdr:col>32</xdr:col>
      <xdr:colOff>55418</xdr:colOff>
      <xdr:row>65</xdr:row>
      <xdr:rowOff>105641</xdr:rowOff>
    </xdr:to>
    <xdr:sp macro="" textlink="">
      <xdr:nvSpPr>
        <xdr:cNvPr id="45" name="Oval 44">
          <a:extLst>
            <a:ext uri="{FF2B5EF4-FFF2-40B4-BE49-F238E27FC236}">
              <a16:creationId xmlns:a16="http://schemas.microsoft.com/office/drawing/2014/main" id="{00000000-0008-0000-0A00-00002D000000}"/>
            </a:ext>
          </a:extLst>
        </xdr:cNvPr>
        <xdr:cNvSpPr>
          <a:spLocks noChangeAspect="1" noChangeArrowheads="1"/>
        </xdr:cNvSpPr>
      </xdr:nvSpPr>
      <xdr:spPr bwMode="auto">
        <a:xfrm>
          <a:off x="6985288" y="9732818"/>
          <a:ext cx="96982"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175780</xdr:colOff>
      <xdr:row>64</xdr:row>
      <xdr:rowOff>160193</xdr:rowOff>
    </xdr:from>
    <xdr:to>
      <xdr:col>37</xdr:col>
      <xdr:colOff>51955</xdr:colOff>
      <xdr:row>65</xdr:row>
      <xdr:rowOff>101311</xdr:rowOff>
    </xdr:to>
    <xdr:sp macro="" textlink="">
      <xdr:nvSpPr>
        <xdr:cNvPr id="46" name="Oval 45">
          <a:extLst>
            <a:ext uri="{FF2B5EF4-FFF2-40B4-BE49-F238E27FC236}">
              <a16:creationId xmlns:a16="http://schemas.microsoft.com/office/drawing/2014/main" id="{00000000-0008-0000-0A00-00002E000000}"/>
            </a:ext>
          </a:extLst>
        </xdr:cNvPr>
        <xdr:cNvSpPr>
          <a:spLocks noChangeAspect="1" noChangeArrowheads="1"/>
        </xdr:cNvSpPr>
      </xdr:nvSpPr>
      <xdr:spPr bwMode="auto">
        <a:xfrm>
          <a:off x="8085860" y="9728488"/>
          <a:ext cx="96981"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168853</xdr:colOff>
      <xdr:row>64</xdr:row>
      <xdr:rowOff>164523</xdr:rowOff>
    </xdr:from>
    <xdr:to>
      <xdr:col>38</xdr:col>
      <xdr:colOff>45028</xdr:colOff>
      <xdr:row>65</xdr:row>
      <xdr:rowOff>105641</xdr:rowOff>
    </xdr:to>
    <xdr:sp macro="" textlink="">
      <xdr:nvSpPr>
        <xdr:cNvPr id="47" name="Oval 46">
          <a:extLst>
            <a:ext uri="{FF2B5EF4-FFF2-40B4-BE49-F238E27FC236}">
              <a16:creationId xmlns:a16="http://schemas.microsoft.com/office/drawing/2014/main" id="{00000000-0008-0000-0A00-00002F000000}"/>
            </a:ext>
          </a:extLst>
        </xdr:cNvPr>
        <xdr:cNvSpPr>
          <a:spLocks noChangeAspect="1" noChangeArrowheads="1"/>
        </xdr:cNvSpPr>
      </xdr:nvSpPr>
      <xdr:spPr bwMode="auto">
        <a:xfrm>
          <a:off x="8299739" y="9732818"/>
          <a:ext cx="96982"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45</xdr:col>
      <xdr:colOff>104775</xdr:colOff>
      <xdr:row>33</xdr:row>
      <xdr:rowOff>71438</xdr:rowOff>
    </xdr:from>
    <xdr:ext cx="95411" cy="145553"/>
    <xdr:sp macro="" textlink="">
      <xdr:nvSpPr>
        <xdr:cNvPr id="48" name="Text Box 47">
          <a:extLst>
            <a:ext uri="{FF2B5EF4-FFF2-40B4-BE49-F238E27FC236}">
              <a16:creationId xmlns:a16="http://schemas.microsoft.com/office/drawing/2014/main" id="{00000000-0008-0000-0A00-000030000000}"/>
            </a:ext>
          </a:extLst>
        </xdr:cNvPr>
        <xdr:cNvSpPr txBox="1">
          <a:spLocks noChangeArrowheads="1"/>
        </xdr:cNvSpPr>
      </xdr:nvSpPr>
      <xdr:spPr bwMode="auto">
        <a:xfrm>
          <a:off x="9086850" y="4186238"/>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12</xdr:col>
      <xdr:colOff>190500</xdr:colOff>
      <xdr:row>65</xdr:row>
      <xdr:rowOff>9525</xdr:rowOff>
    </xdr:from>
    <xdr:ext cx="187699" cy="158564"/>
    <xdr:sp macro="" textlink="">
      <xdr:nvSpPr>
        <xdr:cNvPr id="49" name="Text Box 48">
          <a:extLst>
            <a:ext uri="{FF2B5EF4-FFF2-40B4-BE49-F238E27FC236}">
              <a16:creationId xmlns:a16="http://schemas.microsoft.com/office/drawing/2014/main" id="{00000000-0008-0000-0A00-000031000000}"/>
            </a:ext>
          </a:extLst>
        </xdr:cNvPr>
        <xdr:cNvSpPr txBox="1">
          <a:spLocks noChangeArrowheads="1"/>
        </xdr:cNvSpPr>
      </xdr:nvSpPr>
      <xdr:spPr bwMode="auto">
        <a:xfrm>
          <a:off x="2990850" y="9963150"/>
          <a:ext cx="187699" cy="158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117763</xdr:colOff>
      <xdr:row>65</xdr:row>
      <xdr:rowOff>113434</xdr:rowOff>
    </xdr:from>
    <xdr:ext cx="95411" cy="145553"/>
    <xdr:sp macro="" textlink="">
      <xdr:nvSpPr>
        <xdr:cNvPr id="50" name="Text Box 49">
          <a:extLst>
            <a:ext uri="{FF2B5EF4-FFF2-40B4-BE49-F238E27FC236}">
              <a16:creationId xmlns:a16="http://schemas.microsoft.com/office/drawing/2014/main" id="{00000000-0008-0000-0A00-000032000000}"/>
            </a:ext>
          </a:extLst>
        </xdr:cNvPr>
        <xdr:cNvSpPr txBox="1">
          <a:spLocks noChangeArrowheads="1"/>
        </xdr:cNvSpPr>
      </xdr:nvSpPr>
      <xdr:spPr bwMode="auto">
        <a:xfrm>
          <a:off x="6040581" y="9131877"/>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33</xdr:col>
      <xdr:colOff>113434</xdr:colOff>
      <xdr:row>65</xdr:row>
      <xdr:rowOff>117764</xdr:rowOff>
    </xdr:from>
    <xdr:ext cx="95411" cy="145553"/>
    <xdr:sp macro="" textlink="">
      <xdr:nvSpPr>
        <xdr:cNvPr id="51" name="Text Box 50">
          <a:extLst>
            <a:ext uri="{FF2B5EF4-FFF2-40B4-BE49-F238E27FC236}">
              <a16:creationId xmlns:a16="http://schemas.microsoft.com/office/drawing/2014/main" id="{00000000-0008-0000-0A00-000033000000}"/>
            </a:ext>
          </a:extLst>
        </xdr:cNvPr>
        <xdr:cNvSpPr txBox="1">
          <a:spLocks noChangeArrowheads="1"/>
        </xdr:cNvSpPr>
      </xdr:nvSpPr>
      <xdr:spPr bwMode="auto">
        <a:xfrm>
          <a:off x="7361093" y="9136207"/>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38</xdr:col>
      <xdr:colOff>117764</xdr:colOff>
      <xdr:row>65</xdr:row>
      <xdr:rowOff>117764</xdr:rowOff>
    </xdr:from>
    <xdr:ext cx="95411" cy="145553"/>
    <xdr:sp macro="" textlink="">
      <xdr:nvSpPr>
        <xdr:cNvPr id="52" name="Text Box 51">
          <a:extLst>
            <a:ext uri="{FF2B5EF4-FFF2-40B4-BE49-F238E27FC236}">
              <a16:creationId xmlns:a16="http://schemas.microsoft.com/office/drawing/2014/main" id="{00000000-0008-0000-0A00-000034000000}"/>
            </a:ext>
          </a:extLst>
        </xdr:cNvPr>
        <xdr:cNvSpPr txBox="1">
          <a:spLocks noChangeArrowheads="1"/>
        </xdr:cNvSpPr>
      </xdr:nvSpPr>
      <xdr:spPr bwMode="auto">
        <a:xfrm>
          <a:off x="8469457" y="9136207"/>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41</xdr:col>
      <xdr:colOff>117764</xdr:colOff>
      <xdr:row>65</xdr:row>
      <xdr:rowOff>113434</xdr:rowOff>
    </xdr:from>
    <xdr:ext cx="95411" cy="145553"/>
    <xdr:sp macro="" textlink="">
      <xdr:nvSpPr>
        <xdr:cNvPr id="53" name="Text Box 52">
          <a:extLst>
            <a:ext uri="{FF2B5EF4-FFF2-40B4-BE49-F238E27FC236}">
              <a16:creationId xmlns:a16="http://schemas.microsoft.com/office/drawing/2014/main" id="{00000000-0008-0000-0A00-000035000000}"/>
            </a:ext>
          </a:extLst>
        </xdr:cNvPr>
        <xdr:cNvSpPr txBox="1">
          <a:spLocks noChangeArrowheads="1"/>
        </xdr:cNvSpPr>
      </xdr:nvSpPr>
      <xdr:spPr bwMode="auto">
        <a:xfrm>
          <a:off x="9131878" y="9131877"/>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twoCellAnchor>
    <xdr:from>
      <xdr:col>4</xdr:col>
      <xdr:colOff>85725</xdr:colOff>
      <xdr:row>21</xdr:row>
      <xdr:rowOff>28575</xdr:rowOff>
    </xdr:from>
    <xdr:to>
      <xdr:col>6</xdr:col>
      <xdr:colOff>152400</xdr:colOff>
      <xdr:row>22</xdr:row>
      <xdr:rowOff>114300</xdr:rowOff>
    </xdr:to>
    <xdr:sp macro="" textlink="">
      <xdr:nvSpPr>
        <xdr:cNvPr id="54" name="AutoShape 53">
          <a:extLst>
            <a:ext uri="{FF2B5EF4-FFF2-40B4-BE49-F238E27FC236}">
              <a16:creationId xmlns:a16="http://schemas.microsoft.com/office/drawing/2014/main" id="{00000000-0008-0000-0A00-000036000000}"/>
            </a:ext>
          </a:extLst>
        </xdr:cNvPr>
        <xdr:cNvSpPr>
          <a:spLocks noChangeArrowheads="1"/>
        </xdr:cNvSpPr>
      </xdr:nvSpPr>
      <xdr:spPr bwMode="auto">
        <a:xfrm>
          <a:off x="1038225" y="3438525"/>
          <a:ext cx="542925" cy="219075"/>
        </a:xfrm>
        <a:prstGeom prst="bracketPair">
          <a:avLst>
            <a:gd name="adj" fmla="val 130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55" name="Oval 54">
          <a:extLst>
            <a:ext uri="{FF2B5EF4-FFF2-40B4-BE49-F238E27FC236}">
              <a16:creationId xmlns:a16="http://schemas.microsoft.com/office/drawing/2014/main" id="{00000000-0008-0000-0A00-000037000000}"/>
            </a:ext>
          </a:extLst>
        </xdr:cNvPr>
        <xdr:cNvSpPr>
          <a:spLocks noChangeAspect="1" noChangeArrowheads="1"/>
        </xdr:cNvSpPr>
      </xdr:nvSpPr>
      <xdr:spPr bwMode="auto">
        <a:xfrm>
          <a:off x="4752975" y="40100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56" name="Oval 55">
          <a:extLst>
            <a:ext uri="{FF2B5EF4-FFF2-40B4-BE49-F238E27FC236}">
              <a16:creationId xmlns:a16="http://schemas.microsoft.com/office/drawing/2014/main" id="{00000000-0008-0000-0A00-000038000000}"/>
            </a:ext>
          </a:extLst>
        </xdr:cNvPr>
        <xdr:cNvSpPr>
          <a:spLocks noChangeAspect="1" noChangeArrowheads="1"/>
        </xdr:cNvSpPr>
      </xdr:nvSpPr>
      <xdr:spPr bwMode="auto">
        <a:xfrm>
          <a:off x="4752975" y="42767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57" name="Oval 56">
          <a:extLst>
            <a:ext uri="{FF2B5EF4-FFF2-40B4-BE49-F238E27FC236}">
              <a16:creationId xmlns:a16="http://schemas.microsoft.com/office/drawing/2014/main" id="{00000000-0008-0000-0A00-000039000000}"/>
            </a:ext>
          </a:extLst>
        </xdr:cNvPr>
        <xdr:cNvSpPr>
          <a:spLocks noChangeAspect="1" noChangeArrowheads="1"/>
        </xdr:cNvSpPr>
      </xdr:nvSpPr>
      <xdr:spPr bwMode="auto">
        <a:xfrm>
          <a:off x="4752975" y="45434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31</xdr:row>
      <xdr:rowOff>66675</xdr:rowOff>
    </xdr:from>
    <xdr:to>
      <xdr:col>20</xdr:col>
      <xdr:colOff>180975</xdr:colOff>
      <xdr:row>32</xdr:row>
      <xdr:rowOff>66675</xdr:rowOff>
    </xdr:to>
    <xdr:sp macro="" textlink="">
      <xdr:nvSpPr>
        <xdr:cNvPr id="58" name="Oval 57">
          <a:extLst>
            <a:ext uri="{FF2B5EF4-FFF2-40B4-BE49-F238E27FC236}">
              <a16:creationId xmlns:a16="http://schemas.microsoft.com/office/drawing/2014/main" id="{00000000-0008-0000-0A00-00003A000000}"/>
            </a:ext>
          </a:extLst>
        </xdr:cNvPr>
        <xdr:cNvSpPr>
          <a:spLocks noChangeAspect="1" noChangeArrowheads="1"/>
        </xdr:cNvSpPr>
      </xdr:nvSpPr>
      <xdr:spPr bwMode="auto">
        <a:xfrm>
          <a:off x="4752975" y="48101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59" name="Oval 58">
          <a:extLst>
            <a:ext uri="{FF2B5EF4-FFF2-40B4-BE49-F238E27FC236}">
              <a16:creationId xmlns:a16="http://schemas.microsoft.com/office/drawing/2014/main" id="{00000000-0008-0000-0A00-00003B000000}"/>
            </a:ext>
          </a:extLst>
        </xdr:cNvPr>
        <xdr:cNvSpPr>
          <a:spLocks noChangeAspect="1" noChangeArrowheads="1"/>
        </xdr:cNvSpPr>
      </xdr:nvSpPr>
      <xdr:spPr bwMode="auto">
        <a:xfrm>
          <a:off x="4752975" y="40100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60" name="Oval 59">
          <a:extLst>
            <a:ext uri="{FF2B5EF4-FFF2-40B4-BE49-F238E27FC236}">
              <a16:creationId xmlns:a16="http://schemas.microsoft.com/office/drawing/2014/main" id="{00000000-0008-0000-0A00-00003C000000}"/>
            </a:ext>
          </a:extLst>
        </xdr:cNvPr>
        <xdr:cNvSpPr>
          <a:spLocks noChangeAspect="1" noChangeArrowheads="1"/>
        </xdr:cNvSpPr>
      </xdr:nvSpPr>
      <xdr:spPr bwMode="auto">
        <a:xfrm>
          <a:off x="4752975" y="42767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61" name="Oval 60">
          <a:extLst>
            <a:ext uri="{FF2B5EF4-FFF2-40B4-BE49-F238E27FC236}">
              <a16:creationId xmlns:a16="http://schemas.microsoft.com/office/drawing/2014/main" id="{00000000-0008-0000-0A00-00003D000000}"/>
            </a:ext>
          </a:extLst>
        </xdr:cNvPr>
        <xdr:cNvSpPr>
          <a:spLocks noChangeAspect="1" noChangeArrowheads="1"/>
        </xdr:cNvSpPr>
      </xdr:nvSpPr>
      <xdr:spPr bwMode="auto">
        <a:xfrm>
          <a:off x="4752975" y="45434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41</xdr:col>
      <xdr:colOff>104775</xdr:colOff>
      <xdr:row>33</xdr:row>
      <xdr:rowOff>66675</xdr:rowOff>
    </xdr:from>
    <xdr:ext cx="95411" cy="145553"/>
    <xdr:sp macro="" textlink="">
      <xdr:nvSpPr>
        <xdr:cNvPr id="62" name="Text Box 62">
          <a:extLst>
            <a:ext uri="{FF2B5EF4-FFF2-40B4-BE49-F238E27FC236}">
              <a16:creationId xmlns:a16="http://schemas.microsoft.com/office/drawing/2014/main" id="{00000000-0008-0000-0A00-00003E000000}"/>
            </a:ext>
          </a:extLst>
        </xdr:cNvPr>
        <xdr:cNvSpPr txBox="1">
          <a:spLocks noChangeArrowheads="1"/>
        </xdr:cNvSpPr>
      </xdr:nvSpPr>
      <xdr:spPr bwMode="auto">
        <a:xfrm>
          <a:off x="8286750" y="4181475"/>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endParaRPr lang="ja-JP" altLang="en-US" sz="8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oneCellAnchor>
  <xdr:oneCellAnchor>
    <xdr:from>
      <xdr:col>38</xdr:col>
      <xdr:colOff>100013</xdr:colOff>
      <xdr:row>33</xdr:row>
      <xdr:rowOff>71438</xdr:rowOff>
    </xdr:from>
    <xdr:ext cx="95411" cy="145553"/>
    <xdr:sp macro="" textlink="">
      <xdr:nvSpPr>
        <xdr:cNvPr id="63" name="Text Box 63">
          <a:extLst>
            <a:ext uri="{FF2B5EF4-FFF2-40B4-BE49-F238E27FC236}">
              <a16:creationId xmlns:a16="http://schemas.microsoft.com/office/drawing/2014/main" id="{00000000-0008-0000-0A00-00003F000000}"/>
            </a:ext>
          </a:extLst>
        </xdr:cNvPr>
        <xdr:cNvSpPr txBox="1">
          <a:spLocks noChangeArrowheads="1"/>
        </xdr:cNvSpPr>
      </xdr:nvSpPr>
      <xdr:spPr bwMode="auto">
        <a:xfrm>
          <a:off x="7681913" y="4186238"/>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21</xdr:col>
      <xdr:colOff>100012</xdr:colOff>
      <xdr:row>53</xdr:row>
      <xdr:rowOff>128588</xdr:rowOff>
    </xdr:from>
    <xdr:ext cx="95411" cy="145553"/>
    <xdr:sp macro="" textlink="">
      <xdr:nvSpPr>
        <xdr:cNvPr id="64" name="Text Box 64">
          <a:extLst>
            <a:ext uri="{FF2B5EF4-FFF2-40B4-BE49-F238E27FC236}">
              <a16:creationId xmlns:a16="http://schemas.microsoft.com/office/drawing/2014/main" id="{00000000-0008-0000-0A00-000040000000}"/>
            </a:ext>
          </a:extLst>
        </xdr:cNvPr>
        <xdr:cNvSpPr txBox="1">
          <a:spLocks noChangeArrowheads="1"/>
        </xdr:cNvSpPr>
      </xdr:nvSpPr>
      <xdr:spPr bwMode="auto">
        <a:xfrm>
          <a:off x="4281487" y="6491288"/>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44</xdr:col>
      <xdr:colOff>104775</xdr:colOff>
      <xdr:row>54</xdr:row>
      <xdr:rowOff>0</xdr:rowOff>
    </xdr:from>
    <xdr:ext cx="123825" cy="152400"/>
    <xdr:sp macro="" textlink="">
      <xdr:nvSpPr>
        <xdr:cNvPr id="65" name="Text Box 65">
          <a:extLst>
            <a:ext uri="{FF2B5EF4-FFF2-40B4-BE49-F238E27FC236}">
              <a16:creationId xmlns:a16="http://schemas.microsoft.com/office/drawing/2014/main" id="{00000000-0008-0000-0A00-000041000000}"/>
            </a:ext>
          </a:extLst>
        </xdr:cNvPr>
        <xdr:cNvSpPr txBox="1">
          <a:spLocks noChangeArrowheads="1"/>
        </xdr:cNvSpPr>
      </xdr:nvSpPr>
      <xdr:spPr bwMode="auto">
        <a:xfrm>
          <a:off x="10525125" y="7896225"/>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xdr:from>
      <xdr:col>18</xdr:col>
      <xdr:colOff>172972</xdr:colOff>
      <xdr:row>82</xdr:row>
      <xdr:rowOff>16569</xdr:rowOff>
    </xdr:from>
    <xdr:to>
      <xdr:col>19</xdr:col>
      <xdr:colOff>89863</xdr:colOff>
      <xdr:row>82</xdr:row>
      <xdr:rowOff>148079</xdr:rowOff>
    </xdr:to>
    <xdr:sp macro="" textlink="">
      <xdr:nvSpPr>
        <xdr:cNvPr id="66" name="Oval 30">
          <a:extLst>
            <a:ext uri="{FF2B5EF4-FFF2-40B4-BE49-F238E27FC236}">
              <a16:creationId xmlns:a16="http://schemas.microsoft.com/office/drawing/2014/main" id="{00000000-0008-0000-0A00-000042000000}"/>
            </a:ext>
          </a:extLst>
        </xdr:cNvPr>
        <xdr:cNvSpPr>
          <a:spLocks noChangeAspect="1" noChangeArrowheads="1"/>
        </xdr:cNvSpPr>
      </xdr:nvSpPr>
      <xdr:spPr bwMode="auto">
        <a:xfrm>
          <a:off x="3754852" y="10882273"/>
          <a:ext cx="116996" cy="13151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100012</xdr:colOff>
      <xdr:row>59</xdr:row>
      <xdr:rowOff>138113</xdr:rowOff>
    </xdr:from>
    <xdr:ext cx="95411" cy="145553"/>
    <xdr:sp macro="" textlink="">
      <xdr:nvSpPr>
        <xdr:cNvPr id="67" name="Text Box 64">
          <a:extLst>
            <a:ext uri="{FF2B5EF4-FFF2-40B4-BE49-F238E27FC236}">
              <a16:creationId xmlns:a16="http://schemas.microsoft.com/office/drawing/2014/main" id="{00000000-0008-0000-0A00-000043000000}"/>
            </a:ext>
          </a:extLst>
        </xdr:cNvPr>
        <xdr:cNvSpPr txBox="1">
          <a:spLocks noChangeArrowheads="1"/>
        </xdr:cNvSpPr>
      </xdr:nvSpPr>
      <xdr:spPr bwMode="auto">
        <a:xfrm>
          <a:off x="2481262" y="7529513"/>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35</xdr:col>
      <xdr:colOff>104775</xdr:colOff>
      <xdr:row>60</xdr:row>
      <xdr:rowOff>28575</xdr:rowOff>
    </xdr:from>
    <xdr:ext cx="123825" cy="152400"/>
    <xdr:sp macro="" textlink="">
      <xdr:nvSpPr>
        <xdr:cNvPr id="68" name="Text Box 64">
          <a:extLst>
            <a:ext uri="{FF2B5EF4-FFF2-40B4-BE49-F238E27FC236}">
              <a16:creationId xmlns:a16="http://schemas.microsoft.com/office/drawing/2014/main" id="{00000000-0008-0000-0A00-000044000000}"/>
            </a:ext>
          </a:extLst>
        </xdr:cNvPr>
        <xdr:cNvSpPr txBox="1">
          <a:spLocks noChangeArrowheads="1"/>
        </xdr:cNvSpPr>
      </xdr:nvSpPr>
      <xdr:spPr bwMode="auto">
        <a:xfrm>
          <a:off x="7734300" y="885825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xdr:from>
      <xdr:col>47</xdr:col>
      <xdr:colOff>0</xdr:colOff>
      <xdr:row>8</xdr:row>
      <xdr:rowOff>161925</xdr:rowOff>
    </xdr:from>
    <xdr:to>
      <xdr:col>61</xdr:col>
      <xdr:colOff>28575</xdr:colOff>
      <xdr:row>13</xdr:row>
      <xdr:rowOff>0</xdr:rowOff>
    </xdr:to>
    <xdr:sp macro="" textlink="">
      <xdr:nvSpPr>
        <xdr:cNvPr id="76" name="四角形: 角度付き 75">
          <a:hlinkClick xmlns:r="http://schemas.openxmlformats.org/officeDocument/2006/relationships" r:id="rId1"/>
          <a:extLst>
            <a:ext uri="{FF2B5EF4-FFF2-40B4-BE49-F238E27FC236}">
              <a16:creationId xmlns:a16="http://schemas.microsoft.com/office/drawing/2014/main" id="{00000000-0008-0000-0A00-00004C000000}"/>
            </a:ext>
          </a:extLst>
        </xdr:cNvPr>
        <xdr:cNvSpPr/>
      </xdr:nvSpPr>
      <xdr:spPr>
        <a:xfrm>
          <a:off x="10277475" y="1457325"/>
          <a:ext cx="2028825" cy="58102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収入トップ画面へ戻る</a:t>
          </a:r>
        </a:p>
      </xdr:txBody>
    </xdr:sp>
    <xdr:clientData/>
  </xdr:twoCellAnchor>
  <xdr:twoCellAnchor>
    <xdr:from>
      <xdr:col>47</xdr:col>
      <xdr:colOff>0</xdr:colOff>
      <xdr:row>94</xdr:row>
      <xdr:rowOff>0</xdr:rowOff>
    </xdr:from>
    <xdr:to>
      <xdr:col>61</xdr:col>
      <xdr:colOff>28575</xdr:colOff>
      <xdr:row>97</xdr:row>
      <xdr:rowOff>66675</xdr:rowOff>
    </xdr:to>
    <xdr:sp macro="" textlink="">
      <xdr:nvSpPr>
        <xdr:cNvPr id="77" name="四角形: 角度付き 76">
          <a:hlinkClick xmlns:r="http://schemas.openxmlformats.org/officeDocument/2006/relationships" r:id="rId2"/>
          <a:extLst>
            <a:ext uri="{FF2B5EF4-FFF2-40B4-BE49-F238E27FC236}">
              <a16:creationId xmlns:a16="http://schemas.microsoft.com/office/drawing/2014/main" id="{00000000-0008-0000-0A00-00004D000000}"/>
            </a:ext>
          </a:extLst>
        </xdr:cNvPr>
        <xdr:cNvSpPr/>
      </xdr:nvSpPr>
      <xdr:spPr>
        <a:xfrm>
          <a:off x="10277475" y="129159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47</xdr:col>
      <xdr:colOff>0</xdr:colOff>
      <xdr:row>0</xdr:row>
      <xdr:rowOff>371475</xdr:rowOff>
    </xdr:from>
    <xdr:to>
      <xdr:col>61</xdr:col>
      <xdr:colOff>28575</xdr:colOff>
      <xdr:row>5</xdr:row>
      <xdr:rowOff>0</xdr:rowOff>
    </xdr:to>
    <xdr:sp macro="" textlink="">
      <xdr:nvSpPr>
        <xdr:cNvPr id="79" name="四角形: 角度付き 78">
          <a:hlinkClick xmlns:r="http://schemas.openxmlformats.org/officeDocument/2006/relationships" r:id="rId3"/>
          <a:extLst>
            <a:ext uri="{FF2B5EF4-FFF2-40B4-BE49-F238E27FC236}">
              <a16:creationId xmlns:a16="http://schemas.microsoft.com/office/drawing/2014/main" id="{00000000-0008-0000-0A00-00004F000000}"/>
            </a:ext>
          </a:extLst>
        </xdr:cNvPr>
        <xdr:cNvSpPr/>
      </xdr:nvSpPr>
      <xdr:spPr>
        <a:xfrm>
          <a:off x="10277475" y="3714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所得者情報入力へ戻る</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39</xdr:col>
      <xdr:colOff>4763</xdr:colOff>
      <xdr:row>24</xdr:row>
      <xdr:rowOff>71438</xdr:rowOff>
    </xdr:from>
    <xdr:ext cx="108235" cy="166712"/>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7786688" y="3157538"/>
          <a:ext cx="108235" cy="166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700" b="0" i="0" u="none" strike="noStrike" baseline="0">
              <a:solidFill>
                <a:srgbClr val="000000"/>
              </a:solidFill>
              <a:latin typeface="Meiryo UI" panose="020B0604030504040204" pitchFamily="50" charset="-128"/>
              <a:ea typeface="Meiryo UI" panose="020B0604030504040204" pitchFamily="50" charset="-128"/>
            </a:rPr>
            <a:t>⑪</a:t>
          </a:r>
        </a:p>
      </xdr:txBody>
    </xdr:sp>
    <xdr:clientData/>
  </xdr:oneCellAnchor>
  <xdr:oneCellAnchor>
    <xdr:from>
      <xdr:col>35</xdr:col>
      <xdr:colOff>208084</xdr:colOff>
      <xdr:row>79</xdr:row>
      <xdr:rowOff>73269</xdr:rowOff>
    </xdr:from>
    <xdr:ext cx="95411" cy="145553"/>
    <xdr:sp macro="" textlink="">
      <xdr:nvSpPr>
        <xdr:cNvPr id="3" name="Text Box 2">
          <a:extLst>
            <a:ext uri="{FF2B5EF4-FFF2-40B4-BE49-F238E27FC236}">
              <a16:creationId xmlns:a16="http://schemas.microsoft.com/office/drawing/2014/main" id="{00000000-0008-0000-0B00-000003000000}"/>
            </a:ext>
          </a:extLst>
        </xdr:cNvPr>
        <xdr:cNvSpPr txBox="1">
          <a:spLocks noChangeArrowheads="1"/>
        </xdr:cNvSpPr>
      </xdr:nvSpPr>
      <xdr:spPr bwMode="auto">
        <a:xfrm>
          <a:off x="7861055" y="10627702"/>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⑬</a:t>
          </a:r>
        </a:p>
      </xdr:txBody>
    </xdr:sp>
    <xdr:clientData/>
  </xdr:oneCellAnchor>
  <xdr:twoCellAnchor>
    <xdr:from>
      <xdr:col>7</xdr:col>
      <xdr:colOff>47625</xdr:colOff>
      <xdr:row>43</xdr:row>
      <xdr:rowOff>57150</xdr:rowOff>
    </xdr:from>
    <xdr:to>
      <xdr:col>7</xdr:col>
      <xdr:colOff>180975</xdr:colOff>
      <xdr:row>44</xdr:row>
      <xdr:rowOff>57150</xdr:rowOff>
    </xdr:to>
    <xdr:sp macro="" textlink="">
      <xdr:nvSpPr>
        <xdr:cNvPr id="4" name="Oval 3">
          <a:extLst>
            <a:ext uri="{FF2B5EF4-FFF2-40B4-BE49-F238E27FC236}">
              <a16:creationId xmlns:a16="http://schemas.microsoft.com/office/drawing/2014/main" id="{00000000-0008-0000-0B00-000004000000}"/>
            </a:ext>
          </a:extLst>
        </xdr:cNvPr>
        <xdr:cNvSpPr>
          <a:spLocks noChangeAspect="1" noChangeArrowheads="1"/>
        </xdr:cNvSpPr>
      </xdr:nvSpPr>
      <xdr:spPr bwMode="auto">
        <a:xfrm>
          <a:off x="1581150" y="5810250"/>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45</xdr:row>
      <xdr:rowOff>57150</xdr:rowOff>
    </xdr:from>
    <xdr:to>
      <xdr:col>7</xdr:col>
      <xdr:colOff>180975</xdr:colOff>
      <xdr:row>46</xdr:row>
      <xdr:rowOff>57150</xdr:rowOff>
    </xdr:to>
    <xdr:sp macro="" textlink="">
      <xdr:nvSpPr>
        <xdr:cNvPr id="5" name="Oval 4">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1581150" y="6057900"/>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47</xdr:row>
      <xdr:rowOff>57150</xdr:rowOff>
    </xdr:from>
    <xdr:to>
      <xdr:col>7</xdr:col>
      <xdr:colOff>180975</xdr:colOff>
      <xdr:row>48</xdr:row>
      <xdr:rowOff>57150</xdr:rowOff>
    </xdr:to>
    <xdr:sp macro="" textlink="">
      <xdr:nvSpPr>
        <xdr:cNvPr id="6" name="Oval 5">
          <a:extLst>
            <a:ext uri="{FF2B5EF4-FFF2-40B4-BE49-F238E27FC236}">
              <a16:creationId xmlns:a16="http://schemas.microsoft.com/office/drawing/2014/main" id="{00000000-0008-0000-0B00-000006000000}"/>
            </a:ext>
          </a:extLst>
        </xdr:cNvPr>
        <xdr:cNvSpPr>
          <a:spLocks noChangeAspect="1" noChangeArrowheads="1"/>
        </xdr:cNvSpPr>
      </xdr:nvSpPr>
      <xdr:spPr bwMode="auto">
        <a:xfrm>
          <a:off x="1581150" y="6305550"/>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49</xdr:row>
      <xdr:rowOff>57150</xdr:rowOff>
    </xdr:from>
    <xdr:to>
      <xdr:col>7</xdr:col>
      <xdr:colOff>180975</xdr:colOff>
      <xdr:row>50</xdr:row>
      <xdr:rowOff>57150</xdr:rowOff>
    </xdr:to>
    <xdr:sp macro="" textlink="">
      <xdr:nvSpPr>
        <xdr:cNvPr id="7" name="Oval 6">
          <a:extLst>
            <a:ext uri="{FF2B5EF4-FFF2-40B4-BE49-F238E27FC236}">
              <a16:creationId xmlns:a16="http://schemas.microsoft.com/office/drawing/2014/main" id="{00000000-0008-0000-0B00-000007000000}"/>
            </a:ext>
          </a:extLst>
        </xdr:cNvPr>
        <xdr:cNvSpPr>
          <a:spLocks noChangeAspect="1" noChangeArrowheads="1"/>
        </xdr:cNvSpPr>
      </xdr:nvSpPr>
      <xdr:spPr bwMode="auto">
        <a:xfrm>
          <a:off x="1447800" y="6115050"/>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11</xdr:row>
      <xdr:rowOff>66675</xdr:rowOff>
    </xdr:from>
    <xdr:to>
      <xdr:col>20</xdr:col>
      <xdr:colOff>180975</xdr:colOff>
      <xdr:row>12</xdr:row>
      <xdr:rowOff>66675</xdr:rowOff>
    </xdr:to>
    <xdr:sp macro="" textlink="">
      <xdr:nvSpPr>
        <xdr:cNvPr id="8" name="Oval 7">
          <a:extLst>
            <a:ext uri="{FF2B5EF4-FFF2-40B4-BE49-F238E27FC236}">
              <a16:creationId xmlns:a16="http://schemas.microsoft.com/office/drawing/2014/main" id="{00000000-0008-0000-0B00-000008000000}"/>
            </a:ext>
          </a:extLst>
        </xdr:cNvPr>
        <xdr:cNvSpPr>
          <a:spLocks noChangeAspect="1" noChangeArrowheads="1"/>
        </xdr:cNvSpPr>
      </xdr:nvSpPr>
      <xdr:spPr bwMode="auto">
        <a:xfrm>
          <a:off x="4029075" y="17811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13</xdr:row>
      <xdr:rowOff>66675</xdr:rowOff>
    </xdr:from>
    <xdr:to>
      <xdr:col>20</xdr:col>
      <xdr:colOff>180975</xdr:colOff>
      <xdr:row>14</xdr:row>
      <xdr:rowOff>66675</xdr:rowOff>
    </xdr:to>
    <xdr:sp macro="" textlink="">
      <xdr:nvSpPr>
        <xdr:cNvPr id="9" name="Oval 8">
          <a:extLst>
            <a:ext uri="{FF2B5EF4-FFF2-40B4-BE49-F238E27FC236}">
              <a16:creationId xmlns:a16="http://schemas.microsoft.com/office/drawing/2014/main" id="{00000000-0008-0000-0B00-000009000000}"/>
            </a:ext>
          </a:extLst>
        </xdr:cNvPr>
        <xdr:cNvSpPr>
          <a:spLocks noChangeAspect="1" noChangeArrowheads="1"/>
        </xdr:cNvSpPr>
      </xdr:nvSpPr>
      <xdr:spPr bwMode="auto">
        <a:xfrm>
          <a:off x="4029075" y="20097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15</xdr:row>
      <xdr:rowOff>66675</xdr:rowOff>
    </xdr:from>
    <xdr:to>
      <xdr:col>20</xdr:col>
      <xdr:colOff>180975</xdr:colOff>
      <xdr:row>16</xdr:row>
      <xdr:rowOff>66675</xdr:rowOff>
    </xdr:to>
    <xdr:sp macro="" textlink="">
      <xdr:nvSpPr>
        <xdr:cNvPr id="10" name="Oval 9">
          <a:extLst>
            <a:ext uri="{FF2B5EF4-FFF2-40B4-BE49-F238E27FC236}">
              <a16:creationId xmlns:a16="http://schemas.microsoft.com/office/drawing/2014/main" id="{00000000-0008-0000-0B00-00000A000000}"/>
            </a:ext>
          </a:extLst>
        </xdr:cNvPr>
        <xdr:cNvSpPr>
          <a:spLocks noChangeAspect="1" noChangeArrowheads="1"/>
        </xdr:cNvSpPr>
      </xdr:nvSpPr>
      <xdr:spPr bwMode="auto">
        <a:xfrm>
          <a:off x="4029075" y="22383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17</xdr:row>
      <xdr:rowOff>66675</xdr:rowOff>
    </xdr:from>
    <xdr:to>
      <xdr:col>20</xdr:col>
      <xdr:colOff>180975</xdr:colOff>
      <xdr:row>18</xdr:row>
      <xdr:rowOff>66675</xdr:rowOff>
    </xdr:to>
    <xdr:sp macro="" textlink="">
      <xdr:nvSpPr>
        <xdr:cNvPr id="11" name="Oval 10">
          <a:extLst>
            <a:ext uri="{FF2B5EF4-FFF2-40B4-BE49-F238E27FC236}">
              <a16:creationId xmlns:a16="http://schemas.microsoft.com/office/drawing/2014/main" id="{00000000-0008-0000-0B00-00000B000000}"/>
            </a:ext>
          </a:extLst>
        </xdr:cNvPr>
        <xdr:cNvSpPr>
          <a:spLocks noChangeAspect="1" noChangeArrowheads="1"/>
        </xdr:cNvSpPr>
      </xdr:nvSpPr>
      <xdr:spPr bwMode="auto">
        <a:xfrm>
          <a:off x="4029075" y="24669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19</xdr:row>
      <xdr:rowOff>66675</xdr:rowOff>
    </xdr:from>
    <xdr:to>
      <xdr:col>20</xdr:col>
      <xdr:colOff>180975</xdr:colOff>
      <xdr:row>20</xdr:row>
      <xdr:rowOff>66675</xdr:rowOff>
    </xdr:to>
    <xdr:sp macro="" textlink="">
      <xdr:nvSpPr>
        <xdr:cNvPr id="12" name="Oval 11">
          <a:extLst>
            <a:ext uri="{FF2B5EF4-FFF2-40B4-BE49-F238E27FC236}">
              <a16:creationId xmlns:a16="http://schemas.microsoft.com/office/drawing/2014/main" id="{00000000-0008-0000-0B00-00000C000000}"/>
            </a:ext>
          </a:extLst>
        </xdr:cNvPr>
        <xdr:cNvSpPr>
          <a:spLocks noChangeAspect="1" noChangeArrowheads="1"/>
        </xdr:cNvSpPr>
      </xdr:nvSpPr>
      <xdr:spPr bwMode="auto">
        <a:xfrm>
          <a:off x="4029075" y="26955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21</xdr:row>
      <xdr:rowOff>66675</xdr:rowOff>
    </xdr:from>
    <xdr:to>
      <xdr:col>20</xdr:col>
      <xdr:colOff>180975</xdr:colOff>
      <xdr:row>22</xdr:row>
      <xdr:rowOff>66675</xdr:rowOff>
    </xdr:to>
    <xdr:sp macro="" textlink="">
      <xdr:nvSpPr>
        <xdr:cNvPr id="13" name="Oval 12">
          <a:extLst>
            <a:ext uri="{FF2B5EF4-FFF2-40B4-BE49-F238E27FC236}">
              <a16:creationId xmlns:a16="http://schemas.microsoft.com/office/drawing/2014/main" id="{00000000-0008-0000-0B00-00000D000000}"/>
            </a:ext>
          </a:extLst>
        </xdr:cNvPr>
        <xdr:cNvSpPr>
          <a:spLocks noChangeAspect="1" noChangeArrowheads="1"/>
        </xdr:cNvSpPr>
      </xdr:nvSpPr>
      <xdr:spPr bwMode="auto">
        <a:xfrm>
          <a:off x="4029075" y="29241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23</xdr:row>
      <xdr:rowOff>66675</xdr:rowOff>
    </xdr:from>
    <xdr:to>
      <xdr:col>20</xdr:col>
      <xdr:colOff>180975</xdr:colOff>
      <xdr:row>24</xdr:row>
      <xdr:rowOff>66675</xdr:rowOff>
    </xdr:to>
    <xdr:sp macro="" textlink="">
      <xdr:nvSpPr>
        <xdr:cNvPr id="14" name="Oval 13">
          <a:extLst>
            <a:ext uri="{FF2B5EF4-FFF2-40B4-BE49-F238E27FC236}">
              <a16:creationId xmlns:a16="http://schemas.microsoft.com/office/drawing/2014/main" id="{00000000-0008-0000-0B00-00000E000000}"/>
            </a:ext>
          </a:extLst>
        </xdr:cNvPr>
        <xdr:cNvSpPr>
          <a:spLocks noChangeAspect="1" noChangeArrowheads="1"/>
        </xdr:cNvSpPr>
      </xdr:nvSpPr>
      <xdr:spPr bwMode="auto">
        <a:xfrm>
          <a:off x="4029075" y="31527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15" name="Oval 14">
          <a:extLst>
            <a:ext uri="{FF2B5EF4-FFF2-40B4-BE49-F238E27FC236}">
              <a16:creationId xmlns:a16="http://schemas.microsoft.com/office/drawing/2014/main" id="{00000000-0008-0000-0B00-00000F000000}"/>
            </a:ext>
          </a:extLst>
        </xdr:cNvPr>
        <xdr:cNvSpPr>
          <a:spLocks noChangeAspect="1" noChangeArrowheads="1"/>
        </xdr:cNvSpPr>
      </xdr:nvSpPr>
      <xdr:spPr bwMode="auto">
        <a:xfrm>
          <a:off x="4029075" y="42957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16" name="Oval 15">
          <a:extLst>
            <a:ext uri="{FF2B5EF4-FFF2-40B4-BE49-F238E27FC236}">
              <a16:creationId xmlns:a16="http://schemas.microsoft.com/office/drawing/2014/main" id="{00000000-0008-0000-0B00-000010000000}"/>
            </a:ext>
          </a:extLst>
        </xdr:cNvPr>
        <xdr:cNvSpPr>
          <a:spLocks noChangeAspect="1" noChangeArrowheads="1"/>
        </xdr:cNvSpPr>
      </xdr:nvSpPr>
      <xdr:spPr bwMode="auto">
        <a:xfrm>
          <a:off x="4029075" y="45243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17" name="Oval 16">
          <a:extLst>
            <a:ext uri="{FF2B5EF4-FFF2-40B4-BE49-F238E27FC236}">
              <a16:creationId xmlns:a16="http://schemas.microsoft.com/office/drawing/2014/main" id="{00000000-0008-0000-0B00-000011000000}"/>
            </a:ext>
          </a:extLst>
        </xdr:cNvPr>
        <xdr:cNvSpPr>
          <a:spLocks noChangeAspect="1" noChangeArrowheads="1"/>
        </xdr:cNvSpPr>
      </xdr:nvSpPr>
      <xdr:spPr bwMode="auto">
        <a:xfrm>
          <a:off x="4029075" y="47529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39</xdr:row>
      <xdr:rowOff>66675</xdr:rowOff>
    </xdr:from>
    <xdr:to>
      <xdr:col>20</xdr:col>
      <xdr:colOff>180975</xdr:colOff>
      <xdr:row>40</xdr:row>
      <xdr:rowOff>66675</xdr:rowOff>
    </xdr:to>
    <xdr:sp macro="" textlink="">
      <xdr:nvSpPr>
        <xdr:cNvPr id="18" name="Oval 17">
          <a:extLst>
            <a:ext uri="{FF2B5EF4-FFF2-40B4-BE49-F238E27FC236}">
              <a16:creationId xmlns:a16="http://schemas.microsoft.com/office/drawing/2014/main" id="{00000000-0008-0000-0B00-000012000000}"/>
            </a:ext>
          </a:extLst>
        </xdr:cNvPr>
        <xdr:cNvSpPr>
          <a:spLocks noChangeAspect="1" noChangeArrowheads="1"/>
        </xdr:cNvSpPr>
      </xdr:nvSpPr>
      <xdr:spPr bwMode="auto">
        <a:xfrm>
          <a:off x="4029075" y="49815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19" name="Oval 18">
          <a:extLst>
            <a:ext uri="{FF2B5EF4-FFF2-40B4-BE49-F238E27FC236}">
              <a16:creationId xmlns:a16="http://schemas.microsoft.com/office/drawing/2014/main" id="{00000000-0008-0000-0B00-000013000000}"/>
            </a:ext>
          </a:extLst>
        </xdr:cNvPr>
        <xdr:cNvSpPr>
          <a:spLocks noChangeAspect="1" noChangeArrowheads="1"/>
        </xdr:cNvSpPr>
      </xdr:nvSpPr>
      <xdr:spPr bwMode="auto">
        <a:xfrm>
          <a:off x="4029075" y="42957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20" name="Oval 19">
          <a:extLst>
            <a:ext uri="{FF2B5EF4-FFF2-40B4-BE49-F238E27FC236}">
              <a16:creationId xmlns:a16="http://schemas.microsoft.com/office/drawing/2014/main" id="{00000000-0008-0000-0B00-000014000000}"/>
            </a:ext>
          </a:extLst>
        </xdr:cNvPr>
        <xdr:cNvSpPr>
          <a:spLocks noChangeAspect="1" noChangeArrowheads="1"/>
        </xdr:cNvSpPr>
      </xdr:nvSpPr>
      <xdr:spPr bwMode="auto">
        <a:xfrm>
          <a:off x="4029075" y="45243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21" name="Oval 20">
          <a:extLst>
            <a:ext uri="{FF2B5EF4-FFF2-40B4-BE49-F238E27FC236}">
              <a16:creationId xmlns:a16="http://schemas.microsoft.com/office/drawing/2014/main" id="{00000000-0008-0000-0B00-000015000000}"/>
            </a:ext>
          </a:extLst>
        </xdr:cNvPr>
        <xdr:cNvSpPr>
          <a:spLocks noChangeAspect="1" noChangeArrowheads="1"/>
        </xdr:cNvSpPr>
      </xdr:nvSpPr>
      <xdr:spPr bwMode="auto">
        <a:xfrm>
          <a:off x="4029075" y="47529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55418</xdr:colOff>
      <xdr:row>42</xdr:row>
      <xdr:rowOff>10391</xdr:rowOff>
    </xdr:from>
    <xdr:to>
      <xdr:col>16</xdr:col>
      <xdr:colOff>142875</xdr:colOff>
      <xdr:row>43</xdr:row>
      <xdr:rowOff>866</xdr:rowOff>
    </xdr:to>
    <xdr:sp macro="" textlink="">
      <xdr:nvSpPr>
        <xdr:cNvPr id="22" name="Oval 21">
          <a:extLst>
            <a:ext uri="{FF2B5EF4-FFF2-40B4-BE49-F238E27FC236}">
              <a16:creationId xmlns:a16="http://schemas.microsoft.com/office/drawing/2014/main" id="{00000000-0008-0000-0B00-000016000000}"/>
            </a:ext>
          </a:extLst>
        </xdr:cNvPr>
        <xdr:cNvSpPr>
          <a:spLocks noChangeAspect="1" noChangeArrowheads="1"/>
        </xdr:cNvSpPr>
      </xdr:nvSpPr>
      <xdr:spPr bwMode="auto">
        <a:xfrm>
          <a:off x="3236768" y="5268191"/>
          <a:ext cx="87457"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1732</xdr:colOff>
      <xdr:row>42</xdr:row>
      <xdr:rowOff>10391</xdr:rowOff>
    </xdr:from>
    <xdr:to>
      <xdr:col>17</xdr:col>
      <xdr:colOff>89189</xdr:colOff>
      <xdr:row>43</xdr:row>
      <xdr:rowOff>866</xdr:rowOff>
    </xdr:to>
    <xdr:sp macro="" textlink="">
      <xdr:nvSpPr>
        <xdr:cNvPr id="23" name="Oval 22">
          <a:extLst>
            <a:ext uri="{FF2B5EF4-FFF2-40B4-BE49-F238E27FC236}">
              <a16:creationId xmlns:a16="http://schemas.microsoft.com/office/drawing/2014/main" id="{00000000-0008-0000-0B00-000017000000}"/>
            </a:ext>
          </a:extLst>
        </xdr:cNvPr>
        <xdr:cNvSpPr>
          <a:spLocks noChangeAspect="1" noChangeArrowheads="1"/>
        </xdr:cNvSpPr>
      </xdr:nvSpPr>
      <xdr:spPr bwMode="auto">
        <a:xfrm>
          <a:off x="3383107" y="5268191"/>
          <a:ext cx="87457"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67</xdr:row>
      <xdr:rowOff>0</xdr:rowOff>
    </xdr:from>
    <xdr:to>
      <xdr:col>24</xdr:col>
      <xdr:colOff>95250</xdr:colOff>
      <xdr:row>67</xdr:row>
      <xdr:rowOff>0</xdr:rowOff>
    </xdr:to>
    <xdr:sp macro="" textlink="">
      <xdr:nvSpPr>
        <xdr:cNvPr id="24" name="Line 23">
          <a:extLst>
            <a:ext uri="{FF2B5EF4-FFF2-40B4-BE49-F238E27FC236}">
              <a16:creationId xmlns:a16="http://schemas.microsoft.com/office/drawing/2014/main" id="{00000000-0008-0000-0B00-000018000000}"/>
            </a:ext>
          </a:extLst>
        </xdr:cNvPr>
        <xdr:cNvSpPr>
          <a:spLocks noChangeShapeType="1"/>
        </xdr:cNvSpPr>
      </xdr:nvSpPr>
      <xdr:spPr bwMode="auto">
        <a:xfrm>
          <a:off x="5114925" y="9191625"/>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69</xdr:row>
      <xdr:rowOff>0</xdr:rowOff>
    </xdr:from>
    <xdr:to>
      <xdr:col>24</xdr:col>
      <xdr:colOff>95250</xdr:colOff>
      <xdr:row>69</xdr:row>
      <xdr:rowOff>0</xdr:rowOff>
    </xdr:to>
    <xdr:sp macro="" textlink="">
      <xdr:nvSpPr>
        <xdr:cNvPr id="25" name="Line 24">
          <a:extLst>
            <a:ext uri="{FF2B5EF4-FFF2-40B4-BE49-F238E27FC236}">
              <a16:creationId xmlns:a16="http://schemas.microsoft.com/office/drawing/2014/main" id="{00000000-0008-0000-0B00-000019000000}"/>
            </a:ext>
          </a:extLst>
        </xdr:cNvPr>
        <xdr:cNvSpPr>
          <a:spLocks noChangeShapeType="1"/>
        </xdr:cNvSpPr>
      </xdr:nvSpPr>
      <xdr:spPr bwMode="auto">
        <a:xfrm>
          <a:off x="5114925" y="941070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71</xdr:row>
      <xdr:rowOff>0</xdr:rowOff>
    </xdr:from>
    <xdr:to>
      <xdr:col>24</xdr:col>
      <xdr:colOff>95250</xdr:colOff>
      <xdr:row>71</xdr:row>
      <xdr:rowOff>0</xdr:rowOff>
    </xdr:to>
    <xdr:sp macro="" textlink="">
      <xdr:nvSpPr>
        <xdr:cNvPr id="26" name="Line 25">
          <a:extLst>
            <a:ext uri="{FF2B5EF4-FFF2-40B4-BE49-F238E27FC236}">
              <a16:creationId xmlns:a16="http://schemas.microsoft.com/office/drawing/2014/main" id="{00000000-0008-0000-0B00-00001A000000}"/>
            </a:ext>
          </a:extLst>
        </xdr:cNvPr>
        <xdr:cNvSpPr>
          <a:spLocks noChangeShapeType="1"/>
        </xdr:cNvSpPr>
      </xdr:nvSpPr>
      <xdr:spPr bwMode="auto">
        <a:xfrm>
          <a:off x="5114925" y="9629775"/>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73</xdr:row>
      <xdr:rowOff>0</xdr:rowOff>
    </xdr:from>
    <xdr:to>
      <xdr:col>24</xdr:col>
      <xdr:colOff>95250</xdr:colOff>
      <xdr:row>73</xdr:row>
      <xdr:rowOff>0</xdr:rowOff>
    </xdr:to>
    <xdr:sp macro="" textlink="">
      <xdr:nvSpPr>
        <xdr:cNvPr id="27" name="Line 26">
          <a:extLst>
            <a:ext uri="{FF2B5EF4-FFF2-40B4-BE49-F238E27FC236}">
              <a16:creationId xmlns:a16="http://schemas.microsoft.com/office/drawing/2014/main" id="{00000000-0008-0000-0B00-00001B000000}"/>
            </a:ext>
          </a:extLst>
        </xdr:cNvPr>
        <xdr:cNvSpPr>
          <a:spLocks noChangeShapeType="1"/>
        </xdr:cNvSpPr>
      </xdr:nvSpPr>
      <xdr:spPr bwMode="auto">
        <a:xfrm>
          <a:off x="5114925" y="984885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75</xdr:row>
      <xdr:rowOff>0</xdr:rowOff>
    </xdr:from>
    <xdr:to>
      <xdr:col>24</xdr:col>
      <xdr:colOff>95250</xdr:colOff>
      <xdr:row>75</xdr:row>
      <xdr:rowOff>0</xdr:rowOff>
    </xdr:to>
    <xdr:sp macro="" textlink="">
      <xdr:nvSpPr>
        <xdr:cNvPr id="28" name="Line 27">
          <a:extLst>
            <a:ext uri="{FF2B5EF4-FFF2-40B4-BE49-F238E27FC236}">
              <a16:creationId xmlns:a16="http://schemas.microsoft.com/office/drawing/2014/main" id="{00000000-0008-0000-0B00-00001C000000}"/>
            </a:ext>
          </a:extLst>
        </xdr:cNvPr>
        <xdr:cNvSpPr>
          <a:spLocks noChangeShapeType="1"/>
        </xdr:cNvSpPr>
      </xdr:nvSpPr>
      <xdr:spPr bwMode="auto">
        <a:xfrm>
          <a:off x="5114925" y="10067925"/>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77</xdr:row>
      <xdr:rowOff>0</xdr:rowOff>
    </xdr:from>
    <xdr:to>
      <xdr:col>24</xdr:col>
      <xdr:colOff>95250</xdr:colOff>
      <xdr:row>77</xdr:row>
      <xdr:rowOff>0</xdr:rowOff>
    </xdr:to>
    <xdr:sp macro="" textlink="">
      <xdr:nvSpPr>
        <xdr:cNvPr id="29" name="Line 28">
          <a:extLst>
            <a:ext uri="{FF2B5EF4-FFF2-40B4-BE49-F238E27FC236}">
              <a16:creationId xmlns:a16="http://schemas.microsoft.com/office/drawing/2014/main" id="{00000000-0008-0000-0B00-00001D000000}"/>
            </a:ext>
          </a:extLst>
        </xdr:cNvPr>
        <xdr:cNvSpPr>
          <a:spLocks noChangeShapeType="1"/>
        </xdr:cNvSpPr>
      </xdr:nvSpPr>
      <xdr:spPr bwMode="auto">
        <a:xfrm>
          <a:off x="5114925" y="1028700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79</xdr:row>
      <xdr:rowOff>0</xdr:rowOff>
    </xdr:from>
    <xdr:to>
      <xdr:col>24</xdr:col>
      <xdr:colOff>95250</xdr:colOff>
      <xdr:row>79</xdr:row>
      <xdr:rowOff>0</xdr:rowOff>
    </xdr:to>
    <xdr:sp macro="" textlink="">
      <xdr:nvSpPr>
        <xdr:cNvPr id="30" name="Line 29">
          <a:extLst>
            <a:ext uri="{FF2B5EF4-FFF2-40B4-BE49-F238E27FC236}">
              <a16:creationId xmlns:a16="http://schemas.microsoft.com/office/drawing/2014/main" id="{00000000-0008-0000-0B00-00001E000000}"/>
            </a:ext>
          </a:extLst>
        </xdr:cNvPr>
        <xdr:cNvSpPr>
          <a:spLocks noChangeShapeType="1"/>
        </xdr:cNvSpPr>
      </xdr:nvSpPr>
      <xdr:spPr bwMode="auto">
        <a:xfrm>
          <a:off x="5114925" y="10506075"/>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47625</xdr:colOff>
      <xdr:row>63</xdr:row>
      <xdr:rowOff>19050</xdr:rowOff>
    </xdr:from>
    <xdr:to>
      <xdr:col>10</xdr:col>
      <xdr:colOff>180975</xdr:colOff>
      <xdr:row>63</xdr:row>
      <xdr:rowOff>152400</xdr:rowOff>
    </xdr:to>
    <xdr:sp macro="" textlink="">
      <xdr:nvSpPr>
        <xdr:cNvPr id="31" name="Oval 30">
          <a:extLst>
            <a:ext uri="{FF2B5EF4-FFF2-40B4-BE49-F238E27FC236}">
              <a16:creationId xmlns:a16="http://schemas.microsoft.com/office/drawing/2014/main" id="{00000000-0008-0000-0B00-00001F000000}"/>
            </a:ext>
          </a:extLst>
        </xdr:cNvPr>
        <xdr:cNvSpPr>
          <a:spLocks noChangeAspect="1" noChangeArrowheads="1"/>
        </xdr:cNvSpPr>
      </xdr:nvSpPr>
      <xdr:spPr bwMode="auto">
        <a:xfrm>
          <a:off x="2238375" y="8648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57150</xdr:colOff>
      <xdr:row>63</xdr:row>
      <xdr:rowOff>28575</xdr:rowOff>
    </xdr:from>
    <xdr:to>
      <xdr:col>14</xdr:col>
      <xdr:colOff>190500</xdr:colOff>
      <xdr:row>63</xdr:row>
      <xdr:rowOff>161925</xdr:rowOff>
    </xdr:to>
    <xdr:sp macro="" textlink="">
      <xdr:nvSpPr>
        <xdr:cNvPr id="32" name="Oval 31">
          <a:extLst>
            <a:ext uri="{FF2B5EF4-FFF2-40B4-BE49-F238E27FC236}">
              <a16:creationId xmlns:a16="http://schemas.microsoft.com/office/drawing/2014/main" id="{00000000-0008-0000-0B00-000020000000}"/>
            </a:ext>
          </a:extLst>
        </xdr:cNvPr>
        <xdr:cNvSpPr>
          <a:spLocks noChangeAspect="1" noChangeArrowheads="1"/>
        </xdr:cNvSpPr>
      </xdr:nvSpPr>
      <xdr:spPr bwMode="auto">
        <a:xfrm>
          <a:off x="3086100" y="865822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63</xdr:row>
      <xdr:rowOff>19050</xdr:rowOff>
    </xdr:from>
    <xdr:to>
      <xdr:col>21</xdr:col>
      <xdr:colOff>133350</xdr:colOff>
      <xdr:row>63</xdr:row>
      <xdr:rowOff>152400</xdr:rowOff>
    </xdr:to>
    <xdr:sp macro="" textlink="">
      <xdr:nvSpPr>
        <xdr:cNvPr id="33" name="Oval 32">
          <a:extLst>
            <a:ext uri="{FF2B5EF4-FFF2-40B4-BE49-F238E27FC236}">
              <a16:creationId xmlns:a16="http://schemas.microsoft.com/office/drawing/2014/main" id="{00000000-0008-0000-0B00-000021000000}"/>
            </a:ext>
          </a:extLst>
        </xdr:cNvPr>
        <xdr:cNvSpPr>
          <a:spLocks noChangeAspect="1" noChangeArrowheads="1"/>
        </xdr:cNvSpPr>
      </xdr:nvSpPr>
      <xdr:spPr bwMode="auto">
        <a:xfrm>
          <a:off x="4562475" y="8648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63</xdr:row>
      <xdr:rowOff>19050</xdr:rowOff>
    </xdr:from>
    <xdr:to>
      <xdr:col>23</xdr:col>
      <xdr:colOff>200025</xdr:colOff>
      <xdr:row>63</xdr:row>
      <xdr:rowOff>152400</xdr:rowOff>
    </xdr:to>
    <xdr:sp macro="" textlink="">
      <xdr:nvSpPr>
        <xdr:cNvPr id="34" name="Oval 33">
          <a:extLst>
            <a:ext uri="{FF2B5EF4-FFF2-40B4-BE49-F238E27FC236}">
              <a16:creationId xmlns:a16="http://schemas.microsoft.com/office/drawing/2014/main" id="{00000000-0008-0000-0B00-000022000000}"/>
            </a:ext>
          </a:extLst>
        </xdr:cNvPr>
        <xdr:cNvSpPr>
          <a:spLocks noChangeAspect="1" noChangeArrowheads="1"/>
        </xdr:cNvSpPr>
      </xdr:nvSpPr>
      <xdr:spPr bwMode="auto">
        <a:xfrm>
          <a:off x="5067300" y="8648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63</xdr:row>
      <xdr:rowOff>19050</xdr:rowOff>
    </xdr:from>
    <xdr:to>
      <xdr:col>25</xdr:col>
      <xdr:colOff>190500</xdr:colOff>
      <xdr:row>63</xdr:row>
      <xdr:rowOff>152400</xdr:rowOff>
    </xdr:to>
    <xdr:sp macro="" textlink="">
      <xdr:nvSpPr>
        <xdr:cNvPr id="35" name="Oval 34">
          <a:extLst>
            <a:ext uri="{FF2B5EF4-FFF2-40B4-BE49-F238E27FC236}">
              <a16:creationId xmlns:a16="http://schemas.microsoft.com/office/drawing/2014/main" id="{00000000-0008-0000-0B00-000023000000}"/>
            </a:ext>
          </a:extLst>
        </xdr:cNvPr>
        <xdr:cNvSpPr>
          <a:spLocks noChangeAspect="1" noChangeArrowheads="1"/>
        </xdr:cNvSpPr>
      </xdr:nvSpPr>
      <xdr:spPr bwMode="auto">
        <a:xfrm>
          <a:off x="5495925" y="8648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66675</xdr:colOff>
      <xdr:row>63</xdr:row>
      <xdr:rowOff>19050</xdr:rowOff>
    </xdr:from>
    <xdr:to>
      <xdr:col>28</xdr:col>
      <xdr:colOff>200025</xdr:colOff>
      <xdr:row>63</xdr:row>
      <xdr:rowOff>152400</xdr:rowOff>
    </xdr:to>
    <xdr:sp macro="" textlink="">
      <xdr:nvSpPr>
        <xdr:cNvPr id="36" name="Oval 35">
          <a:extLst>
            <a:ext uri="{FF2B5EF4-FFF2-40B4-BE49-F238E27FC236}">
              <a16:creationId xmlns:a16="http://schemas.microsoft.com/office/drawing/2014/main" id="{00000000-0008-0000-0B00-000024000000}"/>
            </a:ext>
          </a:extLst>
        </xdr:cNvPr>
        <xdr:cNvSpPr>
          <a:spLocks noChangeAspect="1" noChangeArrowheads="1"/>
        </xdr:cNvSpPr>
      </xdr:nvSpPr>
      <xdr:spPr bwMode="auto">
        <a:xfrm>
          <a:off x="6162675" y="8648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63</xdr:row>
      <xdr:rowOff>19050</xdr:rowOff>
    </xdr:from>
    <xdr:to>
      <xdr:col>31</xdr:col>
      <xdr:colOff>171450</xdr:colOff>
      <xdr:row>63</xdr:row>
      <xdr:rowOff>152400</xdr:rowOff>
    </xdr:to>
    <xdr:sp macro="" textlink="">
      <xdr:nvSpPr>
        <xdr:cNvPr id="37" name="Oval 36">
          <a:extLst>
            <a:ext uri="{FF2B5EF4-FFF2-40B4-BE49-F238E27FC236}">
              <a16:creationId xmlns:a16="http://schemas.microsoft.com/office/drawing/2014/main" id="{00000000-0008-0000-0B00-000025000000}"/>
            </a:ext>
          </a:extLst>
        </xdr:cNvPr>
        <xdr:cNvSpPr>
          <a:spLocks noChangeAspect="1" noChangeArrowheads="1"/>
        </xdr:cNvSpPr>
      </xdr:nvSpPr>
      <xdr:spPr bwMode="auto">
        <a:xfrm>
          <a:off x="6791325" y="8648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66675</xdr:colOff>
      <xdr:row>63</xdr:row>
      <xdr:rowOff>19050</xdr:rowOff>
    </xdr:from>
    <xdr:to>
      <xdr:col>34</xdr:col>
      <xdr:colOff>200025</xdr:colOff>
      <xdr:row>63</xdr:row>
      <xdr:rowOff>152400</xdr:rowOff>
    </xdr:to>
    <xdr:sp macro="" textlink="">
      <xdr:nvSpPr>
        <xdr:cNvPr id="38" name="Oval 37">
          <a:extLst>
            <a:ext uri="{FF2B5EF4-FFF2-40B4-BE49-F238E27FC236}">
              <a16:creationId xmlns:a16="http://schemas.microsoft.com/office/drawing/2014/main" id="{00000000-0008-0000-0B00-000026000000}"/>
            </a:ext>
          </a:extLst>
        </xdr:cNvPr>
        <xdr:cNvSpPr>
          <a:spLocks noChangeAspect="1" noChangeArrowheads="1"/>
        </xdr:cNvSpPr>
      </xdr:nvSpPr>
      <xdr:spPr bwMode="auto">
        <a:xfrm>
          <a:off x="7477125" y="8648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57150</xdr:colOff>
      <xdr:row>63</xdr:row>
      <xdr:rowOff>19050</xdr:rowOff>
    </xdr:from>
    <xdr:to>
      <xdr:col>39</xdr:col>
      <xdr:colOff>190500</xdr:colOff>
      <xdr:row>63</xdr:row>
      <xdr:rowOff>152400</xdr:rowOff>
    </xdr:to>
    <xdr:sp macro="" textlink="">
      <xdr:nvSpPr>
        <xdr:cNvPr id="39" name="Oval 38">
          <a:extLst>
            <a:ext uri="{FF2B5EF4-FFF2-40B4-BE49-F238E27FC236}">
              <a16:creationId xmlns:a16="http://schemas.microsoft.com/office/drawing/2014/main" id="{00000000-0008-0000-0B00-000027000000}"/>
            </a:ext>
          </a:extLst>
        </xdr:cNvPr>
        <xdr:cNvSpPr>
          <a:spLocks noChangeAspect="1" noChangeArrowheads="1"/>
        </xdr:cNvSpPr>
      </xdr:nvSpPr>
      <xdr:spPr bwMode="auto">
        <a:xfrm>
          <a:off x="8562975" y="8648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63</xdr:row>
      <xdr:rowOff>19050</xdr:rowOff>
    </xdr:from>
    <xdr:to>
      <xdr:col>36</xdr:col>
      <xdr:colOff>171450</xdr:colOff>
      <xdr:row>63</xdr:row>
      <xdr:rowOff>152400</xdr:rowOff>
    </xdr:to>
    <xdr:sp macro="" textlink="">
      <xdr:nvSpPr>
        <xdr:cNvPr id="40" name="Oval 39">
          <a:extLst>
            <a:ext uri="{FF2B5EF4-FFF2-40B4-BE49-F238E27FC236}">
              <a16:creationId xmlns:a16="http://schemas.microsoft.com/office/drawing/2014/main" id="{00000000-0008-0000-0B00-000028000000}"/>
            </a:ext>
          </a:extLst>
        </xdr:cNvPr>
        <xdr:cNvSpPr>
          <a:spLocks noChangeAspect="1" noChangeArrowheads="1"/>
        </xdr:cNvSpPr>
      </xdr:nvSpPr>
      <xdr:spPr bwMode="auto">
        <a:xfrm>
          <a:off x="7886700" y="8648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103708</xdr:colOff>
      <xdr:row>65</xdr:row>
      <xdr:rowOff>16796</xdr:rowOff>
    </xdr:from>
    <xdr:to>
      <xdr:col>25</xdr:col>
      <xdr:colOff>218008</xdr:colOff>
      <xdr:row>65</xdr:row>
      <xdr:rowOff>131096</xdr:rowOff>
    </xdr:to>
    <xdr:sp macro="" textlink="">
      <xdr:nvSpPr>
        <xdr:cNvPr id="41" name="Oval 40">
          <a:extLst>
            <a:ext uri="{FF2B5EF4-FFF2-40B4-BE49-F238E27FC236}">
              <a16:creationId xmlns:a16="http://schemas.microsoft.com/office/drawing/2014/main" id="{00000000-0008-0000-0B00-000029000000}"/>
            </a:ext>
          </a:extLst>
        </xdr:cNvPr>
        <xdr:cNvSpPr>
          <a:spLocks noChangeAspect="1" noChangeArrowheads="1"/>
        </xdr:cNvSpPr>
      </xdr:nvSpPr>
      <xdr:spPr bwMode="auto">
        <a:xfrm>
          <a:off x="5528391" y="897421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56949</xdr:colOff>
      <xdr:row>65</xdr:row>
      <xdr:rowOff>17863</xdr:rowOff>
    </xdr:from>
    <xdr:to>
      <xdr:col>26</xdr:col>
      <xdr:colOff>171249</xdr:colOff>
      <xdr:row>65</xdr:row>
      <xdr:rowOff>132163</xdr:rowOff>
    </xdr:to>
    <xdr:sp macro="" textlink="">
      <xdr:nvSpPr>
        <xdr:cNvPr id="42" name="Oval 41">
          <a:extLst>
            <a:ext uri="{FF2B5EF4-FFF2-40B4-BE49-F238E27FC236}">
              <a16:creationId xmlns:a16="http://schemas.microsoft.com/office/drawing/2014/main" id="{00000000-0008-0000-0B00-00002A000000}"/>
            </a:ext>
          </a:extLst>
        </xdr:cNvPr>
        <xdr:cNvSpPr>
          <a:spLocks noChangeAspect="1" noChangeArrowheads="1"/>
        </xdr:cNvSpPr>
      </xdr:nvSpPr>
      <xdr:spPr bwMode="auto">
        <a:xfrm>
          <a:off x="5700185" y="897527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7793</xdr:colOff>
      <xdr:row>65</xdr:row>
      <xdr:rowOff>18931</xdr:rowOff>
    </xdr:from>
    <xdr:to>
      <xdr:col>27</xdr:col>
      <xdr:colOff>122093</xdr:colOff>
      <xdr:row>65</xdr:row>
      <xdr:rowOff>123706</xdr:rowOff>
    </xdr:to>
    <xdr:sp macro="" textlink="">
      <xdr:nvSpPr>
        <xdr:cNvPr id="43" name="Oval 42">
          <a:extLst>
            <a:ext uri="{FF2B5EF4-FFF2-40B4-BE49-F238E27FC236}">
              <a16:creationId xmlns:a16="http://schemas.microsoft.com/office/drawing/2014/main" id="{00000000-0008-0000-0B00-00002B000000}"/>
            </a:ext>
          </a:extLst>
        </xdr:cNvPr>
        <xdr:cNvSpPr>
          <a:spLocks noChangeAspect="1" noChangeArrowheads="1"/>
        </xdr:cNvSpPr>
      </xdr:nvSpPr>
      <xdr:spPr bwMode="auto">
        <a:xfrm>
          <a:off x="5869582" y="8976345"/>
          <a:ext cx="114300"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165389</xdr:colOff>
      <xdr:row>64</xdr:row>
      <xdr:rowOff>160193</xdr:rowOff>
    </xdr:from>
    <xdr:to>
      <xdr:col>33</xdr:col>
      <xdr:colOff>41564</xdr:colOff>
      <xdr:row>65</xdr:row>
      <xdr:rowOff>101311</xdr:rowOff>
    </xdr:to>
    <xdr:sp macro="" textlink="">
      <xdr:nvSpPr>
        <xdr:cNvPr id="44" name="Oval 43">
          <a:extLst>
            <a:ext uri="{FF2B5EF4-FFF2-40B4-BE49-F238E27FC236}">
              <a16:creationId xmlns:a16="http://schemas.microsoft.com/office/drawing/2014/main" id="{00000000-0008-0000-0B00-00002C000000}"/>
            </a:ext>
          </a:extLst>
        </xdr:cNvPr>
        <xdr:cNvSpPr>
          <a:spLocks noChangeAspect="1" noChangeArrowheads="1"/>
        </xdr:cNvSpPr>
      </xdr:nvSpPr>
      <xdr:spPr bwMode="auto">
        <a:xfrm>
          <a:off x="7137689" y="8932718"/>
          <a:ext cx="95250" cy="103043"/>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179243</xdr:colOff>
      <xdr:row>64</xdr:row>
      <xdr:rowOff>164523</xdr:rowOff>
    </xdr:from>
    <xdr:to>
      <xdr:col>32</xdr:col>
      <xdr:colOff>55418</xdr:colOff>
      <xdr:row>65</xdr:row>
      <xdr:rowOff>105641</xdr:rowOff>
    </xdr:to>
    <xdr:sp macro="" textlink="">
      <xdr:nvSpPr>
        <xdr:cNvPr id="45" name="Oval 44">
          <a:extLst>
            <a:ext uri="{FF2B5EF4-FFF2-40B4-BE49-F238E27FC236}">
              <a16:creationId xmlns:a16="http://schemas.microsoft.com/office/drawing/2014/main" id="{00000000-0008-0000-0B00-00002D000000}"/>
            </a:ext>
          </a:extLst>
        </xdr:cNvPr>
        <xdr:cNvSpPr>
          <a:spLocks noChangeAspect="1" noChangeArrowheads="1"/>
        </xdr:cNvSpPr>
      </xdr:nvSpPr>
      <xdr:spPr bwMode="auto">
        <a:xfrm>
          <a:off x="6932468" y="8937048"/>
          <a:ext cx="95250" cy="103043"/>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175780</xdr:colOff>
      <xdr:row>64</xdr:row>
      <xdr:rowOff>160193</xdr:rowOff>
    </xdr:from>
    <xdr:to>
      <xdr:col>37</xdr:col>
      <xdr:colOff>51955</xdr:colOff>
      <xdr:row>65</xdr:row>
      <xdr:rowOff>101311</xdr:rowOff>
    </xdr:to>
    <xdr:sp macro="" textlink="">
      <xdr:nvSpPr>
        <xdr:cNvPr id="46" name="Oval 45">
          <a:extLst>
            <a:ext uri="{FF2B5EF4-FFF2-40B4-BE49-F238E27FC236}">
              <a16:creationId xmlns:a16="http://schemas.microsoft.com/office/drawing/2014/main" id="{00000000-0008-0000-0B00-00002E000000}"/>
            </a:ext>
          </a:extLst>
        </xdr:cNvPr>
        <xdr:cNvSpPr>
          <a:spLocks noChangeAspect="1" noChangeArrowheads="1"/>
        </xdr:cNvSpPr>
      </xdr:nvSpPr>
      <xdr:spPr bwMode="auto">
        <a:xfrm>
          <a:off x="8024380" y="8932718"/>
          <a:ext cx="95250" cy="103043"/>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168853</xdr:colOff>
      <xdr:row>64</xdr:row>
      <xdr:rowOff>164523</xdr:rowOff>
    </xdr:from>
    <xdr:to>
      <xdr:col>38</xdr:col>
      <xdr:colOff>45028</xdr:colOff>
      <xdr:row>65</xdr:row>
      <xdr:rowOff>105641</xdr:rowOff>
    </xdr:to>
    <xdr:sp macro="" textlink="">
      <xdr:nvSpPr>
        <xdr:cNvPr id="47" name="Oval 46">
          <a:extLst>
            <a:ext uri="{FF2B5EF4-FFF2-40B4-BE49-F238E27FC236}">
              <a16:creationId xmlns:a16="http://schemas.microsoft.com/office/drawing/2014/main" id="{00000000-0008-0000-0B00-00002F000000}"/>
            </a:ext>
          </a:extLst>
        </xdr:cNvPr>
        <xdr:cNvSpPr>
          <a:spLocks noChangeAspect="1" noChangeArrowheads="1"/>
        </xdr:cNvSpPr>
      </xdr:nvSpPr>
      <xdr:spPr bwMode="auto">
        <a:xfrm>
          <a:off x="8236528" y="8937048"/>
          <a:ext cx="95250" cy="103043"/>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45</xdr:col>
      <xdr:colOff>104775</xdr:colOff>
      <xdr:row>33</xdr:row>
      <xdr:rowOff>81915</xdr:rowOff>
    </xdr:from>
    <xdr:ext cx="95411" cy="145553"/>
    <xdr:sp macro="" textlink="">
      <xdr:nvSpPr>
        <xdr:cNvPr id="48" name="Text Box 47">
          <a:extLst>
            <a:ext uri="{FF2B5EF4-FFF2-40B4-BE49-F238E27FC236}">
              <a16:creationId xmlns:a16="http://schemas.microsoft.com/office/drawing/2014/main" id="{00000000-0008-0000-0B00-000030000000}"/>
            </a:ext>
          </a:extLst>
        </xdr:cNvPr>
        <xdr:cNvSpPr txBox="1">
          <a:spLocks noChangeArrowheads="1"/>
        </xdr:cNvSpPr>
      </xdr:nvSpPr>
      <xdr:spPr bwMode="auto">
        <a:xfrm>
          <a:off x="9172575" y="4650105"/>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endParaRPr lang="ja-JP" altLang="en-US" sz="8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oneCellAnchor>
  <xdr:oneCellAnchor>
    <xdr:from>
      <xdr:col>12</xdr:col>
      <xdr:colOff>205154</xdr:colOff>
      <xdr:row>64</xdr:row>
      <xdr:rowOff>123093</xdr:rowOff>
    </xdr:from>
    <xdr:ext cx="211212" cy="187872"/>
    <xdr:sp macro="" textlink="">
      <xdr:nvSpPr>
        <xdr:cNvPr id="49" name="Text Box 48">
          <a:extLst>
            <a:ext uri="{FF2B5EF4-FFF2-40B4-BE49-F238E27FC236}">
              <a16:creationId xmlns:a16="http://schemas.microsoft.com/office/drawing/2014/main" id="{00000000-0008-0000-0B00-000031000000}"/>
            </a:ext>
          </a:extLst>
        </xdr:cNvPr>
        <xdr:cNvSpPr txBox="1">
          <a:spLocks noChangeArrowheads="1"/>
        </xdr:cNvSpPr>
      </xdr:nvSpPr>
      <xdr:spPr bwMode="auto">
        <a:xfrm>
          <a:off x="2802548" y="8944708"/>
          <a:ext cx="211212" cy="187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27</xdr:col>
      <xdr:colOff>109000</xdr:colOff>
      <xdr:row>65</xdr:row>
      <xdr:rowOff>105150</xdr:rowOff>
    </xdr:from>
    <xdr:ext cx="95411" cy="145553"/>
    <xdr:sp macro="" textlink="">
      <xdr:nvSpPr>
        <xdr:cNvPr id="50" name="Text Box 49">
          <a:extLst>
            <a:ext uri="{FF2B5EF4-FFF2-40B4-BE49-F238E27FC236}">
              <a16:creationId xmlns:a16="http://schemas.microsoft.com/office/drawing/2014/main" id="{00000000-0008-0000-0B00-000032000000}"/>
            </a:ext>
          </a:extLst>
        </xdr:cNvPr>
        <xdr:cNvSpPr txBox="1">
          <a:spLocks noChangeArrowheads="1"/>
        </xdr:cNvSpPr>
      </xdr:nvSpPr>
      <xdr:spPr bwMode="auto">
        <a:xfrm>
          <a:off x="5531993" y="9084374"/>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33</xdr:col>
      <xdr:colOff>110464</xdr:colOff>
      <xdr:row>65</xdr:row>
      <xdr:rowOff>108814</xdr:rowOff>
    </xdr:from>
    <xdr:ext cx="107707" cy="145553"/>
    <xdr:sp macro="" textlink="">
      <xdr:nvSpPr>
        <xdr:cNvPr id="51" name="Text Box 50">
          <a:extLst>
            <a:ext uri="{FF2B5EF4-FFF2-40B4-BE49-F238E27FC236}">
              <a16:creationId xmlns:a16="http://schemas.microsoft.com/office/drawing/2014/main" id="{00000000-0008-0000-0B00-000033000000}"/>
            </a:ext>
          </a:extLst>
        </xdr:cNvPr>
        <xdr:cNvSpPr txBox="1">
          <a:spLocks noChangeArrowheads="1"/>
        </xdr:cNvSpPr>
      </xdr:nvSpPr>
      <xdr:spPr bwMode="auto">
        <a:xfrm>
          <a:off x="6743201" y="9088038"/>
          <a:ext cx="107707"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38</xdr:col>
      <xdr:colOff>109000</xdr:colOff>
      <xdr:row>65</xdr:row>
      <xdr:rowOff>105524</xdr:rowOff>
    </xdr:from>
    <xdr:ext cx="95411" cy="145553"/>
    <xdr:sp macro="" textlink="">
      <xdr:nvSpPr>
        <xdr:cNvPr id="52" name="Text Box 51">
          <a:extLst>
            <a:ext uri="{FF2B5EF4-FFF2-40B4-BE49-F238E27FC236}">
              <a16:creationId xmlns:a16="http://schemas.microsoft.com/office/drawing/2014/main" id="{00000000-0008-0000-0B00-000034000000}"/>
            </a:ext>
          </a:extLst>
        </xdr:cNvPr>
        <xdr:cNvSpPr txBox="1">
          <a:spLocks noChangeArrowheads="1"/>
        </xdr:cNvSpPr>
      </xdr:nvSpPr>
      <xdr:spPr bwMode="auto">
        <a:xfrm>
          <a:off x="7749858" y="9084748"/>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41</xdr:col>
      <xdr:colOff>105710</xdr:colOff>
      <xdr:row>65</xdr:row>
      <xdr:rowOff>111916</xdr:rowOff>
    </xdr:from>
    <xdr:ext cx="95411" cy="145553"/>
    <xdr:sp macro="" textlink="">
      <xdr:nvSpPr>
        <xdr:cNvPr id="53" name="Text Box 52">
          <a:extLst>
            <a:ext uri="{FF2B5EF4-FFF2-40B4-BE49-F238E27FC236}">
              <a16:creationId xmlns:a16="http://schemas.microsoft.com/office/drawing/2014/main" id="{00000000-0008-0000-0B00-000035000000}"/>
            </a:ext>
          </a:extLst>
        </xdr:cNvPr>
        <xdr:cNvSpPr txBox="1">
          <a:spLocks noChangeArrowheads="1"/>
        </xdr:cNvSpPr>
      </xdr:nvSpPr>
      <xdr:spPr bwMode="auto">
        <a:xfrm>
          <a:off x="8351440" y="9091140"/>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twoCellAnchor>
    <xdr:from>
      <xdr:col>4</xdr:col>
      <xdr:colOff>85725</xdr:colOff>
      <xdr:row>21</xdr:row>
      <xdr:rowOff>28575</xdr:rowOff>
    </xdr:from>
    <xdr:to>
      <xdr:col>6</xdr:col>
      <xdr:colOff>152400</xdr:colOff>
      <xdr:row>22</xdr:row>
      <xdr:rowOff>114300</xdr:rowOff>
    </xdr:to>
    <xdr:sp macro="" textlink="">
      <xdr:nvSpPr>
        <xdr:cNvPr id="54" name="AutoShape 53">
          <a:extLst>
            <a:ext uri="{FF2B5EF4-FFF2-40B4-BE49-F238E27FC236}">
              <a16:creationId xmlns:a16="http://schemas.microsoft.com/office/drawing/2014/main" id="{00000000-0008-0000-0B00-000036000000}"/>
            </a:ext>
          </a:extLst>
        </xdr:cNvPr>
        <xdr:cNvSpPr>
          <a:spLocks noChangeArrowheads="1"/>
        </xdr:cNvSpPr>
      </xdr:nvSpPr>
      <xdr:spPr bwMode="auto">
        <a:xfrm>
          <a:off x="962025" y="3057525"/>
          <a:ext cx="504825" cy="209550"/>
        </a:xfrm>
        <a:prstGeom prst="bracketPair">
          <a:avLst>
            <a:gd name="adj" fmla="val 1304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55" name="Oval 54">
          <a:extLst>
            <a:ext uri="{FF2B5EF4-FFF2-40B4-BE49-F238E27FC236}">
              <a16:creationId xmlns:a16="http://schemas.microsoft.com/office/drawing/2014/main" id="{00000000-0008-0000-0B00-000037000000}"/>
            </a:ext>
          </a:extLst>
        </xdr:cNvPr>
        <xdr:cNvSpPr>
          <a:spLocks noChangeAspect="1" noChangeArrowheads="1"/>
        </xdr:cNvSpPr>
      </xdr:nvSpPr>
      <xdr:spPr bwMode="auto">
        <a:xfrm>
          <a:off x="4029075" y="33813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56" name="Oval 55">
          <a:extLst>
            <a:ext uri="{FF2B5EF4-FFF2-40B4-BE49-F238E27FC236}">
              <a16:creationId xmlns:a16="http://schemas.microsoft.com/office/drawing/2014/main" id="{00000000-0008-0000-0B00-000038000000}"/>
            </a:ext>
          </a:extLst>
        </xdr:cNvPr>
        <xdr:cNvSpPr>
          <a:spLocks noChangeAspect="1" noChangeArrowheads="1"/>
        </xdr:cNvSpPr>
      </xdr:nvSpPr>
      <xdr:spPr bwMode="auto">
        <a:xfrm>
          <a:off x="4029075" y="36099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57" name="Oval 56">
          <a:extLst>
            <a:ext uri="{FF2B5EF4-FFF2-40B4-BE49-F238E27FC236}">
              <a16:creationId xmlns:a16="http://schemas.microsoft.com/office/drawing/2014/main" id="{00000000-0008-0000-0B00-000039000000}"/>
            </a:ext>
          </a:extLst>
        </xdr:cNvPr>
        <xdr:cNvSpPr>
          <a:spLocks noChangeAspect="1" noChangeArrowheads="1"/>
        </xdr:cNvSpPr>
      </xdr:nvSpPr>
      <xdr:spPr bwMode="auto">
        <a:xfrm>
          <a:off x="4029075" y="38385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31</xdr:row>
      <xdr:rowOff>66675</xdr:rowOff>
    </xdr:from>
    <xdr:to>
      <xdr:col>20</xdr:col>
      <xdr:colOff>180975</xdr:colOff>
      <xdr:row>32</xdr:row>
      <xdr:rowOff>66675</xdr:rowOff>
    </xdr:to>
    <xdr:sp macro="" textlink="">
      <xdr:nvSpPr>
        <xdr:cNvPr id="58" name="Oval 57">
          <a:extLst>
            <a:ext uri="{FF2B5EF4-FFF2-40B4-BE49-F238E27FC236}">
              <a16:creationId xmlns:a16="http://schemas.microsoft.com/office/drawing/2014/main" id="{00000000-0008-0000-0B00-00003A000000}"/>
            </a:ext>
          </a:extLst>
        </xdr:cNvPr>
        <xdr:cNvSpPr>
          <a:spLocks noChangeAspect="1" noChangeArrowheads="1"/>
        </xdr:cNvSpPr>
      </xdr:nvSpPr>
      <xdr:spPr bwMode="auto">
        <a:xfrm>
          <a:off x="4029075" y="40671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59" name="Oval 58">
          <a:extLst>
            <a:ext uri="{FF2B5EF4-FFF2-40B4-BE49-F238E27FC236}">
              <a16:creationId xmlns:a16="http://schemas.microsoft.com/office/drawing/2014/main" id="{00000000-0008-0000-0B00-00003B000000}"/>
            </a:ext>
          </a:extLst>
        </xdr:cNvPr>
        <xdr:cNvSpPr>
          <a:spLocks noChangeAspect="1" noChangeArrowheads="1"/>
        </xdr:cNvSpPr>
      </xdr:nvSpPr>
      <xdr:spPr bwMode="auto">
        <a:xfrm>
          <a:off x="4029075" y="33813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60" name="Oval 59">
          <a:extLst>
            <a:ext uri="{FF2B5EF4-FFF2-40B4-BE49-F238E27FC236}">
              <a16:creationId xmlns:a16="http://schemas.microsoft.com/office/drawing/2014/main" id="{00000000-0008-0000-0B00-00003C000000}"/>
            </a:ext>
          </a:extLst>
        </xdr:cNvPr>
        <xdr:cNvSpPr>
          <a:spLocks noChangeAspect="1" noChangeArrowheads="1"/>
        </xdr:cNvSpPr>
      </xdr:nvSpPr>
      <xdr:spPr bwMode="auto">
        <a:xfrm>
          <a:off x="4029075" y="36099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61" name="Oval 60">
          <a:extLst>
            <a:ext uri="{FF2B5EF4-FFF2-40B4-BE49-F238E27FC236}">
              <a16:creationId xmlns:a16="http://schemas.microsoft.com/office/drawing/2014/main" id="{00000000-0008-0000-0B00-00003D000000}"/>
            </a:ext>
          </a:extLst>
        </xdr:cNvPr>
        <xdr:cNvSpPr>
          <a:spLocks noChangeAspect="1" noChangeArrowheads="1"/>
        </xdr:cNvSpPr>
      </xdr:nvSpPr>
      <xdr:spPr bwMode="auto">
        <a:xfrm>
          <a:off x="4029075" y="3838575"/>
          <a:ext cx="1333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41</xdr:col>
      <xdr:colOff>104775</xdr:colOff>
      <xdr:row>33</xdr:row>
      <xdr:rowOff>81915</xdr:rowOff>
    </xdr:from>
    <xdr:ext cx="95411" cy="145553"/>
    <xdr:sp macro="" textlink="">
      <xdr:nvSpPr>
        <xdr:cNvPr id="62" name="Text Box 62">
          <a:extLst>
            <a:ext uri="{FF2B5EF4-FFF2-40B4-BE49-F238E27FC236}">
              <a16:creationId xmlns:a16="http://schemas.microsoft.com/office/drawing/2014/main" id="{00000000-0008-0000-0B00-00003E000000}"/>
            </a:ext>
          </a:extLst>
        </xdr:cNvPr>
        <xdr:cNvSpPr txBox="1">
          <a:spLocks noChangeArrowheads="1"/>
        </xdr:cNvSpPr>
      </xdr:nvSpPr>
      <xdr:spPr bwMode="auto">
        <a:xfrm>
          <a:off x="8364855" y="4650105"/>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38</xdr:col>
      <xdr:colOff>100965</xdr:colOff>
      <xdr:row>33</xdr:row>
      <xdr:rowOff>85725</xdr:rowOff>
    </xdr:from>
    <xdr:ext cx="95411" cy="145553"/>
    <xdr:sp macro="" textlink="">
      <xdr:nvSpPr>
        <xdr:cNvPr id="63" name="Text Box 63">
          <a:extLst>
            <a:ext uri="{FF2B5EF4-FFF2-40B4-BE49-F238E27FC236}">
              <a16:creationId xmlns:a16="http://schemas.microsoft.com/office/drawing/2014/main" id="{00000000-0008-0000-0B00-00003F000000}"/>
            </a:ext>
          </a:extLst>
        </xdr:cNvPr>
        <xdr:cNvSpPr txBox="1">
          <a:spLocks noChangeArrowheads="1"/>
        </xdr:cNvSpPr>
      </xdr:nvSpPr>
      <xdr:spPr bwMode="auto">
        <a:xfrm>
          <a:off x="7755255" y="4653915"/>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21</xdr:col>
      <xdr:colOff>95250</xdr:colOff>
      <xdr:row>53</xdr:row>
      <xdr:rowOff>133350</xdr:rowOff>
    </xdr:from>
    <xdr:ext cx="95411" cy="145553"/>
    <xdr:sp macro="" textlink="">
      <xdr:nvSpPr>
        <xdr:cNvPr id="64" name="Text Box 64">
          <a:extLst>
            <a:ext uri="{FF2B5EF4-FFF2-40B4-BE49-F238E27FC236}">
              <a16:creationId xmlns:a16="http://schemas.microsoft.com/office/drawing/2014/main" id="{00000000-0008-0000-0B00-000040000000}"/>
            </a:ext>
          </a:extLst>
        </xdr:cNvPr>
        <xdr:cNvSpPr txBox="1">
          <a:spLocks noChangeArrowheads="1"/>
        </xdr:cNvSpPr>
      </xdr:nvSpPr>
      <xdr:spPr bwMode="auto">
        <a:xfrm>
          <a:off x="4276725" y="6515100"/>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44</xdr:col>
      <xdr:colOff>104775</xdr:colOff>
      <xdr:row>54</xdr:row>
      <xdr:rowOff>0</xdr:rowOff>
    </xdr:from>
    <xdr:ext cx="123825" cy="152400"/>
    <xdr:sp macro="" textlink="">
      <xdr:nvSpPr>
        <xdr:cNvPr id="65" name="Text Box 65">
          <a:extLst>
            <a:ext uri="{FF2B5EF4-FFF2-40B4-BE49-F238E27FC236}">
              <a16:creationId xmlns:a16="http://schemas.microsoft.com/office/drawing/2014/main" id="{00000000-0008-0000-0B00-000041000000}"/>
            </a:ext>
          </a:extLst>
        </xdr:cNvPr>
        <xdr:cNvSpPr txBox="1">
          <a:spLocks noChangeArrowheads="1"/>
        </xdr:cNvSpPr>
      </xdr:nvSpPr>
      <xdr:spPr bwMode="auto">
        <a:xfrm>
          <a:off x="9705975" y="71628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xdr:from>
      <xdr:col>18</xdr:col>
      <xdr:colOff>186738</xdr:colOff>
      <xdr:row>82</xdr:row>
      <xdr:rowOff>32577</xdr:rowOff>
    </xdr:from>
    <xdr:to>
      <xdr:col>19</xdr:col>
      <xdr:colOff>81883</xdr:colOff>
      <xdr:row>82</xdr:row>
      <xdr:rowOff>139733</xdr:rowOff>
    </xdr:to>
    <xdr:sp macro="" textlink="">
      <xdr:nvSpPr>
        <xdr:cNvPr id="66" name="Oval 30">
          <a:extLst>
            <a:ext uri="{FF2B5EF4-FFF2-40B4-BE49-F238E27FC236}">
              <a16:creationId xmlns:a16="http://schemas.microsoft.com/office/drawing/2014/main" id="{00000000-0008-0000-0B00-000042000000}"/>
            </a:ext>
          </a:extLst>
        </xdr:cNvPr>
        <xdr:cNvSpPr>
          <a:spLocks noChangeAspect="1" noChangeArrowheads="1"/>
        </xdr:cNvSpPr>
      </xdr:nvSpPr>
      <xdr:spPr bwMode="auto">
        <a:xfrm>
          <a:off x="3768618" y="10898281"/>
          <a:ext cx="95250" cy="107156"/>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100534</xdr:colOff>
      <xdr:row>59</xdr:row>
      <xdr:rowOff>132098</xdr:rowOff>
    </xdr:from>
    <xdr:ext cx="95411" cy="145553"/>
    <xdr:sp macro="" textlink="">
      <xdr:nvSpPr>
        <xdr:cNvPr id="67" name="Text Box 64">
          <a:extLst>
            <a:ext uri="{FF2B5EF4-FFF2-40B4-BE49-F238E27FC236}">
              <a16:creationId xmlns:a16="http://schemas.microsoft.com/office/drawing/2014/main" id="{00000000-0008-0000-0B00-000043000000}"/>
            </a:ext>
          </a:extLst>
        </xdr:cNvPr>
        <xdr:cNvSpPr txBox="1">
          <a:spLocks noChangeArrowheads="1"/>
        </xdr:cNvSpPr>
      </xdr:nvSpPr>
      <xdr:spPr bwMode="auto">
        <a:xfrm>
          <a:off x="2481784" y="7542548"/>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35</xdr:col>
      <xdr:colOff>100534</xdr:colOff>
      <xdr:row>59</xdr:row>
      <xdr:rowOff>127163</xdr:rowOff>
    </xdr:from>
    <xdr:ext cx="95411" cy="145553"/>
    <xdr:sp macro="" textlink="">
      <xdr:nvSpPr>
        <xdr:cNvPr id="68" name="Text Box 64">
          <a:extLst>
            <a:ext uri="{FF2B5EF4-FFF2-40B4-BE49-F238E27FC236}">
              <a16:creationId xmlns:a16="http://schemas.microsoft.com/office/drawing/2014/main" id="{00000000-0008-0000-0B00-000044000000}"/>
            </a:ext>
          </a:extLst>
        </xdr:cNvPr>
        <xdr:cNvSpPr txBox="1">
          <a:spLocks noChangeArrowheads="1"/>
        </xdr:cNvSpPr>
      </xdr:nvSpPr>
      <xdr:spPr bwMode="auto">
        <a:xfrm>
          <a:off x="7136519" y="8192127"/>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twoCellAnchor>
    <xdr:from>
      <xdr:col>47</xdr:col>
      <xdr:colOff>0</xdr:colOff>
      <xdr:row>94</xdr:row>
      <xdr:rowOff>0</xdr:rowOff>
    </xdr:from>
    <xdr:to>
      <xdr:col>61</xdr:col>
      <xdr:colOff>28575</xdr:colOff>
      <xdr:row>97</xdr:row>
      <xdr:rowOff>66675</xdr:rowOff>
    </xdr:to>
    <xdr:sp macro="" textlink="">
      <xdr:nvSpPr>
        <xdr:cNvPr id="70" name="四角形: 角度付き 69">
          <a:hlinkClick xmlns:r="http://schemas.openxmlformats.org/officeDocument/2006/relationships" r:id="rId1"/>
          <a:extLst>
            <a:ext uri="{FF2B5EF4-FFF2-40B4-BE49-F238E27FC236}">
              <a16:creationId xmlns:a16="http://schemas.microsoft.com/office/drawing/2014/main" id="{00000000-0008-0000-0B00-000046000000}"/>
            </a:ext>
          </a:extLst>
        </xdr:cNvPr>
        <xdr:cNvSpPr/>
      </xdr:nvSpPr>
      <xdr:spPr>
        <a:xfrm>
          <a:off x="10277475" y="129159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47</xdr:col>
      <xdr:colOff>0</xdr:colOff>
      <xdr:row>10</xdr:row>
      <xdr:rowOff>0</xdr:rowOff>
    </xdr:from>
    <xdr:to>
      <xdr:col>61</xdr:col>
      <xdr:colOff>28575</xdr:colOff>
      <xdr:row>14</xdr:row>
      <xdr:rowOff>46831</xdr:rowOff>
    </xdr:to>
    <xdr:sp macro="" textlink="">
      <xdr:nvSpPr>
        <xdr:cNvPr id="72" name="四角形: 角度付き 71">
          <a:hlinkClick xmlns:r="http://schemas.openxmlformats.org/officeDocument/2006/relationships" r:id="rId2"/>
          <a:extLst>
            <a:ext uri="{FF2B5EF4-FFF2-40B4-BE49-F238E27FC236}">
              <a16:creationId xmlns:a16="http://schemas.microsoft.com/office/drawing/2014/main" id="{00000000-0008-0000-0B00-000048000000}"/>
            </a:ext>
          </a:extLst>
        </xdr:cNvPr>
        <xdr:cNvSpPr/>
      </xdr:nvSpPr>
      <xdr:spPr>
        <a:xfrm>
          <a:off x="10277475" y="1638300"/>
          <a:ext cx="2028825" cy="570706"/>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印刷確認画面へ戻る</a:t>
          </a:r>
        </a:p>
      </xdr:txBody>
    </xdr:sp>
    <xdr:clientData/>
  </xdr:twoCellAnchor>
  <xdr:twoCellAnchor>
    <xdr:from>
      <xdr:col>47</xdr:col>
      <xdr:colOff>0</xdr:colOff>
      <xdr:row>1</xdr:row>
      <xdr:rowOff>0</xdr:rowOff>
    </xdr:from>
    <xdr:to>
      <xdr:col>62</xdr:col>
      <xdr:colOff>0</xdr:colOff>
      <xdr:row>8</xdr:row>
      <xdr:rowOff>0</xdr:rowOff>
    </xdr:to>
    <xdr:sp macro="" textlink="">
      <xdr:nvSpPr>
        <xdr:cNvPr id="73" name="四角形: 角を丸くする 72">
          <a:extLst>
            <a:ext uri="{FF2B5EF4-FFF2-40B4-BE49-F238E27FC236}">
              <a16:creationId xmlns:a16="http://schemas.microsoft.com/office/drawing/2014/main" id="{00000000-0008-0000-0B00-000049000000}"/>
            </a:ext>
          </a:extLst>
        </xdr:cNvPr>
        <xdr:cNvSpPr/>
      </xdr:nvSpPr>
      <xdr:spPr>
        <a:xfrm>
          <a:off x="9420225" y="314325"/>
          <a:ext cx="2143125" cy="819150"/>
        </a:xfrm>
        <a:prstGeom prst="roundRect">
          <a:avLst/>
        </a:prstGeom>
        <a:solidFill>
          <a:srgbClr val="856DC1"/>
        </a:solidFill>
        <a:ln w="12700" cap="flat" cmpd="sng" algn="ctr">
          <a:solidFill>
            <a:schemeClr val="tx1"/>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両面印刷へのご協力を</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お願いいたします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0</xdr:colOff>
      <xdr:row>3</xdr:row>
      <xdr:rowOff>0</xdr:rowOff>
    </xdr:from>
    <xdr:to>
      <xdr:col>10</xdr:col>
      <xdr:colOff>838200</xdr:colOff>
      <xdr:row>5</xdr:row>
      <xdr:rowOff>180975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C00-000002000000}"/>
            </a:ext>
          </a:extLst>
        </xdr:cNvPr>
        <xdr:cNvSpPr/>
      </xdr:nvSpPr>
      <xdr:spPr>
        <a:xfrm>
          <a:off x="8886825" y="6000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収入情報の入力へ戻る</a:t>
          </a:r>
        </a:p>
      </xdr:txBody>
    </xdr:sp>
    <xdr:clientData/>
  </xdr:twoCellAnchor>
  <xdr:twoCellAnchor>
    <xdr:from>
      <xdr:col>6</xdr:col>
      <xdr:colOff>0</xdr:colOff>
      <xdr:row>64</xdr:row>
      <xdr:rowOff>19050</xdr:rowOff>
    </xdr:from>
    <xdr:to>
      <xdr:col>7</xdr:col>
      <xdr:colOff>838200</xdr:colOff>
      <xdr:row>67</xdr:row>
      <xdr:rowOff>0</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0C00-000003000000}"/>
            </a:ext>
          </a:extLst>
        </xdr:cNvPr>
        <xdr:cNvSpPr/>
      </xdr:nvSpPr>
      <xdr:spPr>
        <a:xfrm>
          <a:off x="5314950" y="12734925"/>
          <a:ext cx="2028825" cy="58102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必要経費の入力へ進む</a:t>
          </a:r>
        </a:p>
      </xdr:txBody>
    </xdr:sp>
    <xdr:clientData/>
  </xdr:twoCellAnchor>
  <xdr:twoCellAnchor>
    <xdr:from>
      <xdr:col>8</xdr:col>
      <xdr:colOff>352425</xdr:colOff>
      <xdr:row>64</xdr:row>
      <xdr:rowOff>0</xdr:rowOff>
    </xdr:from>
    <xdr:to>
      <xdr:col>10</xdr:col>
      <xdr:colOff>0</xdr:colOff>
      <xdr:row>66</xdr:row>
      <xdr:rowOff>180975</xdr:rowOff>
    </xdr:to>
    <xdr:sp macro="" textlink="">
      <xdr:nvSpPr>
        <xdr:cNvPr id="4" name="四角形: 角度付き 3">
          <a:hlinkClick xmlns:r="http://schemas.openxmlformats.org/officeDocument/2006/relationships" r:id="rId3"/>
          <a:extLst>
            <a:ext uri="{FF2B5EF4-FFF2-40B4-BE49-F238E27FC236}">
              <a16:creationId xmlns:a16="http://schemas.microsoft.com/office/drawing/2014/main" id="{00000000-0008-0000-0C00-000004000000}"/>
            </a:ext>
          </a:extLst>
        </xdr:cNvPr>
        <xdr:cNvSpPr/>
      </xdr:nvSpPr>
      <xdr:spPr>
        <a:xfrm>
          <a:off x="8048625" y="127158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0</xdr:colOff>
      <xdr:row>3</xdr:row>
      <xdr:rowOff>0</xdr:rowOff>
    </xdr:from>
    <xdr:to>
      <xdr:col>13</xdr:col>
      <xdr:colOff>257175</xdr:colOff>
      <xdr:row>5</xdr:row>
      <xdr:rowOff>180975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8753475" y="6000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売上情報の入力へ戻る</a:t>
          </a:r>
        </a:p>
      </xdr:txBody>
    </xdr:sp>
    <xdr:clientData/>
  </xdr:twoCellAnchor>
  <xdr:twoCellAnchor>
    <xdr:from>
      <xdr:col>10</xdr:col>
      <xdr:colOff>0</xdr:colOff>
      <xdr:row>137</xdr:row>
      <xdr:rowOff>0</xdr:rowOff>
    </xdr:from>
    <xdr:to>
      <xdr:col>12</xdr:col>
      <xdr:colOff>104775</xdr:colOff>
      <xdr:row>139</xdr:row>
      <xdr:rowOff>180975</xdr:rowOff>
    </xdr:to>
    <xdr:sp macro="" textlink="">
      <xdr:nvSpPr>
        <xdr:cNvPr id="4" name="四角形: 角度付き 3">
          <a:hlinkClick xmlns:r="http://schemas.openxmlformats.org/officeDocument/2006/relationships" r:id="rId2"/>
          <a:extLst>
            <a:ext uri="{FF2B5EF4-FFF2-40B4-BE49-F238E27FC236}">
              <a16:creationId xmlns:a16="http://schemas.microsoft.com/office/drawing/2014/main" id="{00000000-0008-0000-0D00-000004000000}"/>
            </a:ext>
          </a:extLst>
        </xdr:cNvPr>
        <xdr:cNvSpPr/>
      </xdr:nvSpPr>
      <xdr:spPr>
        <a:xfrm>
          <a:off x="7791450" y="292131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7</xdr:col>
      <xdr:colOff>0</xdr:colOff>
      <xdr:row>137</xdr:row>
      <xdr:rowOff>0</xdr:rowOff>
    </xdr:from>
    <xdr:to>
      <xdr:col>9</xdr:col>
      <xdr:colOff>104775</xdr:colOff>
      <xdr:row>139</xdr:row>
      <xdr:rowOff>180975</xdr:rowOff>
    </xdr:to>
    <xdr:sp macro="" textlink="">
      <xdr:nvSpPr>
        <xdr:cNvPr id="5" name="四角形: 角度付き 4">
          <a:hlinkClick xmlns:r="http://schemas.openxmlformats.org/officeDocument/2006/relationships" r:id="rId3"/>
          <a:extLst>
            <a:ext uri="{FF2B5EF4-FFF2-40B4-BE49-F238E27FC236}">
              <a16:creationId xmlns:a16="http://schemas.microsoft.com/office/drawing/2014/main" id="{00000000-0008-0000-0D00-000005000000}"/>
            </a:ext>
          </a:extLst>
        </xdr:cNvPr>
        <xdr:cNvSpPr/>
      </xdr:nvSpPr>
      <xdr:spPr>
        <a:xfrm>
          <a:off x="4905375" y="29213175"/>
          <a:ext cx="2028825" cy="58102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所得者情報の入力へ進む</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0</xdr:colOff>
      <xdr:row>3</xdr:row>
      <xdr:rowOff>0</xdr:rowOff>
    </xdr:from>
    <xdr:to>
      <xdr:col>12</xdr:col>
      <xdr:colOff>57150</xdr:colOff>
      <xdr:row>4</xdr:row>
      <xdr:rowOff>381000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E00-000002000000}"/>
            </a:ext>
          </a:extLst>
        </xdr:cNvPr>
        <xdr:cNvSpPr/>
      </xdr:nvSpPr>
      <xdr:spPr>
        <a:xfrm>
          <a:off x="8629650" y="6000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必要経費の入力へ戻る</a:t>
          </a:r>
        </a:p>
      </xdr:txBody>
    </xdr:sp>
    <xdr:clientData/>
  </xdr:twoCellAnchor>
  <xdr:twoCellAnchor>
    <xdr:from>
      <xdr:col>7</xdr:col>
      <xdr:colOff>0</xdr:colOff>
      <xdr:row>13</xdr:row>
      <xdr:rowOff>19050</xdr:rowOff>
    </xdr:from>
    <xdr:to>
      <xdr:col>8</xdr:col>
      <xdr:colOff>1600200</xdr:colOff>
      <xdr:row>16</xdr:row>
      <xdr:rowOff>0</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0E00-000003000000}"/>
            </a:ext>
          </a:extLst>
        </xdr:cNvPr>
        <xdr:cNvSpPr/>
      </xdr:nvSpPr>
      <xdr:spPr>
        <a:xfrm>
          <a:off x="5953125" y="3619500"/>
          <a:ext cx="2028825" cy="58102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収支内訳書を確認する</a:t>
          </a:r>
        </a:p>
      </xdr:txBody>
    </xdr:sp>
    <xdr:clientData/>
  </xdr:twoCellAnchor>
  <xdr:twoCellAnchor>
    <xdr:from>
      <xdr:col>9</xdr:col>
      <xdr:colOff>0</xdr:colOff>
      <xdr:row>13</xdr:row>
      <xdr:rowOff>19050</xdr:rowOff>
    </xdr:from>
    <xdr:to>
      <xdr:col>12</xdr:col>
      <xdr:colOff>57150</xdr:colOff>
      <xdr:row>16</xdr:row>
      <xdr:rowOff>0</xdr:rowOff>
    </xdr:to>
    <xdr:sp macro="" textlink="">
      <xdr:nvSpPr>
        <xdr:cNvPr id="4" name="四角形: 角度付き 3">
          <a:hlinkClick xmlns:r="http://schemas.openxmlformats.org/officeDocument/2006/relationships" r:id="rId3"/>
          <a:extLst>
            <a:ext uri="{FF2B5EF4-FFF2-40B4-BE49-F238E27FC236}">
              <a16:creationId xmlns:a16="http://schemas.microsoft.com/office/drawing/2014/main" id="{00000000-0008-0000-0E00-000004000000}"/>
            </a:ext>
          </a:extLst>
        </xdr:cNvPr>
        <xdr:cNvSpPr/>
      </xdr:nvSpPr>
      <xdr:spPr>
        <a:xfrm>
          <a:off x="8629650" y="36195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収入トップ画面へ戻る</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28</xdr:col>
      <xdr:colOff>83791</xdr:colOff>
      <xdr:row>54</xdr:row>
      <xdr:rowOff>0</xdr:rowOff>
    </xdr:from>
    <xdr:ext cx="267766" cy="272639"/>
    <xdr:sp macro="" textlink="">
      <xdr:nvSpPr>
        <xdr:cNvPr id="2" name="Text Box 1">
          <a:extLst>
            <a:ext uri="{FF2B5EF4-FFF2-40B4-BE49-F238E27FC236}">
              <a16:creationId xmlns:a16="http://schemas.microsoft.com/office/drawing/2014/main" id="{00000000-0008-0000-0F00-000002000000}"/>
            </a:ext>
          </a:extLst>
        </xdr:cNvPr>
        <xdr:cNvSpPr txBox="1">
          <a:spLocks noChangeArrowheads="1"/>
        </xdr:cNvSpPr>
      </xdr:nvSpPr>
      <xdr:spPr bwMode="auto">
        <a:xfrm>
          <a:off x="6179791" y="7143750"/>
          <a:ext cx="267766" cy="272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18288" bIns="0" anchor="t">
          <a:spAutoFit/>
        </a:bodyPr>
        <a:lstStyle/>
        <a:p>
          <a:pPr algn="ctr"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飼　育</a:t>
          </a:r>
        </a:p>
        <a:p>
          <a:pPr algn="ctr"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頭羽数</a:t>
          </a:r>
        </a:p>
      </xdr:txBody>
    </xdr:sp>
    <xdr:clientData/>
  </xdr:oneCellAnchor>
  <xdr:twoCellAnchor>
    <xdr:from>
      <xdr:col>28</xdr:col>
      <xdr:colOff>47625</xdr:colOff>
      <xdr:row>54</xdr:row>
      <xdr:rowOff>9525</xdr:rowOff>
    </xdr:from>
    <xdr:to>
      <xdr:col>29</xdr:col>
      <xdr:colOff>180975</xdr:colOff>
      <xdr:row>55</xdr:row>
      <xdr:rowOff>152400</xdr:rowOff>
    </xdr:to>
    <xdr:sp macro="" textlink="">
      <xdr:nvSpPr>
        <xdr:cNvPr id="3" name="AutoShape 2">
          <a:extLst>
            <a:ext uri="{FF2B5EF4-FFF2-40B4-BE49-F238E27FC236}">
              <a16:creationId xmlns:a16="http://schemas.microsoft.com/office/drawing/2014/main" id="{00000000-0008-0000-0F00-000003000000}"/>
            </a:ext>
          </a:extLst>
        </xdr:cNvPr>
        <xdr:cNvSpPr>
          <a:spLocks noChangeArrowheads="1"/>
        </xdr:cNvSpPr>
      </xdr:nvSpPr>
      <xdr:spPr bwMode="auto">
        <a:xfrm>
          <a:off x="6715125" y="7858125"/>
          <a:ext cx="371475" cy="342900"/>
        </a:xfrm>
        <a:prstGeom prst="bracketPair">
          <a:avLst>
            <a:gd name="adj" fmla="val 384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xdr:col>
      <xdr:colOff>93316</xdr:colOff>
      <xdr:row>54</xdr:row>
      <xdr:rowOff>0</xdr:rowOff>
    </xdr:from>
    <xdr:ext cx="267766" cy="272639"/>
    <xdr:sp macro="" textlink="">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1188691" y="7143750"/>
          <a:ext cx="267766" cy="272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18288" bIns="0" anchor="t">
          <a:spAutoFit/>
        </a:bodyPr>
        <a:lstStyle/>
        <a:p>
          <a:pPr algn="ctr"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飼　育</a:t>
          </a:r>
        </a:p>
        <a:p>
          <a:pPr algn="ctr"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頭羽数</a:t>
          </a:r>
        </a:p>
      </xdr:txBody>
    </xdr:sp>
    <xdr:clientData/>
  </xdr:oneCellAnchor>
  <xdr:twoCellAnchor>
    <xdr:from>
      <xdr:col>5</xdr:col>
      <xdr:colOff>47625</xdr:colOff>
      <xdr:row>54</xdr:row>
      <xdr:rowOff>9525</xdr:rowOff>
    </xdr:from>
    <xdr:to>
      <xdr:col>6</xdr:col>
      <xdr:colOff>180975</xdr:colOff>
      <xdr:row>55</xdr:row>
      <xdr:rowOff>152400</xdr:rowOff>
    </xdr:to>
    <xdr:sp macro="" textlink="">
      <xdr:nvSpPr>
        <xdr:cNvPr id="5" name="AutoShape 4">
          <a:extLst>
            <a:ext uri="{FF2B5EF4-FFF2-40B4-BE49-F238E27FC236}">
              <a16:creationId xmlns:a16="http://schemas.microsoft.com/office/drawing/2014/main" id="{00000000-0008-0000-0F00-000005000000}"/>
            </a:ext>
          </a:extLst>
        </xdr:cNvPr>
        <xdr:cNvSpPr>
          <a:spLocks noChangeArrowheads="1"/>
        </xdr:cNvSpPr>
      </xdr:nvSpPr>
      <xdr:spPr bwMode="auto">
        <a:xfrm>
          <a:off x="1238250" y="7858125"/>
          <a:ext cx="371475" cy="342900"/>
        </a:xfrm>
        <a:prstGeom prst="bracketPair">
          <a:avLst>
            <a:gd name="adj" fmla="val 384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38</xdr:col>
      <xdr:colOff>202623</xdr:colOff>
      <xdr:row>23</xdr:row>
      <xdr:rowOff>83127</xdr:rowOff>
    </xdr:from>
    <xdr:ext cx="108235" cy="166712"/>
    <xdr:sp macro="" textlink="">
      <xdr:nvSpPr>
        <xdr:cNvPr id="6" name="Text Box 5">
          <a:extLst>
            <a:ext uri="{FF2B5EF4-FFF2-40B4-BE49-F238E27FC236}">
              <a16:creationId xmlns:a16="http://schemas.microsoft.com/office/drawing/2014/main" id="{00000000-0008-0000-0F00-000006000000}"/>
            </a:ext>
          </a:extLst>
        </xdr:cNvPr>
        <xdr:cNvSpPr txBox="1">
          <a:spLocks noChangeArrowheads="1"/>
        </xdr:cNvSpPr>
      </xdr:nvSpPr>
      <xdr:spPr bwMode="auto">
        <a:xfrm>
          <a:off x="8554316" y="3377911"/>
          <a:ext cx="108235" cy="166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700" b="0" i="0" u="none" strike="noStrike" baseline="0">
              <a:solidFill>
                <a:srgbClr val="000000"/>
              </a:solidFill>
              <a:latin typeface="Meiryo UI" panose="020B0604030504040204" pitchFamily="50" charset="-128"/>
              <a:ea typeface="Meiryo UI" panose="020B0604030504040204" pitchFamily="50" charset="-128"/>
            </a:rPr>
            <a:t>⑧</a:t>
          </a:r>
        </a:p>
      </xdr:txBody>
    </xdr:sp>
    <xdr:clientData/>
  </xdr:oneCellAnchor>
  <xdr:oneCellAnchor>
    <xdr:from>
      <xdr:col>35</xdr:col>
      <xdr:colOff>204036</xdr:colOff>
      <xdr:row>84</xdr:row>
      <xdr:rowOff>65171</xdr:rowOff>
    </xdr:from>
    <xdr:ext cx="95411" cy="145553"/>
    <xdr:sp macro="" textlink="">
      <xdr:nvSpPr>
        <xdr:cNvPr id="7" name="Text Box 6">
          <a:extLst>
            <a:ext uri="{FF2B5EF4-FFF2-40B4-BE49-F238E27FC236}">
              <a16:creationId xmlns:a16="http://schemas.microsoft.com/office/drawing/2014/main" id="{00000000-0008-0000-0F00-000007000000}"/>
            </a:ext>
          </a:extLst>
        </xdr:cNvPr>
        <xdr:cNvSpPr txBox="1">
          <a:spLocks noChangeArrowheads="1"/>
        </xdr:cNvSpPr>
      </xdr:nvSpPr>
      <xdr:spPr bwMode="auto">
        <a:xfrm>
          <a:off x="7884194" y="11926303"/>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⑩</a:t>
          </a:r>
        </a:p>
      </xdr:txBody>
    </xdr:sp>
    <xdr:clientData/>
  </xdr:oneCellAnchor>
  <xdr:twoCellAnchor>
    <xdr:from>
      <xdr:col>7</xdr:col>
      <xdr:colOff>47625</xdr:colOff>
      <xdr:row>35</xdr:row>
      <xdr:rowOff>57150</xdr:rowOff>
    </xdr:from>
    <xdr:to>
      <xdr:col>7</xdr:col>
      <xdr:colOff>180975</xdr:colOff>
      <xdr:row>36</xdr:row>
      <xdr:rowOff>57150</xdr:rowOff>
    </xdr:to>
    <xdr:sp macro="" textlink="">
      <xdr:nvSpPr>
        <xdr:cNvPr id="8" name="Oval 7">
          <a:extLst>
            <a:ext uri="{FF2B5EF4-FFF2-40B4-BE49-F238E27FC236}">
              <a16:creationId xmlns:a16="http://schemas.microsoft.com/office/drawing/2014/main" id="{00000000-0008-0000-0F00-000008000000}"/>
            </a:ext>
          </a:extLst>
        </xdr:cNvPr>
        <xdr:cNvSpPr>
          <a:spLocks noChangeAspect="1" noChangeArrowheads="1"/>
        </xdr:cNvSpPr>
      </xdr:nvSpPr>
      <xdr:spPr bwMode="auto">
        <a:xfrm>
          <a:off x="1714500" y="53149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37</xdr:row>
      <xdr:rowOff>57150</xdr:rowOff>
    </xdr:from>
    <xdr:to>
      <xdr:col>7</xdr:col>
      <xdr:colOff>180975</xdr:colOff>
      <xdr:row>38</xdr:row>
      <xdr:rowOff>57150</xdr:rowOff>
    </xdr:to>
    <xdr:sp macro="" textlink="">
      <xdr:nvSpPr>
        <xdr:cNvPr id="9" name="Oval 8">
          <a:extLst>
            <a:ext uri="{FF2B5EF4-FFF2-40B4-BE49-F238E27FC236}">
              <a16:creationId xmlns:a16="http://schemas.microsoft.com/office/drawing/2014/main" id="{00000000-0008-0000-0F00-000009000000}"/>
            </a:ext>
          </a:extLst>
        </xdr:cNvPr>
        <xdr:cNvSpPr>
          <a:spLocks noChangeAspect="1" noChangeArrowheads="1"/>
        </xdr:cNvSpPr>
      </xdr:nvSpPr>
      <xdr:spPr bwMode="auto">
        <a:xfrm>
          <a:off x="1714500" y="55816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39</xdr:row>
      <xdr:rowOff>57150</xdr:rowOff>
    </xdr:from>
    <xdr:to>
      <xdr:col>7</xdr:col>
      <xdr:colOff>180975</xdr:colOff>
      <xdr:row>40</xdr:row>
      <xdr:rowOff>57150</xdr:rowOff>
    </xdr:to>
    <xdr:sp macro="" textlink="">
      <xdr:nvSpPr>
        <xdr:cNvPr id="10" name="Oval 9">
          <a:extLst>
            <a:ext uri="{FF2B5EF4-FFF2-40B4-BE49-F238E27FC236}">
              <a16:creationId xmlns:a16="http://schemas.microsoft.com/office/drawing/2014/main" id="{00000000-0008-0000-0F00-00000A000000}"/>
            </a:ext>
          </a:extLst>
        </xdr:cNvPr>
        <xdr:cNvSpPr>
          <a:spLocks noChangeAspect="1" noChangeArrowheads="1"/>
        </xdr:cNvSpPr>
      </xdr:nvSpPr>
      <xdr:spPr bwMode="auto">
        <a:xfrm>
          <a:off x="1714500" y="58483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41</xdr:row>
      <xdr:rowOff>57150</xdr:rowOff>
    </xdr:from>
    <xdr:to>
      <xdr:col>7</xdr:col>
      <xdr:colOff>180975</xdr:colOff>
      <xdr:row>42</xdr:row>
      <xdr:rowOff>57150</xdr:rowOff>
    </xdr:to>
    <xdr:sp macro="" textlink="">
      <xdr:nvSpPr>
        <xdr:cNvPr id="11" name="Oval 10">
          <a:extLst>
            <a:ext uri="{FF2B5EF4-FFF2-40B4-BE49-F238E27FC236}">
              <a16:creationId xmlns:a16="http://schemas.microsoft.com/office/drawing/2014/main" id="{00000000-0008-0000-0F00-00000B000000}"/>
            </a:ext>
          </a:extLst>
        </xdr:cNvPr>
        <xdr:cNvSpPr>
          <a:spLocks noChangeAspect="1" noChangeArrowheads="1"/>
        </xdr:cNvSpPr>
      </xdr:nvSpPr>
      <xdr:spPr bwMode="auto">
        <a:xfrm>
          <a:off x="1714500" y="6115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43</xdr:row>
      <xdr:rowOff>57150</xdr:rowOff>
    </xdr:from>
    <xdr:to>
      <xdr:col>7</xdr:col>
      <xdr:colOff>180975</xdr:colOff>
      <xdr:row>44</xdr:row>
      <xdr:rowOff>57150</xdr:rowOff>
    </xdr:to>
    <xdr:sp macro="" textlink="">
      <xdr:nvSpPr>
        <xdr:cNvPr id="12" name="Oval 11">
          <a:extLst>
            <a:ext uri="{FF2B5EF4-FFF2-40B4-BE49-F238E27FC236}">
              <a16:creationId xmlns:a16="http://schemas.microsoft.com/office/drawing/2014/main" id="{00000000-0008-0000-0F00-00000C000000}"/>
            </a:ext>
          </a:extLst>
        </xdr:cNvPr>
        <xdr:cNvSpPr>
          <a:spLocks noChangeAspect="1" noChangeArrowheads="1"/>
        </xdr:cNvSpPr>
      </xdr:nvSpPr>
      <xdr:spPr bwMode="auto">
        <a:xfrm>
          <a:off x="1714500" y="63817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45</xdr:row>
      <xdr:rowOff>57150</xdr:rowOff>
    </xdr:from>
    <xdr:to>
      <xdr:col>7</xdr:col>
      <xdr:colOff>180975</xdr:colOff>
      <xdr:row>46</xdr:row>
      <xdr:rowOff>57150</xdr:rowOff>
    </xdr:to>
    <xdr:sp macro="" textlink="">
      <xdr:nvSpPr>
        <xdr:cNvPr id="13" name="Oval 12">
          <a:extLst>
            <a:ext uri="{FF2B5EF4-FFF2-40B4-BE49-F238E27FC236}">
              <a16:creationId xmlns:a16="http://schemas.microsoft.com/office/drawing/2014/main" id="{00000000-0008-0000-0F00-00000D000000}"/>
            </a:ext>
          </a:extLst>
        </xdr:cNvPr>
        <xdr:cNvSpPr>
          <a:spLocks noChangeAspect="1" noChangeArrowheads="1"/>
        </xdr:cNvSpPr>
      </xdr:nvSpPr>
      <xdr:spPr bwMode="auto">
        <a:xfrm>
          <a:off x="1714500" y="66484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47</xdr:row>
      <xdr:rowOff>57150</xdr:rowOff>
    </xdr:from>
    <xdr:to>
      <xdr:col>7</xdr:col>
      <xdr:colOff>180975</xdr:colOff>
      <xdr:row>48</xdr:row>
      <xdr:rowOff>57150</xdr:rowOff>
    </xdr:to>
    <xdr:sp macro="" textlink="">
      <xdr:nvSpPr>
        <xdr:cNvPr id="14" name="Oval 13">
          <a:extLst>
            <a:ext uri="{FF2B5EF4-FFF2-40B4-BE49-F238E27FC236}">
              <a16:creationId xmlns:a16="http://schemas.microsoft.com/office/drawing/2014/main" id="{00000000-0008-0000-0F00-00000E000000}"/>
            </a:ext>
          </a:extLst>
        </xdr:cNvPr>
        <xdr:cNvSpPr>
          <a:spLocks noChangeAspect="1" noChangeArrowheads="1"/>
        </xdr:cNvSpPr>
      </xdr:nvSpPr>
      <xdr:spPr bwMode="auto">
        <a:xfrm>
          <a:off x="1714500" y="69151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49</xdr:row>
      <xdr:rowOff>57150</xdr:rowOff>
    </xdr:from>
    <xdr:to>
      <xdr:col>7</xdr:col>
      <xdr:colOff>180975</xdr:colOff>
      <xdr:row>50</xdr:row>
      <xdr:rowOff>57150</xdr:rowOff>
    </xdr:to>
    <xdr:sp macro="" textlink="">
      <xdr:nvSpPr>
        <xdr:cNvPr id="15" name="Oval 14">
          <a:extLst>
            <a:ext uri="{FF2B5EF4-FFF2-40B4-BE49-F238E27FC236}">
              <a16:creationId xmlns:a16="http://schemas.microsoft.com/office/drawing/2014/main" id="{00000000-0008-0000-0F00-00000F000000}"/>
            </a:ext>
          </a:extLst>
        </xdr:cNvPr>
        <xdr:cNvSpPr>
          <a:spLocks noChangeAspect="1" noChangeArrowheads="1"/>
        </xdr:cNvSpPr>
      </xdr:nvSpPr>
      <xdr:spPr bwMode="auto">
        <a:xfrm>
          <a:off x="1714500" y="71818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11</xdr:row>
      <xdr:rowOff>66675</xdr:rowOff>
    </xdr:from>
    <xdr:to>
      <xdr:col>20</xdr:col>
      <xdr:colOff>180975</xdr:colOff>
      <xdr:row>12</xdr:row>
      <xdr:rowOff>66675</xdr:rowOff>
    </xdr:to>
    <xdr:sp macro="" textlink="">
      <xdr:nvSpPr>
        <xdr:cNvPr id="16" name="Oval 15">
          <a:extLst>
            <a:ext uri="{FF2B5EF4-FFF2-40B4-BE49-F238E27FC236}">
              <a16:creationId xmlns:a16="http://schemas.microsoft.com/office/drawing/2014/main" id="{00000000-0008-0000-0F00-000010000000}"/>
            </a:ext>
          </a:extLst>
        </xdr:cNvPr>
        <xdr:cNvSpPr>
          <a:spLocks noChangeAspect="1" noChangeArrowheads="1"/>
        </xdr:cNvSpPr>
      </xdr:nvSpPr>
      <xdr:spPr bwMode="auto">
        <a:xfrm>
          <a:off x="4810125" y="21240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13</xdr:row>
      <xdr:rowOff>66675</xdr:rowOff>
    </xdr:from>
    <xdr:to>
      <xdr:col>20</xdr:col>
      <xdr:colOff>180975</xdr:colOff>
      <xdr:row>14</xdr:row>
      <xdr:rowOff>66675</xdr:rowOff>
    </xdr:to>
    <xdr:sp macro="" textlink="">
      <xdr:nvSpPr>
        <xdr:cNvPr id="17" name="Oval 16">
          <a:extLst>
            <a:ext uri="{FF2B5EF4-FFF2-40B4-BE49-F238E27FC236}">
              <a16:creationId xmlns:a16="http://schemas.microsoft.com/office/drawing/2014/main" id="{00000000-0008-0000-0F00-000011000000}"/>
            </a:ext>
          </a:extLst>
        </xdr:cNvPr>
        <xdr:cNvSpPr>
          <a:spLocks noChangeAspect="1" noChangeArrowheads="1"/>
        </xdr:cNvSpPr>
      </xdr:nvSpPr>
      <xdr:spPr bwMode="auto">
        <a:xfrm>
          <a:off x="4810125" y="23907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15</xdr:row>
      <xdr:rowOff>66675</xdr:rowOff>
    </xdr:from>
    <xdr:to>
      <xdr:col>20</xdr:col>
      <xdr:colOff>180975</xdr:colOff>
      <xdr:row>16</xdr:row>
      <xdr:rowOff>66675</xdr:rowOff>
    </xdr:to>
    <xdr:sp macro="" textlink="">
      <xdr:nvSpPr>
        <xdr:cNvPr id="18" name="Oval 17">
          <a:extLst>
            <a:ext uri="{FF2B5EF4-FFF2-40B4-BE49-F238E27FC236}">
              <a16:creationId xmlns:a16="http://schemas.microsoft.com/office/drawing/2014/main" id="{00000000-0008-0000-0F00-000012000000}"/>
            </a:ext>
          </a:extLst>
        </xdr:cNvPr>
        <xdr:cNvSpPr>
          <a:spLocks noChangeAspect="1" noChangeArrowheads="1"/>
        </xdr:cNvSpPr>
      </xdr:nvSpPr>
      <xdr:spPr bwMode="auto">
        <a:xfrm>
          <a:off x="4810125" y="26574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17</xdr:row>
      <xdr:rowOff>66675</xdr:rowOff>
    </xdr:from>
    <xdr:to>
      <xdr:col>20</xdr:col>
      <xdr:colOff>180975</xdr:colOff>
      <xdr:row>18</xdr:row>
      <xdr:rowOff>66675</xdr:rowOff>
    </xdr:to>
    <xdr:sp macro="" textlink="">
      <xdr:nvSpPr>
        <xdr:cNvPr id="19" name="Oval 18">
          <a:extLst>
            <a:ext uri="{FF2B5EF4-FFF2-40B4-BE49-F238E27FC236}">
              <a16:creationId xmlns:a16="http://schemas.microsoft.com/office/drawing/2014/main" id="{00000000-0008-0000-0F00-000013000000}"/>
            </a:ext>
          </a:extLst>
        </xdr:cNvPr>
        <xdr:cNvSpPr>
          <a:spLocks noChangeAspect="1" noChangeArrowheads="1"/>
        </xdr:cNvSpPr>
      </xdr:nvSpPr>
      <xdr:spPr bwMode="auto">
        <a:xfrm>
          <a:off x="4810125" y="2924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19</xdr:row>
      <xdr:rowOff>66675</xdr:rowOff>
    </xdr:from>
    <xdr:to>
      <xdr:col>20</xdr:col>
      <xdr:colOff>180975</xdr:colOff>
      <xdr:row>20</xdr:row>
      <xdr:rowOff>66675</xdr:rowOff>
    </xdr:to>
    <xdr:sp macro="" textlink="">
      <xdr:nvSpPr>
        <xdr:cNvPr id="20" name="Oval 19">
          <a:extLst>
            <a:ext uri="{FF2B5EF4-FFF2-40B4-BE49-F238E27FC236}">
              <a16:creationId xmlns:a16="http://schemas.microsoft.com/office/drawing/2014/main" id="{00000000-0008-0000-0F00-000014000000}"/>
            </a:ext>
          </a:extLst>
        </xdr:cNvPr>
        <xdr:cNvSpPr>
          <a:spLocks noChangeAspect="1" noChangeArrowheads="1"/>
        </xdr:cNvSpPr>
      </xdr:nvSpPr>
      <xdr:spPr bwMode="auto">
        <a:xfrm>
          <a:off x="4810125" y="31908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21</xdr:row>
      <xdr:rowOff>66675</xdr:rowOff>
    </xdr:from>
    <xdr:to>
      <xdr:col>20</xdr:col>
      <xdr:colOff>180975</xdr:colOff>
      <xdr:row>22</xdr:row>
      <xdr:rowOff>66675</xdr:rowOff>
    </xdr:to>
    <xdr:sp macro="" textlink="">
      <xdr:nvSpPr>
        <xdr:cNvPr id="21" name="Oval 20">
          <a:extLst>
            <a:ext uri="{FF2B5EF4-FFF2-40B4-BE49-F238E27FC236}">
              <a16:creationId xmlns:a16="http://schemas.microsoft.com/office/drawing/2014/main" id="{00000000-0008-0000-0F00-000015000000}"/>
            </a:ext>
          </a:extLst>
        </xdr:cNvPr>
        <xdr:cNvSpPr>
          <a:spLocks noChangeAspect="1" noChangeArrowheads="1"/>
        </xdr:cNvSpPr>
      </xdr:nvSpPr>
      <xdr:spPr bwMode="auto">
        <a:xfrm>
          <a:off x="4810125" y="34575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23</xdr:row>
      <xdr:rowOff>66675</xdr:rowOff>
    </xdr:from>
    <xdr:to>
      <xdr:col>20</xdr:col>
      <xdr:colOff>180975</xdr:colOff>
      <xdr:row>24</xdr:row>
      <xdr:rowOff>66675</xdr:rowOff>
    </xdr:to>
    <xdr:sp macro="" textlink="">
      <xdr:nvSpPr>
        <xdr:cNvPr id="22" name="Oval 21">
          <a:extLst>
            <a:ext uri="{FF2B5EF4-FFF2-40B4-BE49-F238E27FC236}">
              <a16:creationId xmlns:a16="http://schemas.microsoft.com/office/drawing/2014/main" id="{00000000-0008-0000-0F00-000016000000}"/>
            </a:ext>
          </a:extLst>
        </xdr:cNvPr>
        <xdr:cNvSpPr>
          <a:spLocks noChangeAspect="1" noChangeArrowheads="1"/>
        </xdr:cNvSpPr>
      </xdr:nvSpPr>
      <xdr:spPr bwMode="auto">
        <a:xfrm>
          <a:off x="4810125" y="37242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23" name="Oval 22">
          <a:extLst>
            <a:ext uri="{FF2B5EF4-FFF2-40B4-BE49-F238E27FC236}">
              <a16:creationId xmlns:a16="http://schemas.microsoft.com/office/drawing/2014/main" id="{00000000-0008-0000-0F00-000017000000}"/>
            </a:ext>
          </a:extLst>
        </xdr:cNvPr>
        <xdr:cNvSpPr>
          <a:spLocks noChangeAspect="1" noChangeArrowheads="1"/>
        </xdr:cNvSpPr>
      </xdr:nvSpPr>
      <xdr:spPr bwMode="auto">
        <a:xfrm>
          <a:off x="4810125" y="39909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24" name="Oval 23">
          <a:extLst>
            <a:ext uri="{FF2B5EF4-FFF2-40B4-BE49-F238E27FC236}">
              <a16:creationId xmlns:a16="http://schemas.microsoft.com/office/drawing/2014/main" id="{00000000-0008-0000-0F00-000018000000}"/>
            </a:ext>
          </a:extLst>
        </xdr:cNvPr>
        <xdr:cNvSpPr>
          <a:spLocks noChangeAspect="1" noChangeArrowheads="1"/>
        </xdr:cNvSpPr>
      </xdr:nvSpPr>
      <xdr:spPr bwMode="auto">
        <a:xfrm>
          <a:off x="4810125" y="42576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25" name="Oval 24">
          <a:extLst>
            <a:ext uri="{FF2B5EF4-FFF2-40B4-BE49-F238E27FC236}">
              <a16:creationId xmlns:a16="http://schemas.microsoft.com/office/drawing/2014/main" id="{00000000-0008-0000-0F00-000019000000}"/>
            </a:ext>
          </a:extLst>
        </xdr:cNvPr>
        <xdr:cNvSpPr>
          <a:spLocks noChangeAspect="1" noChangeArrowheads="1"/>
        </xdr:cNvSpPr>
      </xdr:nvSpPr>
      <xdr:spPr bwMode="auto">
        <a:xfrm>
          <a:off x="4810125" y="45243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31</xdr:row>
      <xdr:rowOff>66675</xdr:rowOff>
    </xdr:from>
    <xdr:to>
      <xdr:col>20</xdr:col>
      <xdr:colOff>180975</xdr:colOff>
      <xdr:row>32</xdr:row>
      <xdr:rowOff>66675</xdr:rowOff>
    </xdr:to>
    <xdr:sp macro="" textlink="">
      <xdr:nvSpPr>
        <xdr:cNvPr id="26" name="Oval 25">
          <a:extLst>
            <a:ext uri="{FF2B5EF4-FFF2-40B4-BE49-F238E27FC236}">
              <a16:creationId xmlns:a16="http://schemas.microsoft.com/office/drawing/2014/main" id="{00000000-0008-0000-0F00-00001A000000}"/>
            </a:ext>
          </a:extLst>
        </xdr:cNvPr>
        <xdr:cNvSpPr>
          <a:spLocks noChangeAspect="1" noChangeArrowheads="1"/>
        </xdr:cNvSpPr>
      </xdr:nvSpPr>
      <xdr:spPr bwMode="auto">
        <a:xfrm>
          <a:off x="4810125" y="47910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27" name="Oval 26">
          <a:extLst>
            <a:ext uri="{FF2B5EF4-FFF2-40B4-BE49-F238E27FC236}">
              <a16:creationId xmlns:a16="http://schemas.microsoft.com/office/drawing/2014/main" id="{00000000-0008-0000-0F00-00001B000000}"/>
            </a:ext>
          </a:extLst>
        </xdr:cNvPr>
        <xdr:cNvSpPr>
          <a:spLocks noChangeAspect="1" noChangeArrowheads="1"/>
        </xdr:cNvSpPr>
      </xdr:nvSpPr>
      <xdr:spPr bwMode="auto">
        <a:xfrm>
          <a:off x="4810125" y="50577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28" name="Oval 27">
          <a:extLst>
            <a:ext uri="{FF2B5EF4-FFF2-40B4-BE49-F238E27FC236}">
              <a16:creationId xmlns:a16="http://schemas.microsoft.com/office/drawing/2014/main" id="{00000000-0008-0000-0F00-00001C000000}"/>
            </a:ext>
          </a:extLst>
        </xdr:cNvPr>
        <xdr:cNvSpPr>
          <a:spLocks noChangeAspect="1" noChangeArrowheads="1"/>
        </xdr:cNvSpPr>
      </xdr:nvSpPr>
      <xdr:spPr bwMode="auto">
        <a:xfrm>
          <a:off x="4810125" y="53244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29" name="Oval 28">
          <a:extLst>
            <a:ext uri="{FF2B5EF4-FFF2-40B4-BE49-F238E27FC236}">
              <a16:creationId xmlns:a16="http://schemas.microsoft.com/office/drawing/2014/main" id="{00000000-0008-0000-0F00-00001D000000}"/>
            </a:ext>
          </a:extLst>
        </xdr:cNvPr>
        <xdr:cNvSpPr>
          <a:spLocks noChangeAspect="1" noChangeArrowheads="1"/>
        </xdr:cNvSpPr>
      </xdr:nvSpPr>
      <xdr:spPr bwMode="auto">
        <a:xfrm>
          <a:off x="4810125" y="55911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126231</xdr:colOff>
      <xdr:row>40</xdr:row>
      <xdr:rowOff>1242</xdr:rowOff>
    </xdr:from>
    <xdr:to>
      <xdr:col>16</xdr:col>
      <xdr:colOff>11517</xdr:colOff>
      <xdr:row>40</xdr:row>
      <xdr:rowOff>106017</xdr:rowOff>
    </xdr:to>
    <xdr:sp macro="" textlink="">
      <xdr:nvSpPr>
        <xdr:cNvPr id="30" name="Oval 29">
          <a:extLst>
            <a:ext uri="{FF2B5EF4-FFF2-40B4-BE49-F238E27FC236}">
              <a16:creationId xmlns:a16="http://schemas.microsoft.com/office/drawing/2014/main" id="{00000000-0008-0000-0F00-00001E000000}"/>
            </a:ext>
          </a:extLst>
        </xdr:cNvPr>
        <xdr:cNvSpPr>
          <a:spLocks noChangeAspect="1" noChangeArrowheads="1"/>
        </xdr:cNvSpPr>
      </xdr:nvSpPr>
      <xdr:spPr bwMode="auto">
        <a:xfrm>
          <a:off x="3381296" y="5409785"/>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67423</xdr:colOff>
      <xdr:row>40</xdr:row>
      <xdr:rowOff>9525</xdr:rowOff>
    </xdr:from>
    <xdr:to>
      <xdr:col>16</xdr:col>
      <xdr:colOff>172198</xdr:colOff>
      <xdr:row>40</xdr:row>
      <xdr:rowOff>114300</xdr:rowOff>
    </xdr:to>
    <xdr:sp macro="" textlink="">
      <xdr:nvSpPr>
        <xdr:cNvPr id="31" name="Oval 30">
          <a:extLst>
            <a:ext uri="{FF2B5EF4-FFF2-40B4-BE49-F238E27FC236}">
              <a16:creationId xmlns:a16="http://schemas.microsoft.com/office/drawing/2014/main" id="{00000000-0008-0000-0F00-00001F000000}"/>
            </a:ext>
          </a:extLst>
        </xdr:cNvPr>
        <xdr:cNvSpPr>
          <a:spLocks noChangeAspect="1" noChangeArrowheads="1"/>
        </xdr:cNvSpPr>
      </xdr:nvSpPr>
      <xdr:spPr bwMode="auto">
        <a:xfrm>
          <a:off x="3541977" y="5418068"/>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45888</xdr:colOff>
      <xdr:row>40</xdr:row>
      <xdr:rowOff>9525</xdr:rowOff>
    </xdr:from>
    <xdr:to>
      <xdr:col>18</xdr:col>
      <xdr:colOff>150663</xdr:colOff>
      <xdr:row>40</xdr:row>
      <xdr:rowOff>114300</xdr:rowOff>
    </xdr:to>
    <xdr:sp macro="" textlink="">
      <xdr:nvSpPr>
        <xdr:cNvPr id="32" name="Oval 31">
          <a:extLst>
            <a:ext uri="{FF2B5EF4-FFF2-40B4-BE49-F238E27FC236}">
              <a16:creationId xmlns:a16="http://schemas.microsoft.com/office/drawing/2014/main" id="{00000000-0008-0000-0F00-000020000000}"/>
            </a:ext>
          </a:extLst>
        </xdr:cNvPr>
        <xdr:cNvSpPr>
          <a:spLocks noChangeAspect="1" noChangeArrowheads="1"/>
        </xdr:cNvSpPr>
      </xdr:nvSpPr>
      <xdr:spPr bwMode="auto">
        <a:xfrm>
          <a:off x="3959421" y="5418068"/>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203338</xdr:colOff>
      <xdr:row>40</xdr:row>
      <xdr:rowOff>9525</xdr:rowOff>
    </xdr:from>
    <xdr:to>
      <xdr:col>19</xdr:col>
      <xdr:colOff>88624</xdr:colOff>
      <xdr:row>40</xdr:row>
      <xdr:rowOff>114300</xdr:rowOff>
    </xdr:to>
    <xdr:sp macro="" textlink="">
      <xdr:nvSpPr>
        <xdr:cNvPr id="33" name="Oval 32">
          <a:extLst>
            <a:ext uri="{FF2B5EF4-FFF2-40B4-BE49-F238E27FC236}">
              <a16:creationId xmlns:a16="http://schemas.microsoft.com/office/drawing/2014/main" id="{00000000-0008-0000-0F00-000021000000}"/>
            </a:ext>
          </a:extLst>
        </xdr:cNvPr>
        <xdr:cNvSpPr>
          <a:spLocks noChangeAspect="1" noChangeArrowheads="1"/>
        </xdr:cNvSpPr>
      </xdr:nvSpPr>
      <xdr:spPr bwMode="auto">
        <a:xfrm>
          <a:off x="4116871" y="5418068"/>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19050</xdr:colOff>
      <xdr:row>65</xdr:row>
      <xdr:rowOff>47625</xdr:rowOff>
    </xdr:from>
    <xdr:to>
      <xdr:col>2</xdr:col>
      <xdr:colOff>133350</xdr:colOff>
      <xdr:row>65</xdr:row>
      <xdr:rowOff>180975</xdr:rowOff>
    </xdr:to>
    <xdr:sp macro="" textlink="">
      <xdr:nvSpPr>
        <xdr:cNvPr id="34" name="Oval 33">
          <a:extLst>
            <a:ext uri="{FF2B5EF4-FFF2-40B4-BE49-F238E27FC236}">
              <a16:creationId xmlns:a16="http://schemas.microsoft.com/office/drawing/2014/main" id="{00000000-0008-0000-0F00-000022000000}"/>
            </a:ext>
          </a:extLst>
        </xdr:cNvPr>
        <xdr:cNvSpPr>
          <a:spLocks noChangeAspect="1" noChangeArrowheads="1"/>
        </xdr:cNvSpPr>
      </xdr:nvSpPr>
      <xdr:spPr bwMode="auto">
        <a:xfrm>
          <a:off x="457200" y="9467850"/>
          <a:ext cx="11430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165830</xdr:colOff>
      <xdr:row>59</xdr:row>
      <xdr:rowOff>38100</xdr:rowOff>
    </xdr:from>
    <xdr:to>
      <xdr:col>25</xdr:col>
      <xdr:colOff>61055</xdr:colOff>
      <xdr:row>59</xdr:row>
      <xdr:rowOff>171450</xdr:rowOff>
    </xdr:to>
    <xdr:sp macro="" textlink="">
      <xdr:nvSpPr>
        <xdr:cNvPr id="35" name="Oval 34">
          <a:extLst>
            <a:ext uri="{FF2B5EF4-FFF2-40B4-BE49-F238E27FC236}">
              <a16:creationId xmlns:a16="http://schemas.microsoft.com/office/drawing/2014/main" id="{00000000-0008-0000-0F00-000023000000}"/>
            </a:ext>
          </a:extLst>
        </xdr:cNvPr>
        <xdr:cNvSpPr>
          <a:spLocks noChangeAspect="1" noChangeArrowheads="1"/>
        </xdr:cNvSpPr>
      </xdr:nvSpPr>
      <xdr:spPr bwMode="auto">
        <a:xfrm>
          <a:off x="5385530" y="8143875"/>
          <a:ext cx="11430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76200</xdr:colOff>
      <xdr:row>60</xdr:row>
      <xdr:rowOff>47625</xdr:rowOff>
    </xdr:from>
    <xdr:to>
      <xdr:col>25</xdr:col>
      <xdr:colOff>190500</xdr:colOff>
      <xdr:row>60</xdr:row>
      <xdr:rowOff>180975</xdr:rowOff>
    </xdr:to>
    <xdr:sp macro="" textlink="">
      <xdr:nvSpPr>
        <xdr:cNvPr id="36" name="Oval 35">
          <a:extLst>
            <a:ext uri="{FF2B5EF4-FFF2-40B4-BE49-F238E27FC236}">
              <a16:creationId xmlns:a16="http://schemas.microsoft.com/office/drawing/2014/main" id="{00000000-0008-0000-0F00-000024000000}"/>
            </a:ext>
          </a:extLst>
        </xdr:cNvPr>
        <xdr:cNvSpPr>
          <a:spLocks noChangeAspect="1" noChangeArrowheads="1"/>
        </xdr:cNvSpPr>
      </xdr:nvSpPr>
      <xdr:spPr bwMode="auto">
        <a:xfrm>
          <a:off x="5514975" y="8372475"/>
          <a:ext cx="11430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60</xdr:row>
      <xdr:rowOff>38100</xdr:rowOff>
    </xdr:from>
    <xdr:to>
      <xdr:col>26</xdr:col>
      <xdr:colOff>180975</xdr:colOff>
      <xdr:row>60</xdr:row>
      <xdr:rowOff>171450</xdr:rowOff>
    </xdr:to>
    <xdr:sp macro="" textlink="">
      <xdr:nvSpPr>
        <xdr:cNvPr id="37" name="Oval 36">
          <a:extLst>
            <a:ext uri="{FF2B5EF4-FFF2-40B4-BE49-F238E27FC236}">
              <a16:creationId xmlns:a16="http://schemas.microsoft.com/office/drawing/2014/main" id="{00000000-0008-0000-0F00-000025000000}"/>
            </a:ext>
          </a:extLst>
        </xdr:cNvPr>
        <xdr:cNvSpPr>
          <a:spLocks noChangeAspect="1" noChangeArrowheads="1"/>
        </xdr:cNvSpPr>
      </xdr:nvSpPr>
      <xdr:spPr bwMode="auto">
        <a:xfrm>
          <a:off x="5724525" y="8362950"/>
          <a:ext cx="11430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37646</xdr:colOff>
      <xdr:row>64</xdr:row>
      <xdr:rowOff>38100</xdr:rowOff>
    </xdr:from>
    <xdr:to>
      <xdr:col>25</xdr:col>
      <xdr:colOff>151946</xdr:colOff>
      <xdr:row>64</xdr:row>
      <xdr:rowOff>171450</xdr:rowOff>
    </xdr:to>
    <xdr:sp macro="" textlink="">
      <xdr:nvSpPr>
        <xdr:cNvPr id="38" name="Oval 37">
          <a:extLst>
            <a:ext uri="{FF2B5EF4-FFF2-40B4-BE49-F238E27FC236}">
              <a16:creationId xmlns:a16="http://schemas.microsoft.com/office/drawing/2014/main" id="{00000000-0008-0000-0F00-000026000000}"/>
            </a:ext>
          </a:extLst>
        </xdr:cNvPr>
        <xdr:cNvSpPr>
          <a:spLocks noChangeAspect="1" noChangeArrowheads="1"/>
        </xdr:cNvSpPr>
      </xdr:nvSpPr>
      <xdr:spPr bwMode="auto">
        <a:xfrm>
          <a:off x="5476421" y="9239250"/>
          <a:ext cx="11430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142421</xdr:colOff>
      <xdr:row>65</xdr:row>
      <xdr:rowOff>38100</xdr:rowOff>
    </xdr:from>
    <xdr:to>
      <xdr:col>25</xdr:col>
      <xdr:colOff>37646</xdr:colOff>
      <xdr:row>65</xdr:row>
      <xdr:rowOff>171450</xdr:rowOff>
    </xdr:to>
    <xdr:sp macro="" textlink="">
      <xdr:nvSpPr>
        <xdr:cNvPr id="39" name="Oval 38">
          <a:extLst>
            <a:ext uri="{FF2B5EF4-FFF2-40B4-BE49-F238E27FC236}">
              <a16:creationId xmlns:a16="http://schemas.microsoft.com/office/drawing/2014/main" id="{00000000-0008-0000-0F00-000027000000}"/>
            </a:ext>
          </a:extLst>
        </xdr:cNvPr>
        <xdr:cNvSpPr>
          <a:spLocks noChangeAspect="1" noChangeArrowheads="1"/>
        </xdr:cNvSpPr>
      </xdr:nvSpPr>
      <xdr:spPr bwMode="auto">
        <a:xfrm>
          <a:off x="5362121" y="9458325"/>
          <a:ext cx="11430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123825</xdr:colOff>
      <xdr:row>65</xdr:row>
      <xdr:rowOff>38100</xdr:rowOff>
    </xdr:from>
    <xdr:to>
      <xdr:col>26</xdr:col>
      <xdr:colOff>19050</xdr:colOff>
      <xdr:row>65</xdr:row>
      <xdr:rowOff>171450</xdr:rowOff>
    </xdr:to>
    <xdr:sp macro="" textlink="">
      <xdr:nvSpPr>
        <xdr:cNvPr id="40" name="Oval 39">
          <a:extLst>
            <a:ext uri="{FF2B5EF4-FFF2-40B4-BE49-F238E27FC236}">
              <a16:creationId xmlns:a16="http://schemas.microsoft.com/office/drawing/2014/main" id="{00000000-0008-0000-0F00-000028000000}"/>
            </a:ext>
          </a:extLst>
        </xdr:cNvPr>
        <xdr:cNvSpPr>
          <a:spLocks noChangeAspect="1" noChangeArrowheads="1"/>
        </xdr:cNvSpPr>
      </xdr:nvSpPr>
      <xdr:spPr bwMode="auto">
        <a:xfrm>
          <a:off x="5562600" y="9458325"/>
          <a:ext cx="11430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114300</xdr:colOff>
      <xdr:row>65</xdr:row>
      <xdr:rowOff>47625</xdr:rowOff>
    </xdr:from>
    <xdr:to>
      <xdr:col>27</xdr:col>
      <xdr:colOff>19050</xdr:colOff>
      <xdr:row>65</xdr:row>
      <xdr:rowOff>180975</xdr:rowOff>
    </xdr:to>
    <xdr:sp macro="" textlink="">
      <xdr:nvSpPr>
        <xdr:cNvPr id="41" name="Oval 40">
          <a:extLst>
            <a:ext uri="{FF2B5EF4-FFF2-40B4-BE49-F238E27FC236}">
              <a16:creationId xmlns:a16="http://schemas.microsoft.com/office/drawing/2014/main" id="{00000000-0008-0000-0F00-000029000000}"/>
            </a:ext>
          </a:extLst>
        </xdr:cNvPr>
        <xdr:cNvSpPr>
          <a:spLocks noChangeAspect="1" noChangeArrowheads="1"/>
        </xdr:cNvSpPr>
      </xdr:nvSpPr>
      <xdr:spPr bwMode="auto">
        <a:xfrm>
          <a:off x="5772150" y="9467850"/>
          <a:ext cx="123825"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29</xdr:col>
      <xdr:colOff>207696</xdr:colOff>
      <xdr:row>64</xdr:row>
      <xdr:rowOff>172601</xdr:rowOff>
    </xdr:from>
    <xdr:ext cx="95411" cy="145553"/>
    <xdr:sp macro="" textlink="">
      <xdr:nvSpPr>
        <xdr:cNvPr id="42" name="Text Box 41">
          <a:extLst>
            <a:ext uri="{FF2B5EF4-FFF2-40B4-BE49-F238E27FC236}">
              <a16:creationId xmlns:a16="http://schemas.microsoft.com/office/drawing/2014/main" id="{00000000-0008-0000-0F00-00002A000000}"/>
            </a:ext>
          </a:extLst>
        </xdr:cNvPr>
        <xdr:cNvSpPr txBox="1">
          <a:spLocks noChangeArrowheads="1"/>
        </xdr:cNvSpPr>
      </xdr:nvSpPr>
      <xdr:spPr bwMode="auto">
        <a:xfrm>
          <a:off x="6565154" y="9432307"/>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①</a:t>
          </a:r>
        </a:p>
      </xdr:txBody>
    </xdr:sp>
    <xdr:clientData/>
  </xdr:oneCellAnchor>
  <xdr:oneCellAnchor>
    <xdr:from>
      <xdr:col>32</xdr:col>
      <xdr:colOff>206290</xdr:colOff>
      <xdr:row>64</xdr:row>
      <xdr:rowOff>175798</xdr:rowOff>
    </xdr:from>
    <xdr:ext cx="119734" cy="145553"/>
    <xdr:sp macro="" textlink="">
      <xdr:nvSpPr>
        <xdr:cNvPr id="43" name="Text Box 42">
          <a:extLst>
            <a:ext uri="{FF2B5EF4-FFF2-40B4-BE49-F238E27FC236}">
              <a16:creationId xmlns:a16="http://schemas.microsoft.com/office/drawing/2014/main" id="{00000000-0008-0000-0F00-00002B000000}"/>
            </a:ext>
          </a:extLst>
        </xdr:cNvPr>
        <xdr:cNvSpPr txBox="1">
          <a:spLocks noChangeArrowheads="1"/>
        </xdr:cNvSpPr>
      </xdr:nvSpPr>
      <xdr:spPr bwMode="auto">
        <a:xfrm>
          <a:off x="7225384" y="9435504"/>
          <a:ext cx="119734"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②</a:t>
          </a:r>
        </a:p>
      </xdr:txBody>
    </xdr:sp>
    <xdr:clientData/>
  </xdr:oneCellAnchor>
  <xdr:oneCellAnchor>
    <xdr:from>
      <xdr:col>42</xdr:col>
      <xdr:colOff>204500</xdr:colOff>
      <xdr:row>64</xdr:row>
      <xdr:rowOff>172601</xdr:rowOff>
    </xdr:from>
    <xdr:ext cx="95411" cy="145553"/>
    <xdr:sp macro="" textlink="">
      <xdr:nvSpPr>
        <xdr:cNvPr id="44" name="Text Box 43">
          <a:extLst>
            <a:ext uri="{FF2B5EF4-FFF2-40B4-BE49-F238E27FC236}">
              <a16:creationId xmlns:a16="http://schemas.microsoft.com/office/drawing/2014/main" id="{00000000-0008-0000-0F00-00002C000000}"/>
            </a:ext>
          </a:extLst>
        </xdr:cNvPr>
        <xdr:cNvSpPr txBox="1">
          <a:spLocks noChangeArrowheads="1"/>
        </xdr:cNvSpPr>
      </xdr:nvSpPr>
      <xdr:spPr bwMode="auto">
        <a:xfrm>
          <a:off x="9429047" y="9432307"/>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③</a:t>
          </a:r>
        </a:p>
      </xdr:txBody>
    </xdr:sp>
    <xdr:clientData/>
  </xdr:oneCellAnchor>
  <xdr:oneCellAnchor>
    <xdr:from>
      <xdr:col>37</xdr:col>
      <xdr:colOff>204354</xdr:colOff>
      <xdr:row>59</xdr:row>
      <xdr:rowOff>185304</xdr:rowOff>
    </xdr:from>
    <xdr:ext cx="95411" cy="145553"/>
    <xdr:sp macro="" textlink="">
      <xdr:nvSpPr>
        <xdr:cNvPr id="45" name="Text Box 44">
          <a:extLst>
            <a:ext uri="{FF2B5EF4-FFF2-40B4-BE49-F238E27FC236}">
              <a16:creationId xmlns:a16="http://schemas.microsoft.com/office/drawing/2014/main" id="{00000000-0008-0000-0F00-00002D000000}"/>
            </a:ext>
          </a:extLst>
        </xdr:cNvPr>
        <xdr:cNvSpPr txBox="1">
          <a:spLocks noChangeArrowheads="1"/>
        </xdr:cNvSpPr>
      </xdr:nvSpPr>
      <xdr:spPr bwMode="auto">
        <a:xfrm>
          <a:off x="8335240" y="8363815"/>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⑤</a:t>
          </a:r>
        </a:p>
      </xdr:txBody>
    </xdr:sp>
    <xdr:clientData/>
  </xdr:oneCellAnchor>
  <xdr:oneCellAnchor>
    <xdr:from>
      <xdr:col>42</xdr:col>
      <xdr:colOff>205220</xdr:colOff>
      <xdr:row>59</xdr:row>
      <xdr:rowOff>177511</xdr:rowOff>
    </xdr:from>
    <xdr:ext cx="95411" cy="145553"/>
    <xdr:sp macro="" textlink="">
      <xdr:nvSpPr>
        <xdr:cNvPr id="46" name="Text Box 45">
          <a:extLst>
            <a:ext uri="{FF2B5EF4-FFF2-40B4-BE49-F238E27FC236}">
              <a16:creationId xmlns:a16="http://schemas.microsoft.com/office/drawing/2014/main" id="{00000000-0008-0000-0F00-00002E000000}"/>
            </a:ext>
          </a:extLst>
        </xdr:cNvPr>
        <xdr:cNvSpPr txBox="1">
          <a:spLocks noChangeArrowheads="1"/>
        </xdr:cNvSpPr>
      </xdr:nvSpPr>
      <xdr:spPr bwMode="auto">
        <a:xfrm>
          <a:off x="9440140" y="8356022"/>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⑥</a:t>
          </a:r>
        </a:p>
      </xdr:txBody>
    </xdr:sp>
    <xdr:clientData/>
  </xdr:oneCellAnchor>
  <xdr:twoCellAnchor>
    <xdr:from>
      <xdr:col>23</xdr:col>
      <xdr:colOff>114300</xdr:colOff>
      <xdr:row>72</xdr:row>
      <xdr:rowOff>0</xdr:rowOff>
    </xdr:from>
    <xdr:to>
      <xdr:col>24</xdr:col>
      <xdr:colOff>95250</xdr:colOff>
      <xdr:row>72</xdr:row>
      <xdr:rowOff>0</xdr:rowOff>
    </xdr:to>
    <xdr:sp macro="" textlink="">
      <xdr:nvSpPr>
        <xdr:cNvPr id="47" name="Line 46">
          <a:extLst>
            <a:ext uri="{FF2B5EF4-FFF2-40B4-BE49-F238E27FC236}">
              <a16:creationId xmlns:a16="http://schemas.microsoft.com/office/drawing/2014/main" id="{00000000-0008-0000-0F00-00002F000000}"/>
            </a:ext>
          </a:extLst>
        </xdr:cNvPr>
        <xdr:cNvSpPr>
          <a:spLocks noChangeShapeType="1"/>
        </xdr:cNvSpPr>
      </xdr:nvSpPr>
      <xdr:spPr bwMode="auto">
        <a:xfrm>
          <a:off x="5591175" y="114681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74</xdr:row>
      <xdr:rowOff>0</xdr:rowOff>
    </xdr:from>
    <xdr:to>
      <xdr:col>24</xdr:col>
      <xdr:colOff>95250</xdr:colOff>
      <xdr:row>74</xdr:row>
      <xdr:rowOff>0</xdr:rowOff>
    </xdr:to>
    <xdr:sp macro="" textlink="">
      <xdr:nvSpPr>
        <xdr:cNvPr id="48" name="Line 47">
          <a:extLst>
            <a:ext uri="{FF2B5EF4-FFF2-40B4-BE49-F238E27FC236}">
              <a16:creationId xmlns:a16="http://schemas.microsoft.com/office/drawing/2014/main" id="{00000000-0008-0000-0F00-000030000000}"/>
            </a:ext>
          </a:extLst>
        </xdr:cNvPr>
        <xdr:cNvSpPr>
          <a:spLocks noChangeShapeType="1"/>
        </xdr:cNvSpPr>
      </xdr:nvSpPr>
      <xdr:spPr bwMode="auto">
        <a:xfrm>
          <a:off x="5591175" y="116967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76</xdr:row>
      <xdr:rowOff>0</xdr:rowOff>
    </xdr:from>
    <xdr:to>
      <xdr:col>24</xdr:col>
      <xdr:colOff>95250</xdr:colOff>
      <xdr:row>76</xdr:row>
      <xdr:rowOff>0</xdr:rowOff>
    </xdr:to>
    <xdr:sp macro="" textlink="">
      <xdr:nvSpPr>
        <xdr:cNvPr id="49" name="Line 48">
          <a:extLst>
            <a:ext uri="{FF2B5EF4-FFF2-40B4-BE49-F238E27FC236}">
              <a16:creationId xmlns:a16="http://schemas.microsoft.com/office/drawing/2014/main" id="{00000000-0008-0000-0F00-000031000000}"/>
            </a:ext>
          </a:extLst>
        </xdr:cNvPr>
        <xdr:cNvSpPr>
          <a:spLocks noChangeShapeType="1"/>
        </xdr:cNvSpPr>
      </xdr:nvSpPr>
      <xdr:spPr bwMode="auto">
        <a:xfrm>
          <a:off x="5591175" y="119253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78</xdr:row>
      <xdr:rowOff>0</xdr:rowOff>
    </xdr:from>
    <xdr:to>
      <xdr:col>24</xdr:col>
      <xdr:colOff>95250</xdr:colOff>
      <xdr:row>78</xdr:row>
      <xdr:rowOff>0</xdr:rowOff>
    </xdr:to>
    <xdr:sp macro="" textlink="">
      <xdr:nvSpPr>
        <xdr:cNvPr id="50" name="Line 49">
          <a:extLst>
            <a:ext uri="{FF2B5EF4-FFF2-40B4-BE49-F238E27FC236}">
              <a16:creationId xmlns:a16="http://schemas.microsoft.com/office/drawing/2014/main" id="{00000000-0008-0000-0F00-000032000000}"/>
            </a:ext>
          </a:extLst>
        </xdr:cNvPr>
        <xdr:cNvSpPr>
          <a:spLocks noChangeShapeType="1"/>
        </xdr:cNvSpPr>
      </xdr:nvSpPr>
      <xdr:spPr bwMode="auto">
        <a:xfrm>
          <a:off x="5591175" y="121539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80</xdr:row>
      <xdr:rowOff>0</xdr:rowOff>
    </xdr:from>
    <xdr:to>
      <xdr:col>24</xdr:col>
      <xdr:colOff>95250</xdr:colOff>
      <xdr:row>80</xdr:row>
      <xdr:rowOff>0</xdr:rowOff>
    </xdr:to>
    <xdr:sp macro="" textlink="">
      <xdr:nvSpPr>
        <xdr:cNvPr id="51" name="Line 50">
          <a:extLst>
            <a:ext uri="{FF2B5EF4-FFF2-40B4-BE49-F238E27FC236}">
              <a16:creationId xmlns:a16="http://schemas.microsoft.com/office/drawing/2014/main" id="{00000000-0008-0000-0F00-000033000000}"/>
            </a:ext>
          </a:extLst>
        </xdr:cNvPr>
        <xdr:cNvSpPr>
          <a:spLocks noChangeShapeType="1"/>
        </xdr:cNvSpPr>
      </xdr:nvSpPr>
      <xdr:spPr bwMode="auto">
        <a:xfrm>
          <a:off x="5591175" y="123825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82</xdr:row>
      <xdr:rowOff>0</xdr:rowOff>
    </xdr:from>
    <xdr:to>
      <xdr:col>24</xdr:col>
      <xdr:colOff>95250</xdr:colOff>
      <xdr:row>82</xdr:row>
      <xdr:rowOff>0</xdr:rowOff>
    </xdr:to>
    <xdr:sp macro="" textlink="">
      <xdr:nvSpPr>
        <xdr:cNvPr id="52" name="Line 51">
          <a:extLst>
            <a:ext uri="{FF2B5EF4-FFF2-40B4-BE49-F238E27FC236}">
              <a16:creationId xmlns:a16="http://schemas.microsoft.com/office/drawing/2014/main" id="{00000000-0008-0000-0F00-000034000000}"/>
            </a:ext>
          </a:extLst>
        </xdr:cNvPr>
        <xdr:cNvSpPr>
          <a:spLocks noChangeShapeType="1"/>
        </xdr:cNvSpPr>
      </xdr:nvSpPr>
      <xdr:spPr bwMode="auto">
        <a:xfrm>
          <a:off x="5591175" y="126111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84</xdr:row>
      <xdr:rowOff>0</xdr:rowOff>
    </xdr:from>
    <xdr:to>
      <xdr:col>24</xdr:col>
      <xdr:colOff>95250</xdr:colOff>
      <xdr:row>84</xdr:row>
      <xdr:rowOff>0</xdr:rowOff>
    </xdr:to>
    <xdr:sp macro="" textlink="">
      <xdr:nvSpPr>
        <xdr:cNvPr id="53" name="Line 52">
          <a:extLst>
            <a:ext uri="{FF2B5EF4-FFF2-40B4-BE49-F238E27FC236}">
              <a16:creationId xmlns:a16="http://schemas.microsoft.com/office/drawing/2014/main" id="{00000000-0008-0000-0F00-000035000000}"/>
            </a:ext>
          </a:extLst>
        </xdr:cNvPr>
        <xdr:cNvSpPr>
          <a:spLocks noChangeShapeType="1"/>
        </xdr:cNvSpPr>
      </xdr:nvSpPr>
      <xdr:spPr bwMode="auto">
        <a:xfrm>
          <a:off x="5591175" y="1283970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68</xdr:row>
      <xdr:rowOff>19050</xdr:rowOff>
    </xdr:from>
    <xdr:to>
      <xdr:col>10</xdr:col>
      <xdr:colOff>190500</xdr:colOff>
      <xdr:row>68</xdr:row>
      <xdr:rowOff>152400</xdr:rowOff>
    </xdr:to>
    <xdr:sp macro="" textlink="">
      <xdr:nvSpPr>
        <xdr:cNvPr id="54" name="Oval 53">
          <a:extLst>
            <a:ext uri="{FF2B5EF4-FFF2-40B4-BE49-F238E27FC236}">
              <a16:creationId xmlns:a16="http://schemas.microsoft.com/office/drawing/2014/main" id="{00000000-0008-0000-0F00-000036000000}"/>
            </a:ext>
          </a:extLst>
        </xdr:cNvPr>
        <xdr:cNvSpPr>
          <a:spLocks noChangeAspect="1" noChangeArrowheads="1"/>
        </xdr:cNvSpPr>
      </xdr:nvSpPr>
      <xdr:spPr bwMode="auto">
        <a:xfrm>
          <a:off x="2438400" y="10858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68</xdr:row>
      <xdr:rowOff>19050</xdr:rowOff>
    </xdr:from>
    <xdr:to>
      <xdr:col>14</xdr:col>
      <xdr:colOff>180975</xdr:colOff>
      <xdr:row>68</xdr:row>
      <xdr:rowOff>152400</xdr:rowOff>
    </xdr:to>
    <xdr:sp macro="" textlink="">
      <xdr:nvSpPr>
        <xdr:cNvPr id="55" name="Oval 54">
          <a:extLst>
            <a:ext uri="{FF2B5EF4-FFF2-40B4-BE49-F238E27FC236}">
              <a16:creationId xmlns:a16="http://schemas.microsoft.com/office/drawing/2014/main" id="{00000000-0008-0000-0F00-000037000000}"/>
            </a:ext>
          </a:extLst>
        </xdr:cNvPr>
        <xdr:cNvSpPr>
          <a:spLocks noChangeAspect="1" noChangeArrowheads="1"/>
        </xdr:cNvSpPr>
      </xdr:nvSpPr>
      <xdr:spPr bwMode="auto">
        <a:xfrm>
          <a:off x="3381375" y="10858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68</xdr:row>
      <xdr:rowOff>19050</xdr:rowOff>
    </xdr:from>
    <xdr:to>
      <xdr:col>21</xdr:col>
      <xdr:colOff>133350</xdr:colOff>
      <xdr:row>68</xdr:row>
      <xdr:rowOff>152400</xdr:rowOff>
    </xdr:to>
    <xdr:sp macro="" textlink="">
      <xdr:nvSpPr>
        <xdr:cNvPr id="56" name="Oval 55">
          <a:extLst>
            <a:ext uri="{FF2B5EF4-FFF2-40B4-BE49-F238E27FC236}">
              <a16:creationId xmlns:a16="http://schemas.microsoft.com/office/drawing/2014/main" id="{00000000-0008-0000-0F00-000038000000}"/>
            </a:ext>
          </a:extLst>
        </xdr:cNvPr>
        <xdr:cNvSpPr>
          <a:spLocks noChangeAspect="1" noChangeArrowheads="1"/>
        </xdr:cNvSpPr>
      </xdr:nvSpPr>
      <xdr:spPr bwMode="auto">
        <a:xfrm>
          <a:off x="5000625" y="10858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68</xdr:row>
      <xdr:rowOff>19050</xdr:rowOff>
    </xdr:from>
    <xdr:to>
      <xdr:col>23</xdr:col>
      <xdr:colOff>200025</xdr:colOff>
      <xdr:row>68</xdr:row>
      <xdr:rowOff>152400</xdr:rowOff>
    </xdr:to>
    <xdr:sp macro="" textlink="">
      <xdr:nvSpPr>
        <xdr:cNvPr id="57" name="Oval 56">
          <a:extLst>
            <a:ext uri="{FF2B5EF4-FFF2-40B4-BE49-F238E27FC236}">
              <a16:creationId xmlns:a16="http://schemas.microsoft.com/office/drawing/2014/main" id="{00000000-0008-0000-0F00-000039000000}"/>
            </a:ext>
          </a:extLst>
        </xdr:cNvPr>
        <xdr:cNvSpPr>
          <a:spLocks noChangeAspect="1" noChangeArrowheads="1"/>
        </xdr:cNvSpPr>
      </xdr:nvSpPr>
      <xdr:spPr bwMode="auto">
        <a:xfrm>
          <a:off x="5543550" y="10858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68</xdr:row>
      <xdr:rowOff>19050</xdr:rowOff>
    </xdr:from>
    <xdr:to>
      <xdr:col>25</xdr:col>
      <xdr:colOff>190500</xdr:colOff>
      <xdr:row>68</xdr:row>
      <xdr:rowOff>152400</xdr:rowOff>
    </xdr:to>
    <xdr:sp macro="" textlink="">
      <xdr:nvSpPr>
        <xdr:cNvPr id="58" name="Oval 57">
          <a:extLst>
            <a:ext uri="{FF2B5EF4-FFF2-40B4-BE49-F238E27FC236}">
              <a16:creationId xmlns:a16="http://schemas.microsoft.com/office/drawing/2014/main" id="{00000000-0008-0000-0F00-00003A000000}"/>
            </a:ext>
          </a:extLst>
        </xdr:cNvPr>
        <xdr:cNvSpPr>
          <a:spLocks noChangeAspect="1" noChangeArrowheads="1"/>
        </xdr:cNvSpPr>
      </xdr:nvSpPr>
      <xdr:spPr bwMode="auto">
        <a:xfrm>
          <a:off x="6010275" y="10858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68</xdr:row>
      <xdr:rowOff>19050</xdr:rowOff>
    </xdr:from>
    <xdr:to>
      <xdr:col>28</xdr:col>
      <xdr:colOff>190500</xdr:colOff>
      <xdr:row>68</xdr:row>
      <xdr:rowOff>152400</xdr:rowOff>
    </xdr:to>
    <xdr:sp macro="" textlink="">
      <xdr:nvSpPr>
        <xdr:cNvPr id="59" name="Oval 58">
          <a:extLst>
            <a:ext uri="{FF2B5EF4-FFF2-40B4-BE49-F238E27FC236}">
              <a16:creationId xmlns:a16="http://schemas.microsoft.com/office/drawing/2014/main" id="{00000000-0008-0000-0F00-00003B000000}"/>
            </a:ext>
          </a:extLst>
        </xdr:cNvPr>
        <xdr:cNvSpPr>
          <a:spLocks noChangeAspect="1" noChangeArrowheads="1"/>
        </xdr:cNvSpPr>
      </xdr:nvSpPr>
      <xdr:spPr bwMode="auto">
        <a:xfrm>
          <a:off x="6724650" y="10858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68</xdr:row>
      <xdr:rowOff>19050</xdr:rowOff>
    </xdr:from>
    <xdr:to>
      <xdr:col>31</xdr:col>
      <xdr:colOff>171450</xdr:colOff>
      <xdr:row>68</xdr:row>
      <xdr:rowOff>152400</xdr:rowOff>
    </xdr:to>
    <xdr:sp macro="" textlink="">
      <xdr:nvSpPr>
        <xdr:cNvPr id="60" name="Oval 59">
          <a:extLst>
            <a:ext uri="{FF2B5EF4-FFF2-40B4-BE49-F238E27FC236}">
              <a16:creationId xmlns:a16="http://schemas.microsoft.com/office/drawing/2014/main" id="{00000000-0008-0000-0F00-00003C000000}"/>
            </a:ext>
          </a:extLst>
        </xdr:cNvPr>
        <xdr:cNvSpPr>
          <a:spLocks noChangeAspect="1" noChangeArrowheads="1"/>
        </xdr:cNvSpPr>
      </xdr:nvSpPr>
      <xdr:spPr bwMode="auto">
        <a:xfrm>
          <a:off x="7419975" y="10858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68</xdr:row>
      <xdr:rowOff>19050</xdr:rowOff>
    </xdr:from>
    <xdr:to>
      <xdr:col>34</xdr:col>
      <xdr:colOff>190500</xdr:colOff>
      <xdr:row>68</xdr:row>
      <xdr:rowOff>152400</xdr:rowOff>
    </xdr:to>
    <xdr:sp macro="" textlink="">
      <xdr:nvSpPr>
        <xdr:cNvPr id="61" name="Oval 60">
          <a:extLst>
            <a:ext uri="{FF2B5EF4-FFF2-40B4-BE49-F238E27FC236}">
              <a16:creationId xmlns:a16="http://schemas.microsoft.com/office/drawing/2014/main" id="{00000000-0008-0000-0F00-00003D000000}"/>
            </a:ext>
          </a:extLst>
        </xdr:cNvPr>
        <xdr:cNvSpPr>
          <a:spLocks noChangeAspect="1" noChangeArrowheads="1"/>
        </xdr:cNvSpPr>
      </xdr:nvSpPr>
      <xdr:spPr bwMode="auto">
        <a:xfrm>
          <a:off x="8153400" y="10858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68</xdr:row>
      <xdr:rowOff>19050</xdr:rowOff>
    </xdr:from>
    <xdr:to>
      <xdr:col>39</xdr:col>
      <xdr:colOff>180975</xdr:colOff>
      <xdr:row>68</xdr:row>
      <xdr:rowOff>152400</xdr:rowOff>
    </xdr:to>
    <xdr:sp macro="" textlink="">
      <xdr:nvSpPr>
        <xdr:cNvPr id="62" name="Oval 61">
          <a:extLst>
            <a:ext uri="{FF2B5EF4-FFF2-40B4-BE49-F238E27FC236}">
              <a16:creationId xmlns:a16="http://schemas.microsoft.com/office/drawing/2014/main" id="{00000000-0008-0000-0F00-00003E000000}"/>
            </a:ext>
          </a:extLst>
        </xdr:cNvPr>
        <xdr:cNvSpPr>
          <a:spLocks noChangeAspect="1" noChangeArrowheads="1"/>
        </xdr:cNvSpPr>
      </xdr:nvSpPr>
      <xdr:spPr bwMode="auto">
        <a:xfrm>
          <a:off x="9334500" y="10858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68</xdr:row>
      <xdr:rowOff>19050</xdr:rowOff>
    </xdr:from>
    <xdr:to>
      <xdr:col>36</xdr:col>
      <xdr:colOff>171450</xdr:colOff>
      <xdr:row>68</xdr:row>
      <xdr:rowOff>152400</xdr:rowOff>
    </xdr:to>
    <xdr:sp macro="" textlink="">
      <xdr:nvSpPr>
        <xdr:cNvPr id="63" name="Oval 62">
          <a:extLst>
            <a:ext uri="{FF2B5EF4-FFF2-40B4-BE49-F238E27FC236}">
              <a16:creationId xmlns:a16="http://schemas.microsoft.com/office/drawing/2014/main" id="{00000000-0008-0000-0F00-00003F000000}"/>
            </a:ext>
          </a:extLst>
        </xdr:cNvPr>
        <xdr:cNvSpPr>
          <a:spLocks noChangeAspect="1" noChangeArrowheads="1"/>
        </xdr:cNvSpPr>
      </xdr:nvSpPr>
      <xdr:spPr bwMode="auto">
        <a:xfrm>
          <a:off x="8610600" y="108585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95250</xdr:colOff>
      <xdr:row>70</xdr:row>
      <xdr:rowOff>15875</xdr:rowOff>
    </xdr:from>
    <xdr:to>
      <xdr:col>25</xdr:col>
      <xdr:colOff>209550</xdr:colOff>
      <xdr:row>70</xdr:row>
      <xdr:rowOff>130175</xdr:rowOff>
    </xdr:to>
    <xdr:sp macro="" textlink="">
      <xdr:nvSpPr>
        <xdr:cNvPr id="64" name="Oval 63">
          <a:extLst>
            <a:ext uri="{FF2B5EF4-FFF2-40B4-BE49-F238E27FC236}">
              <a16:creationId xmlns:a16="http://schemas.microsoft.com/office/drawing/2014/main" id="{00000000-0008-0000-0F00-000040000000}"/>
            </a:ext>
          </a:extLst>
        </xdr:cNvPr>
        <xdr:cNvSpPr>
          <a:spLocks noChangeAspect="1" noChangeArrowheads="1"/>
        </xdr:cNvSpPr>
      </xdr:nvSpPr>
      <xdr:spPr bwMode="auto">
        <a:xfrm>
          <a:off x="5534025" y="102647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53975</xdr:colOff>
      <xdr:row>70</xdr:row>
      <xdr:rowOff>19050</xdr:rowOff>
    </xdr:from>
    <xdr:to>
      <xdr:col>26</xdr:col>
      <xdr:colOff>168275</xdr:colOff>
      <xdr:row>70</xdr:row>
      <xdr:rowOff>133350</xdr:rowOff>
    </xdr:to>
    <xdr:sp macro="" textlink="">
      <xdr:nvSpPr>
        <xdr:cNvPr id="65" name="Oval 64">
          <a:extLst>
            <a:ext uri="{FF2B5EF4-FFF2-40B4-BE49-F238E27FC236}">
              <a16:creationId xmlns:a16="http://schemas.microsoft.com/office/drawing/2014/main" id="{00000000-0008-0000-0F00-000041000000}"/>
            </a:ext>
          </a:extLst>
        </xdr:cNvPr>
        <xdr:cNvSpPr>
          <a:spLocks noChangeAspect="1" noChangeArrowheads="1"/>
        </xdr:cNvSpPr>
      </xdr:nvSpPr>
      <xdr:spPr bwMode="auto">
        <a:xfrm>
          <a:off x="5711825" y="102679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6350</xdr:colOff>
      <xdr:row>70</xdr:row>
      <xdr:rowOff>22225</xdr:rowOff>
    </xdr:from>
    <xdr:to>
      <xdr:col>27</xdr:col>
      <xdr:colOff>120650</xdr:colOff>
      <xdr:row>70</xdr:row>
      <xdr:rowOff>136525</xdr:rowOff>
    </xdr:to>
    <xdr:sp macro="" textlink="">
      <xdr:nvSpPr>
        <xdr:cNvPr id="66" name="Oval 65">
          <a:extLst>
            <a:ext uri="{FF2B5EF4-FFF2-40B4-BE49-F238E27FC236}">
              <a16:creationId xmlns:a16="http://schemas.microsoft.com/office/drawing/2014/main" id="{00000000-0008-0000-0F00-000042000000}"/>
            </a:ext>
          </a:extLst>
        </xdr:cNvPr>
        <xdr:cNvSpPr>
          <a:spLocks noChangeAspect="1" noChangeArrowheads="1"/>
        </xdr:cNvSpPr>
      </xdr:nvSpPr>
      <xdr:spPr bwMode="auto">
        <a:xfrm>
          <a:off x="5883275" y="102711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63500</xdr:colOff>
      <xdr:row>70</xdr:row>
      <xdr:rowOff>22225</xdr:rowOff>
    </xdr:from>
    <xdr:to>
      <xdr:col>33</xdr:col>
      <xdr:colOff>158750</xdr:colOff>
      <xdr:row>70</xdr:row>
      <xdr:rowOff>136525</xdr:rowOff>
    </xdr:to>
    <xdr:sp macro="" textlink="">
      <xdr:nvSpPr>
        <xdr:cNvPr id="67" name="Oval 66">
          <a:extLst>
            <a:ext uri="{FF2B5EF4-FFF2-40B4-BE49-F238E27FC236}">
              <a16:creationId xmlns:a16="http://schemas.microsoft.com/office/drawing/2014/main" id="{00000000-0008-0000-0F00-000043000000}"/>
            </a:ext>
          </a:extLst>
        </xdr:cNvPr>
        <xdr:cNvSpPr>
          <a:spLocks noChangeAspect="1" noChangeArrowheads="1"/>
        </xdr:cNvSpPr>
      </xdr:nvSpPr>
      <xdr:spPr bwMode="auto">
        <a:xfrm>
          <a:off x="7254875" y="10271125"/>
          <a:ext cx="952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19050</xdr:colOff>
      <xdr:row>70</xdr:row>
      <xdr:rowOff>25400</xdr:rowOff>
    </xdr:from>
    <xdr:to>
      <xdr:col>32</xdr:col>
      <xdr:colOff>114300</xdr:colOff>
      <xdr:row>70</xdr:row>
      <xdr:rowOff>139700</xdr:rowOff>
    </xdr:to>
    <xdr:sp macro="" textlink="">
      <xdr:nvSpPr>
        <xdr:cNvPr id="68" name="Oval 67">
          <a:extLst>
            <a:ext uri="{FF2B5EF4-FFF2-40B4-BE49-F238E27FC236}">
              <a16:creationId xmlns:a16="http://schemas.microsoft.com/office/drawing/2014/main" id="{00000000-0008-0000-0F00-000044000000}"/>
            </a:ext>
          </a:extLst>
        </xdr:cNvPr>
        <xdr:cNvSpPr>
          <a:spLocks noChangeAspect="1" noChangeArrowheads="1"/>
        </xdr:cNvSpPr>
      </xdr:nvSpPr>
      <xdr:spPr bwMode="auto">
        <a:xfrm>
          <a:off x="6991350" y="10274300"/>
          <a:ext cx="952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148878</xdr:colOff>
      <xdr:row>70</xdr:row>
      <xdr:rowOff>5446</xdr:rowOff>
    </xdr:from>
    <xdr:to>
      <xdr:col>37</xdr:col>
      <xdr:colOff>25122</xdr:colOff>
      <xdr:row>70</xdr:row>
      <xdr:rowOff>119746</xdr:rowOff>
    </xdr:to>
    <xdr:sp macro="" textlink="">
      <xdr:nvSpPr>
        <xdr:cNvPr id="69" name="Oval 68">
          <a:extLst>
            <a:ext uri="{FF2B5EF4-FFF2-40B4-BE49-F238E27FC236}">
              <a16:creationId xmlns:a16="http://schemas.microsoft.com/office/drawing/2014/main" id="{00000000-0008-0000-0F00-000045000000}"/>
            </a:ext>
          </a:extLst>
        </xdr:cNvPr>
        <xdr:cNvSpPr>
          <a:spLocks noChangeAspect="1" noChangeArrowheads="1"/>
        </xdr:cNvSpPr>
      </xdr:nvSpPr>
      <xdr:spPr bwMode="auto">
        <a:xfrm>
          <a:off x="7994836" y="10267417"/>
          <a:ext cx="952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182597</xdr:colOff>
      <xdr:row>70</xdr:row>
      <xdr:rowOff>5145</xdr:rowOff>
    </xdr:from>
    <xdr:to>
      <xdr:col>38</xdr:col>
      <xdr:colOff>58842</xdr:colOff>
      <xdr:row>70</xdr:row>
      <xdr:rowOff>119445</xdr:rowOff>
    </xdr:to>
    <xdr:sp macro="" textlink="">
      <xdr:nvSpPr>
        <xdr:cNvPr id="70" name="Oval 69">
          <a:extLst>
            <a:ext uri="{FF2B5EF4-FFF2-40B4-BE49-F238E27FC236}">
              <a16:creationId xmlns:a16="http://schemas.microsoft.com/office/drawing/2014/main" id="{00000000-0008-0000-0F00-000046000000}"/>
            </a:ext>
          </a:extLst>
        </xdr:cNvPr>
        <xdr:cNvSpPr>
          <a:spLocks noChangeAspect="1" noChangeArrowheads="1"/>
        </xdr:cNvSpPr>
      </xdr:nvSpPr>
      <xdr:spPr bwMode="auto">
        <a:xfrm>
          <a:off x="8247561" y="10267116"/>
          <a:ext cx="952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90</xdr:row>
      <xdr:rowOff>19050</xdr:rowOff>
    </xdr:from>
    <xdr:to>
      <xdr:col>7</xdr:col>
      <xdr:colOff>190500</xdr:colOff>
      <xdr:row>90</xdr:row>
      <xdr:rowOff>152400</xdr:rowOff>
    </xdr:to>
    <xdr:sp macro="" textlink="">
      <xdr:nvSpPr>
        <xdr:cNvPr id="71" name="Oval 70">
          <a:extLst>
            <a:ext uri="{FF2B5EF4-FFF2-40B4-BE49-F238E27FC236}">
              <a16:creationId xmlns:a16="http://schemas.microsoft.com/office/drawing/2014/main" id="{00000000-0008-0000-0F00-000047000000}"/>
            </a:ext>
          </a:extLst>
        </xdr:cNvPr>
        <xdr:cNvSpPr>
          <a:spLocks noChangeAspect="1" noChangeArrowheads="1"/>
        </xdr:cNvSpPr>
      </xdr:nvSpPr>
      <xdr:spPr bwMode="auto">
        <a:xfrm>
          <a:off x="1724025" y="136683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28121</xdr:colOff>
      <xdr:row>91</xdr:row>
      <xdr:rowOff>9979</xdr:rowOff>
    </xdr:from>
    <xdr:to>
      <xdr:col>11</xdr:col>
      <xdr:colOff>142421</xdr:colOff>
      <xdr:row>91</xdr:row>
      <xdr:rowOff>124279</xdr:rowOff>
    </xdr:to>
    <xdr:sp macro="" textlink="">
      <xdr:nvSpPr>
        <xdr:cNvPr id="72" name="Oval 71">
          <a:extLst>
            <a:ext uri="{FF2B5EF4-FFF2-40B4-BE49-F238E27FC236}">
              <a16:creationId xmlns:a16="http://schemas.microsoft.com/office/drawing/2014/main" id="{00000000-0008-0000-0F00-000048000000}"/>
            </a:ext>
          </a:extLst>
        </xdr:cNvPr>
        <xdr:cNvSpPr>
          <a:spLocks noChangeAspect="1" noChangeArrowheads="1"/>
        </xdr:cNvSpPr>
      </xdr:nvSpPr>
      <xdr:spPr bwMode="auto">
        <a:xfrm>
          <a:off x="2647496" y="13830754"/>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48079</xdr:colOff>
      <xdr:row>91</xdr:row>
      <xdr:rowOff>19050</xdr:rowOff>
    </xdr:from>
    <xdr:to>
      <xdr:col>15</xdr:col>
      <xdr:colOff>162379</xdr:colOff>
      <xdr:row>91</xdr:row>
      <xdr:rowOff>133350</xdr:rowOff>
    </xdr:to>
    <xdr:sp macro="" textlink="">
      <xdr:nvSpPr>
        <xdr:cNvPr id="73" name="Oval 72">
          <a:extLst>
            <a:ext uri="{FF2B5EF4-FFF2-40B4-BE49-F238E27FC236}">
              <a16:creationId xmlns:a16="http://schemas.microsoft.com/office/drawing/2014/main" id="{00000000-0008-0000-0F00-000049000000}"/>
            </a:ext>
          </a:extLst>
        </xdr:cNvPr>
        <xdr:cNvSpPr>
          <a:spLocks noChangeAspect="1" noChangeArrowheads="1"/>
        </xdr:cNvSpPr>
      </xdr:nvSpPr>
      <xdr:spPr bwMode="auto">
        <a:xfrm>
          <a:off x="3619954" y="138398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52274</xdr:colOff>
      <xdr:row>91</xdr:row>
      <xdr:rowOff>19050</xdr:rowOff>
    </xdr:from>
    <xdr:to>
      <xdr:col>19</xdr:col>
      <xdr:colOff>166574</xdr:colOff>
      <xdr:row>91</xdr:row>
      <xdr:rowOff>133350</xdr:rowOff>
    </xdr:to>
    <xdr:sp macro="" textlink="">
      <xdr:nvSpPr>
        <xdr:cNvPr id="74" name="Oval 73">
          <a:extLst>
            <a:ext uri="{FF2B5EF4-FFF2-40B4-BE49-F238E27FC236}">
              <a16:creationId xmlns:a16="http://schemas.microsoft.com/office/drawing/2014/main" id="{00000000-0008-0000-0F00-00004A000000}"/>
            </a:ext>
          </a:extLst>
        </xdr:cNvPr>
        <xdr:cNvSpPr>
          <a:spLocks noChangeAspect="1" noChangeArrowheads="1"/>
        </xdr:cNvSpPr>
      </xdr:nvSpPr>
      <xdr:spPr bwMode="auto">
        <a:xfrm>
          <a:off x="4210957" y="12860791"/>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91</xdr:row>
      <xdr:rowOff>908</xdr:rowOff>
    </xdr:from>
    <xdr:to>
      <xdr:col>23</xdr:col>
      <xdr:colOff>123825</xdr:colOff>
      <xdr:row>91</xdr:row>
      <xdr:rowOff>115208</xdr:rowOff>
    </xdr:to>
    <xdr:sp macro="" textlink="">
      <xdr:nvSpPr>
        <xdr:cNvPr id="75" name="Oval 74">
          <a:extLst>
            <a:ext uri="{FF2B5EF4-FFF2-40B4-BE49-F238E27FC236}">
              <a16:creationId xmlns:a16="http://schemas.microsoft.com/office/drawing/2014/main" id="{00000000-0008-0000-0F00-00004B000000}"/>
            </a:ext>
          </a:extLst>
        </xdr:cNvPr>
        <xdr:cNvSpPr>
          <a:spLocks noChangeAspect="1" noChangeArrowheads="1"/>
        </xdr:cNvSpPr>
      </xdr:nvSpPr>
      <xdr:spPr bwMode="auto">
        <a:xfrm>
          <a:off x="5486400" y="13821683"/>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9525</xdr:colOff>
      <xdr:row>91</xdr:row>
      <xdr:rowOff>908</xdr:rowOff>
    </xdr:from>
    <xdr:to>
      <xdr:col>26</xdr:col>
      <xdr:colOff>123825</xdr:colOff>
      <xdr:row>91</xdr:row>
      <xdr:rowOff>115208</xdr:rowOff>
    </xdr:to>
    <xdr:sp macro="" textlink="">
      <xdr:nvSpPr>
        <xdr:cNvPr id="76" name="Oval 75">
          <a:extLst>
            <a:ext uri="{FF2B5EF4-FFF2-40B4-BE49-F238E27FC236}">
              <a16:creationId xmlns:a16="http://schemas.microsoft.com/office/drawing/2014/main" id="{00000000-0008-0000-0F00-00004C000000}"/>
            </a:ext>
          </a:extLst>
        </xdr:cNvPr>
        <xdr:cNvSpPr>
          <a:spLocks noChangeAspect="1" noChangeArrowheads="1"/>
        </xdr:cNvSpPr>
      </xdr:nvSpPr>
      <xdr:spPr bwMode="auto">
        <a:xfrm>
          <a:off x="6200775" y="13821683"/>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47625</xdr:colOff>
      <xdr:row>90</xdr:row>
      <xdr:rowOff>19050</xdr:rowOff>
    </xdr:from>
    <xdr:to>
      <xdr:col>29</xdr:col>
      <xdr:colOff>180975</xdr:colOff>
      <xdr:row>90</xdr:row>
      <xdr:rowOff>152400</xdr:rowOff>
    </xdr:to>
    <xdr:sp macro="" textlink="">
      <xdr:nvSpPr>
        <xdr:cNvPr id="77" name="Oval 76">
          <a:extLst>
            <a:ext uri="{FF2B5EF4-FFF2-40B4-BE49-F238E27FC236}">
              <a16:creationId xmlns:a16="http://schemas.microsoft.com/office/drawing/2014/main" id="{00000000-0008-0000-0F00-00004D000000}"/>
            </a:ext>
          </a:extLst>
        </xdr:cNvPr>
        <xdr:cNvSpPr>
          <a:spLocks noChangeAspect="1" noChangeArrowheads="1"/>
        </xdr:cNvSpPr>
      </xdr:nvSpPr>
      <xdr:spPr bwMode="auto">
        <a:xfrm>
          <a:off x="6953250" y="136683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47171</xdr:colOff>
      <xdr:row>90</xdr:row>
      <xdr:rowOff>9979</xdr:rowOff>
    </xdr:from>
    <xdr:to>
      <xdr:col>33</xdr:col>
      <xdr:colOff>180521</xdr:colOff>
      <xdr:row>90</xdr:row>
      <xdr:rowOff>143329</xdr:rowOff>
    </xdr:to>
    <xdr:sp macro="" textlink="">
      <xdr:nvSpPr>
        <xdr:cNvPr id="78" name="Oval 77">
          <a:extLst>
            <a:ext uri="{FF2B5EF4-FFF2-40B4-BE49-F238E27FC236}">
              <a16:creationId xmlns:a16="http://schemas.microsoft.com/office/drawing/2014/main" id="{00000000-0008-0000-0F00-00004E000000}"/>
            </a:ext>
          </a:extLst>
        </xdr:cNvPr>
        <xdr:cNvSpPr>
          <a:spLocks noChangeAspect="1" noChangeArrowheads="1"/>
        </xdr:cNvSpPr>
      </xdr:nvSpPr>
      <xdr:spPr bwMode="auto">
        <a:xfrm>
          <a:off x="7905296" y="13659304"/>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37988</xdr:colOff>
      <xdr:row>92</xdr:row>
      <xdr:rowOff>34018</xdr:rowOff>
    </xdr:from>
    <xdr:to>
      <xdr:col>20</xdr:col>
      <xdr:colOff>152288</xdr:colOff>
      <xdr:row>92</xdr:row>
      <xdr:rowOff>129268</xdr:rowOff>
    </xdr:to>
    <xdr:sp macro="" textlink="">
      <xdr:nvSpPr>
        <xdr:cNvPr id="79" name="Oval 78">
          <a:extLst>
            <a:ext uri="{FF2B5EF4-FFF2-40B4-BE49-F238E27FC236}">
              <a16:creationId xmlns:a16="http://schemas.microsoft.com/office/drawing/2014/main" id="{00000000-0008-0000-0F00-00004F000000}"/>
            </a:ext>
          </a:extLst>
        </xdr:cNvPr>
        <xdr:cNvSpPr>
          <a:spLocks noChangeAspect="1" noChangeArrowheads="1"/>
        </xdr:cNvSpPr>
      </xdr:nvSpPr>
      <xdr:spPr bwMode="auto">
        <a:xfrm>
          <a:off x="4381388" y="12921343"/>
          <a:ext cx="114300"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59304</xdr:colOff>
      <xdr:row>92</xdr:row>
      <xdr:rowOff>35038</xdr:rowOff>
    </xdr:from>
    <xdr:to>
      <xdr:col>21</xdr:col>
      <xdr:colOff>173604</xdr:colOff>
      <xdr:row>92</xdr:row>
      <xdr:rowOff>139813</xdr:rowOff>
    </xdr:to>
    <xdr:sp macro="" textlink="">
      <xdr:nvSpPr>
        <xdr:cNvPr id="80" name="Oval 79">
          <a:extLst>
            <a:ext uri="{FF2B5EF4-FFF2-40B4-BE49-F238E27FC236}">
              <a16:creationId xmlns:a16="http://schemas.microsoft.com/office/drawing/2014/main" id="{00000000-0008-0000-0F00-000050000000}"/>
            </a:ext>
          </a:extLst>
        </xdr:cNvPr>
        <xdr:cNvSpPr>
          <a:spLocks noChangeAspect="1" noChangeArrowheads="1"/>
        </xdr:cNvSpPr>
      </xdr:nvSpPr>
      <xdr:spPr bwMode="auto">
        <a:xfrm>
          <a:off x="4621779" y="12922363"/>
          <a:ext cx="114300"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98295</xdr:colOff>
      <xdr:row>92</xdr:row>
      <xdr:rowOff>23814</xdr:rowOff>
    </xdr:from>
    <xdr:to>
      <xdr:col>33</xdr:col>
      <xdr:colOff>203069</xdr:colOff>
      <xdr:row>92</xdr:row>
      <xdr:rowOff>128588</xdr:rowOff>
    </xdr:to>
    <xdr:sp macro="" textlink="">
      <xdr:nvSpPr>
        <xdr:cNvPr id="81" name="Oval 80">
          <a:extLst>
            <a:ext uri="{FF2B5EF4-FFF2-40B4-BE49-F238E27FC236}">
              <a16:creationId xmlns:a16="http://schemas.microsoft.com/office/drawing/2014/main" id="{00000000-0008-0000-0F00-000051000000}"/>
            </a:ext>
          </a:extLst>
        </xdr:cNvPr>
        <xdr:cNvSpPr>
          <a:spLocks noChangeAspect="1" noChangeArrowheads="1"/>
        </xdr:cNvSpPr>
      </xdr:nvSpPr>
      <xdr:spPr bwMode="auto">
        <a:xfrm>
          <a:off x="7289670" y="12911139"/>
          <a:ext cx="104774" cy="104774"/>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36724</xdr:colOff>
      <xdr:row>92</xdr:row>
      <xdr:rowOff>22096</xdr:rowOff>
    </xdr:from>
    <xdr:to>
      <xdr:col>34</xdr:col>
      <xdr:colOff>151024</xdr:colOff>
      <xdr:row>92</xdr:row>
      <xdr:rowOff>136396</xdr:rowOff>
    </xdr:to>
    <xdr:sp macro="" textlink="">
      <xdr:nvSpPr>
        <xdr:cNvPr id="82" name="Oval 81">
          <a:extLst>
            <a:ext uri="{FF2B5EF4-FFF2-40B4-BE49-F238E27FC236}">
              <a16:creationId xmlns:a16="http://schemas.microsoft.com/office/drawing/2014/main" id="{00000000-0008-0000-0F00-000052000000}"/>
            </a:ext>
          </a:extLst>
        </xdr:cNvPr>
        <xdr:cNvSpPr>
          <a:spLocks noChangeAspect="1" noChangeArrowheads="1"/>
        </xdr:cNvSpPr>
      </xdr:nvSpPr>
      <xdr:spPr bwMode="auto">
        <a:xfrm>
          <a:off x="7447174" y="12909421"/>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5900</xdr:colOff>
      <xdr:row>92</xdr:row>
      <xdr:rowOff>33338</xdr:rowOff>
    </xdr:from>
    <xdr:to>
      <xdr:col>35</xdr:col>
      <xdr:colOff>101540</xdr:colOff>
      <xdr:row>92</xdr:row>
      <xdr:rowOff>128588</xdr:rowOff>
    </xdr:to>
    <xdr:sp macro="" textlink="">
      <xdr:nvSpPr>
        <xdr:cNvPr id="83" name="Oval 82">
          <a:extLst>
            <a:ext uri="{FF2B5EF4-FFF2-40B4-BE49-F238E27FC236}">
              <a16:creationId xmlns:a16="http://schemas.microsoft.com/office/drawing/2014/main" id="{00000000-0008-0000-0F00-000053000000}"/>
            </a:ext>
          </a:extLst>
        </xdr:cNvPr>
        <xdr:cNvSpPr>
          <a:spLocks noChangeAspect="1" noChangeArrowheads="1"/>
        </xdr:cNvSpPr>
      </xdr:nvSpPr>
      <xdr:spPr bwMode="auto">
        <a:xfrm>
          <a:off x="7635425" y="12920663"/>
          <a:ext cx="95640"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75263</xdr:colOff>
      <xdr:row>90</xdr:row>
      <xdr:rowOff>66362</xdr:rowOff>
    </xdr:from>
    <xdr:to>
      <xdr:col>37</xdr:col>
      <xdr:colOff>189563</xdr:colOff>
      <xdr:row>91</xdr:row>
      <xdr:rowOff>8900</xdr:rowOff>
    </xdr:to>
    <xdr:sp macro="" textlink="">
      <xdr:nvSpPr>
        <xdr:cNvPr id="84" name="Oval 83">
          <a:extLst>
            <a:ext uri="{FF2B5EF4-FFF2-40B4-BE49-F238E27FC236}">
              <a16:creationId xmlns:a16="http://schemas.microsoft.com/office/drawing/2014/main" id="{00000000-0008-0000-0F00-000054000000}"/>
            </a:ext>
          </a:extLst>
        </xdr:cNvPr>
        <xdr:cNvSpPr>
          <a:spLocks noChangeAspect="1" noChangeArrowheads="1"/>
        </xdr:cNvSpPr>
      </xdr:nvSpPr>
      <xdr:spPr bwMode="auto">
        <a:xfrm>
          <a:off x="8142938" y="12610787"/>
          <a:ext cx="114300" cy="113988"/>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19362</xdr:colOff>
      <xdr:row>90</xdr:row>
      <xdr:rowOff>66362</xdr:rowOff>
    </xdr:from>
    <xdr:to>
      <xdr:col>38</xdr:col>
      <xdr:colOff>133662</xdr:colOff>
      <xdr:row>91</xdr:row>
      <xdr:rowOff>8900</xdr:rowOff>
    </xdr:to>
    <xdr:sp macro="" textlink="">
      <xdr:nvSpPr>
        <xdr:cNvPr id="85" name="Oval 84">
          <a:extLst>
            <a:ext uri="{FF2B5EF4-FFF2-40B4-BE49-F238E27FC236}">
              <a16:creationId xmlns:a16="http://schemas.microsoft.com/office/drawing/2014/main" id="{00000000-0008-0000-0F00-000055000000}"/>
            </a:ext>
          </a:extLst>
        </xdr:cNvPr>
        <xdr:cNvSpPr>
          <a:spLocks noChangeAspect="1" noChangeArrowheads="1"/>
        </xdr:cNvSpPr>
      </xdr:nvSpPr>
      <xdr:spPr bwMode="auto">
        <a:xfrm>
          <a:off x="8306112" y="12610787"/>
          <a:ext cx="114300" cy="113988"/>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183787</xdr:colOff>
      <xdr:row>90</xdr:row>
      <xdr:rowOff>62459</xdr:rowOff>
    </xdr:from>
    <xdr:to>
      <xdr:col>39</xdr:col>
      <xdr:colOff>79480</xdr:colOff>
      <xdr:row>91</xdr:row>
      <xdr:rowOff>4997</xdr:rowOff>
    </xdr:to>
    <xdr:sp macro="" textlink="">
      <xdr:nvSpPr>
        <xdr:cNvPr id="86" name="Oval 85">
          <a:extLst>
            <a:ext uri="{FF2B5EF4-FFF2-40B4-BE49-F238E27FC236}">
              <a16:creationId xmlns:a16="http://schemas.microsoft.com/office/drawing/2014/main" id="{00000000-0008-0000-0F00-000056000000}"/>
            </a:ext>
          </a:extLst>
        </xdr:cNvPr>
        <xdr:cNvSpPr>
          <a:spLocks noChangeAspect="1" noChangeArrowheads="1"/>
        </xdr:cNvSpPr>
      </xdr:nvSpPr>
      <xdr:spPr bwMode="auto">
        <a:xfrm>
          <a:off x="8470537" y="12606884"/>
          <a:ext cx="114768" cy="113988"/>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45</xdr:col>
      <xdr:colOff>104775</xdr:colOff>
      <xdr:row>31</xdr:row>
      <xdr:rowOff>95250</xdr:rowOff>
    </xdr:from>
    <xdr:ext cx="95411" cy="145553"/>
    <xdr:sp macro="" textlink="">
      <xdr:nvSpPr>
        <xdr:cNvPr id="87" name="Text Box 86">
          <a:extLst>
            <a:ext uri="{FF2B5EF4-FFF2-40B4-BE49-F238E27FC236}">
              <a16:creationId xmlns:a16="http://schemas.microsoft.com/office/drawing/2014/main" id="{00000000-0008-0000-0F00-000057000000}"/>
            </a:ext>
          </a:extLst>
        </xdr:cNvPr>
        <xdr:cNvSpPr txBox="1">
          <a:spLocks noChangeArrowheads="1"/>
        </xdr:cNvSpPr>
      </xdr:nvSpPr>
      <xdr:spPr bwMode="auto">
        <a:xfrm>
          <a:off x="9925050" y="4362450"/>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6</xdr:col>
      <xdr:colOff>154859</xdr:colOff>
      <xdr:row>55</xdr:row>
      <xdr:rowOff>95250</xdr:rowOff>
    </xdr:from>
    <xdr:ext cx="63094" cy="145553"/>
    <xdr:sp macro="" textlink="">
      <xdr:nvSpPr>
        <xdr:cNvPr id="88" name="Text Box 87">
          <a:extLst>
            <a:ext uri="{FF2B5EF4-FFF2-40B4-BE49-F238E27FC236}">
              <a16:creationId xmlns:a16="http://schemas.microsoft.com/office/drawing/2014/main" id="{00000000-0008-0000-0F00-000058000000}"/>
            </a:ext>
          </a:extLst>
        </xdr:cNvPr>
        <xdr:cNvSpPr txBox="1">
          <a:spLocks noChangeArrowheads="1"/>
        </xdr:cNvSpPr>
      </xdr:nvSpPr>
      <xdr:spPr bwMode="auto">
        <a:xfrm>
          <a:off x="1463778" y="7371121"/>
          <a:ext cx="63094"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a</a:t>
          </a:r>
        </a:p>
      </xdr:txBody>
    </xdr:sp>
    <xdr:clientData/>
  </xdr:oneCellAnchor>
  <xdr:oneCellAnchor>
    <xdr:from>
      <xdr:col>8</xdr:col>
      <xdr:colOff>190500</xdr:colOff>
      <xdr:row>54</xdr:row>
      <xdr:rowOff>142875</xdr:rowOff>
    </xdr:from>
    <xdr:ext cx="178960" cy="166712"/>
    <xdr:sp macro="" textlink="">
      <xdr:nvSpPr>
        <xdr:cNvPr id="89" name="Text Box 88">
          <a:extLst>
            <a:ext uri="{FF2B5EF4-FFF2-40B4-BE49-F238E27FC236}">
              <a16:creationId xmlns:a16="http://schemas.microsoft.com/office/drawing/2014/main" id="{00000000-0008-0000-0F00-000059000000}"/>
            </a:ext>
          </a:extLst>
        </xdr:cNvPr>
        <xdr:cNvSpPr txBox="1">
          <a:spLocks noChangeArrowheads="1"/>
        </xdr:cNvSpPr>
      </xdr:nvSpPr>
      <xdr:spPr bwMode="auto">
        <a:xfrm>
          <a:off x="1943100" y="7286625"/>
          <a:ext cx="178960" cy="166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700" b="0" i="0" u="none" strike="noStrike" baseline="0">
              <a:solidFill>
                <a:srgbClr val="000000"/>
              </a:solidFill>
              <a:latin typeface="Meiryo UI" panose="020B0604030504040204" pitchFamily="50" charset="-128"/>
              <a:ea typeface="Meiryo UI" panose="020B0604030504040204" pitchFamily="50" charset="-128"/>
            </a:rPr>
            <a:t>(円</a:t>
          </a:r>
          <a:r>
            <a:rPr lang="ja-JP" altLang="en-US" sz="800" b="0" i="0" u="none" strike="noStrike" baseline="0">
              <a:solidFill>
                <a:srgbClr val="000000"/>
              </a:solidFill>
              <a:latin typeface="ＭＳ Ｐ明朝"/>
              <a:ea typeface="ＭＳ Ｐ明朝"/>
            </a:rPr>
            <a:t>)</a:t>
          </a:r>
        </a:p>
      </xdr:txBody>
    </xdr:sp>
    <xdr:clientData/>
  </xdr:oneCellAnchor>
  <xdr:oneCellAnchor>
    <xdr:from>
      <xdr:col>14</xdr:col>
      <xdr:colOff>129459</xdr:colOff>
      <xdr:row>55</xdr:row>
      <xdr:rowOff>101805</xdr:rowOff>
    </xdr:from>
    <xdr:ext cx="95411" cy="145553"/>
    <xdr:sp macro="" textlink="">
      <xdr:nvSpPr>
        <xdr:cNvPr id="90" name="Text Box 89">
          <a:extLst>
            <a:ext uri="{FF2B5EF4-FFF2-40B4-BE49-F238E27FC236}">
              <a16:creationId xmlns:a16="http://schemas.microsoft.com/office/drawing/2014/main" id="{00000000-0008-0000-0F00-00005A000000}"/>
            </a:ext>
          </a:extLst>
        </xdr:cNvPr>
        <xdr:cNvSpPr txBox="1">
          <a:spLocks noChangeArrowheads="1"/>
        </xdr:cNvSpPr>
      </xdr:nvSpPr>
      <xdr:spPr bwMode="auto">
        <a:xfrm>
          <a:off x="3146733" y="7377676"/>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a:t>
          </a:r>
        </a:p>
      </xdr:txBody>
    </xdr:sp>
    <xdr:clientData/>
  </xdr:oneCellAnchor>
  <xdr:oneCellAnchor>
    <xdr:from>
      <xdr:col>19</xdr:col>
      <xdr:colOff>132633</xdr:colOff>
      <xdr:row>55</xdr:row>
      <xdr:rowOff>101600</xdr:rowOff>
    </xdr:from>
    <xdr:ext cx="95411" cy="145553"/>
    <xdr:sp macro="" textlink="">
      <xdr:nvSpPr>
        <xdr:cNvPr id="91" name="Text Box 90">
          <a:extLst>
            <a:ext uri="{FF2B5EF4-FFF2-40B4-BE49-F238E27FC236}">
              <a16:creationId xmlns:a16="http://schemas.microsoft.com/office/drawing/2014/main" id="{00000000-0008-0000-0F00-00005B000000}"/>
            </a:ext>
          </a:extLst>
        </xdr:cNvPr>
        <xdr:cNvSpPr txBox="1">
          <a:spLocks noChangeArrowheads="1"/>
        </xdr:cNvSpPr>
      </xdr:nvSpPr>
      <xdr:spPr bwMode="auto">
        <a:xfrm>
          <a:off x="4240673" y="7377471"/>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a:t>
          </a:r>
        </a:p>
      </xdr:txBody>
    </xdr:sp>
    <xdr:clientData/>
  </xdr:oneCellAnchor>
  <xdr:oneCellAnchor>
    <xdr:from>
      <xdr:col>37</xdr:col>
      <xdr:colOff>129253</xdr:colOff>
      <xdr:row>55</xdr:row>
      <xdr:rowOff>98528</xdr:rowOff>
    </xdr:from>
    <xdr:ext cx="95411" cy="145553"/>
    <xdr:sp macro="" textlink="">
      <xdr:nvSpPr>
        <xdr:cNvPr id="92" name="Text Box 91">
          <a:extLst>
            <a:ext uri="{FF2B5EF4-FFF2-40B4-BE49-F238E27FC236}">
              <a16:creationId xmlns:a16="http://schemas.microsoft.com/office/drawing/2014/main" id="{00000000-0008-0000-0F00-00005C000000}"/>
            </a:ext>
          </a:extLst>
        </xdr:cNvPr>
        <xdr:cNvSpPr txBox="1">
          <a:spLocks noChangeArrowheads="1"/>
        </xdr:cNvSpPr>
      </xdr:nvSpPr>
      <xdr:spPr bwMode="auto">
        <a:xfrm>
          <a:off x="8164051" y="7374399"/>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a:t>
          </a:r>
        </a:p>
      </xdr:txBody>
    </xdr:sp>
    <xdr:clientData/>
  </xdr:oneCellAnchor>
  <xdr:oneCellAnchor>
    <xdr:from>
      <xdr:col>42</xdr:col>
      <xdr:colOff>129458</xdr:colOff>
      <xdr:row>55</xdr:row>
      <xdr:rowOff>101497</xdr:rowOff>
    </xdr:from>
    <xdr:ext cx="95411" cy="145553"/>
    <xdr:sp macro="" textlink="">
      <xdr:nvSpPr>
        <xdr:cNvPr id="93" name="Text Box 92">
          <a:extLst>
            <a:ext uri="{FF2B5EF4-FFF2-40B4-BE49-F238E27FC236}">
              <a16:creationId xmlns:a16="http://schemas.microsoft.com/office/drawing/2014/main" id="{00000000-0008-0000-0F00-00005D000000}"/>
            </a:ext>
          </a:extLst>
        </xdr:cNvPr>
        <xdr:cNvSpPr txBox="1">
          <a:spLocks noChangeArrowheads="1"/>
        </xdr:cNvSpPr>
      </xdr:nvSpPr>
      <xdr:spPr bwMode="auto">
        <a:xfrm>
          <a:off x="9255023" y="7377368"/>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a:t>
          </a:r>
        </a:p>
      </xdr:txBody>
    </xdr:sp>
    <xdr:clientData/>
  </xdr:oneCellAnchor>
  <xdr:oneCellAnchor>
    <xdr:from>
      <xdr:col>31</xdr:col>
      <xdr:colOff>228600</xdr:colOff>
      <xdr:row>55</xdr:row>
      <xdr:rowOff>9525</xdr:rowOff>
    </xdr:from>
    <xdr:ext cx="187699" cy="161925"/>
    <xdr:sp macro="" textlink="">
      <xdr:nvSpPr>
        <xdr:cNvPr id="94" name="Text Box 93">
          <a:extLst>
            <a:ext uri="{FF2B5EF4-FFF2-40B4-BE49-F238E27FC236}">
              <a16:creationId xmlns:a16="http://schemas.microsoft.com/office/drawing/2014/main" id="{00000000-0008-0000-0F00-00005E000000}"/>
            </a:ext>
          </a:extLst>
        </xdr:cNvPr>
        <xdr:cNvSpPr txBox="1">
          <a:spLocks noChangeArrowheads="1"/>
        </xdr:cNvSpPr>
      </xdr:nvSpPr>
      <xdr:spPr bwMode="auto">
        <a:xfrm>
          <a:off x="7610475" y="8058150"/>
          <a:ext cx="187699"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13</xdr:col>
      <xdr:colOff>55145</xdr:colOff>
      <xdr:row>69</xdr:row>
      <xdr:rowOff>124828</xdr:rowOff>
    </xdr:from>
    <xdr:ext cx="121059" cy="187872"/>
    <xdr:sp macro="" textlink="">
      <xdr:nvSpPr>
        <xdr:cNvPr id="95" name="Text Box 94">
          <a:extLst>
            <a:ext uri="{FF2B5EF4-FFF2-40B4-BE49-F238E27FC236}">
              <a16:creationId xmlns:a16="http://schemas.microsoft.com/office/drawing/2014/main" id="{00000000-0008-0000-0F00-00005F000000}"/>
            </a:ext>
          </a:extLst>
        </xdr:cNvPr>
        <xdr:cNvSpPr txBox="1">
          <a:spLocks noChangeArrowheads="1"/>
        </xdr:cNvSpPr>
      </xdr:nvSpPr>
      <xdr:spPr bwMode="auto">
        <a:xfrm>
          <a:off x="2882566" y="10256420"/>
          <a:ext cx="121059" cy="187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円</a:t>
          </a:r>
          <a:endParaRPr lang="ja-JP" altLang="en-US" sz="10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oneCellAnchor>
  <xdr:oneCellAnchor>
    <xdr:from>
      <xdr:col>27</xdr:col>
      <xdr:colOff>117948</xdr:colOff>
      <xdr:row>70</xdr:row>
      <xdr:rowOff>104691</xdr:rowOff>
    </xdr:from>
    <xdr:ext cx="95411" cy="145553"/>
    <xdr:sp macro="" textlink="">
      <xdr:nvSpPr>
        <xdr:cNvPr id="96" name="Text Box 95">
          <a:extLst>
            <a:ext uri="{FF2B5EF4-FFF2-40B4-BE49-F238E27FC236}">
              <a16:creationId xmlns:a16="http://schemas.microsoft.com/office/drawing/2014/main" id="{00000000-0008-0000-0F00-000060000000}"/>
            </a:ext>
          </a:extLst>
        </xdr:cNvPr>
        <xdr:cNvSpPr txBox="1">
          <a:spLocks noChangeArrowheads="1"/>
        </xdr:cNvSpPr>
      </xdr:nvSpPr>
      <xdr:spPr bwMode="auto">
        <a:xfrm>
          <a:off x="6033474" y="10386678"/>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33</xdr:col>
      <xdr:colOff>119887</xdr:colOff>
      <xdr:row>70</xdr:row>
      <xdr:rowOff>111087</xdr:rowOff>
    </xdr:from>
    <xdr:ext cx="95411" cy="145553"/>
    <xdr:sp macro="" textlink="">
      <xdr:nvSpPr>
        <xdr:cNvPr id="97" name="Text Box 96">
          <a:extLst>
            <a:ext uri="{FF2B5EF4-FFF2-40B4-BE49-F238E27FC236}">
              <a16:creationId xmlns:a16="http://schemas.microsoft.com/office/drawing/2014/main" id="{00000000-0008-0000-0F00-000061000000}"/>
            </a:ext>
          </a:extLst>
        </xdr:cNvPr>
        <xdr:cNvSpPr txBox="1">
          <a:spLocks noChangeArrowheads="1"/>
        </xdr:cNvSpPr>
      </xdr:nvSpPr>
      <xdr:spPr bwMode="auto">
        <a:xfrm>
          <a:off x="7358887" y="10393074"/>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38</xdr:col>
      <xdr:colOff>120652</xdr:colOff>
      <xdr:row>70</xdr:row>
      <xdr:rowOff>104135</xdr:rowOff>
    </xdr:from>
    <xdr:ext cx="95411" cy="145553"/>
    <xdr:sp macro="" textlink="">
      <xdr:nvSpPr>
        <xdr:cNvPr id="98" name="Text Box 97">
          <a:extLst>
            <a:ext uri="{FF2B5EF4-FFF2-40B4-BE49-F238E27FC236}">
              <a16:creationId xmlns:a16="http://schemas.microsoft.com/office/drawing/2014/main" id="{00000000-0008-0000-0F00-000062000000}"/>
            </a:ext>
          </a:extLst>
        </xdr:cNvPr>
        <xdr:cNvSpPr txBox="1">
          <a:spLocks noChangeArrowheads="1"/>
        </xdr:cNvSpPr>
      </xdr:nvSpPr>
      <xdr:spPr bwMode="auto">
        <a:xfrm>
          <a:off x="8462547" y="10386122"/>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endParaRPr lang="en-US" altLang="ja-JP" sz="6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oneCellAnchor>
  <xdr:oneCellAnchor>
    <xdr:from>
      <xdr:col>41</xdr:col>
      <xdr:colOff>125806</xdr:colOff>
      <xdr:row>70</xdr:row>
      <xdr:rowOff>102598</xdr:rowOff>
    </xdr:from>
    <xdr:ext cx="95411" cy="145553"/>
    <xdr:sp macro="" textlink="">
      <xdr:nvSpPr>
        <xdr:cNvPr id="99" name="Text Box 98">
          <a:extLst>
            <a:ext uri="{FF2B5EF4-FFF2-40B4-BE49-F238E27FC236}">
              <a16:creationId xmlns:a16="http://schemas.microsoft.com/office/drawing/2014/main" id="{00000000-0008-0000-0F00-000063000000}"/>
            </a:ext>
          </a:extLst>
        </xdr:cNvPr>
        <xdr:cNvSpPr txBox="1">
          <a:spLocks noChangeArrowheads="1"/>
        </xdr:cNvSpPr>
      </xdr:nvSpPr>
      <xdr:spPr bwMode="auto">
        <a:xfrm>
          <a:off x="9129438" y="10384585"/>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29</xdr:col>
      <xdr:colOff>129458</xdr:colOff>
      <xdr:row>55</xdr:row>
      <xdr:rowOff>108257</xdr:rowOff>
    </xdr:from>
    <xdr:ext cx="95411" cy="145553"/>
    <xdr:sp macro="" textlink="">
      <xdr:nvSpPr>
        <xdr:cNvPr id="100" name="Text Box 99">
          <a:extLst>
            <a:ext uri="{FF2B5EF4-FFF2-40B4-BE49-F238E27FC236}">
              <a16:creationId xmlns:a16="http://schemas.microsoft.com/office/drawing/2014/main" id="{00000000-0008-0000-0F00-000064000000}"/>
            </a:ext>
          </a:extLst>
        </xdr:cNvPr>
        <xdr:cNvSpPr txBox="1">
          <a:spLocks noChangeArrowheads="1"/>
        </xdr:cNvSpPr>
      </xdr:nvSpPr>
      <xdr:spPr bwMode="auto">
        <a:xfrm>
          <a:off x="6419031" y="7384128"/>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cs typeface="Microsoft Himalaya" panose="01010100010101010101" pitchFamily="2" charset="0"/>
            </a:rPr>
            <a:t>㎡</a:t>
          </a:r>
        </a:p>
      </xdr:txBody>
    </xdr:sp>
    <xdr:clientData/>
  </xdr:oneCellAnchor>
  <xdr:oneCellAnchor>
    <xdr:from>
      <xdr:col>29</xdr:col>
      <xdr:colOff>104239</xdr:colOff>
      <xdr:row>60</xdr:row>
      <xdr:rowOff>184243</xdr:rowOff>
    </xdr:from>
    <xdr:ext cx="111825" cy="103105"/>
    <xdr:sp macro="" textlink="">
      <xdr:nvSpPr>
        <xdr:cNvPr id="101" name="Text Box 100">
          <a:extLst>
            <a:ext uri="{FF2B5EF4-FFF2-40B4-BE49-F238E27FC236}">
              <a16:creationId xmlns:a16="http://schemas.microsoft.com/office/drawing/2014/main" id="{00000000-0008-0000-0F00-000065000000}"/>
            </a:ext>
          </a:extLst>
        </xdr:cNvPr>
        <xdr:cNvSpPr txBox="1">
          <a:spLocks noChangeArrowheads="1"/>
        </xdr:cNvSpPr>
      </xdr:nvSpPr>
      <xdr:spPr bwMode="auto">
        <a:xfrm>
          <a:off x="6393812" y="8486356"/>
          <a:ext cx="111825" cy="103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400" b="0" i="0" u="none" strike="noStrike" baseline="0">
              <a:solidFill>
                <a:srgbClr val="000000"/>
              </a:solidFill>
              <a:latin typeface="Meiryo UI" panose="020B0604030504040204" pitchFamily="50" charset="-128"/>
              <a:ea typeface="Meiryo UI" panose="020B0604030504040204" pitchFamily="50" charset="-128"/>
            </a:rPr>
            <a:t>頭羽</a:t>
          </a:r>
        </a:p>
      </xdr:txBody>
    </xdr:sp>
    <xdr:clientData/>
  </xdr:oneCellAnchor>
  <xdr:oneCellAnchor>
    <xdr:from>
      <xdr:col>19</xdr:col>
      <xdr:colOff>9525</xdr:colOff>
      <xdr:row>95</xdr:row>
      <xdr:rowOff>0</xdr:rowOff>
    </xdr:from>
    <xdr:ext cx="59375" cy="135165"/>
    <xdr:sp macro="" textlink="">
      <xdr:nvSpPr>
        <xdr:cNvPr id="102" name="Text Box 102">
          <a:extLst>
            <a:ext uri="{FF2B5EF4-FFF2-40B4-BE49-F238E27FC236}">
              <a16:creationId xmlns:a16="http://schemas.microsoft.com/office/drawing/2014/main" id="{00000000-0008-0000-0F00-000066000000}"/>
            </a:ext>
          </a:extLst>
        </xdr:cNvPr>
        <xdr:cNvSpPr txBox="1">
          <a:spLocks noChangeArrowheads="1"/>
        </xdr:cNvSpPr>
      </xdr:nvSpPr>
      <xdr:spPr bwMode="auto">
        <a:xfrm>
          <a:off x="4533900" y="14592300"/>
          <a:ext cx="59375"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ﾗ</a:t>
          </a:r>
        </a:p>
      </xdr:txBody>
    </xdr:sp>
    <xdr:clientData/>
  </xdr:oneCellAnchor>
  <xdr:twoCellAnchor>
    <xdr:from>
      <xdr:col>18</xdr:col>
      <xdr:colOff>217261</xdr:colOff>
      <xdr:row>95</xdr:row>
      <xdr:rowOff>8163</xdr:rowOff>
    </xdr:from>
    <xdr:to>
      <xdr:col>19</xdr:col>
      <xdr:colOff>105229</xdr:colOff>
      <xdr:row>95</xdr:row>
      <xdr:rowOff>122463</xdr:rowOff>
    </xdr:to>
    <xdr:sp macro="" textlink="">
      <xdr:nvSpPr>
        <xdr:cNvPr id="103" name="Oval 103">
          <a:extLst>
            <a:ext uri="{FF2B5EF4-FFF2-40B4-BE49-F238E27FC236}">
              <a16:creationId xmlns:a16="http://schemas.microsoft.com/office/drawing/2014/main" id="{00000000-0008-0000-0F00-000067000000}"/>
            </a:ext>
          </a:extLst>
        </xdr:cNvPr>
        <xdr:cNvSpPr>
          <a:spLocks noChangeAspect="1" noChangeArrowheads="1"/>
        </xdr:cNvSpPr>
      </xdr:nvSpPr>
      <xdr:spPr bwMode="auto">
        <a:xfrm>
          <a:off x="4122511" y="13466988"/>
          <a:ext cx="107043"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102</xdr:row>
      <xdr:rowOff>0</xdr:rowOff>
    </xdr:from>
    <xdr:to>
      <xdr:col>24</xdr:col>
      <xdr:colOff>95250</xdr:colOff>
      <xdr:row>102</xdr:row>
      <xdr:rowOff>0</xdr:rowOff>
    </xdr:to>
    <xdr:sp macro="" textlink="">
      <xdr:nvSpPr>
        <xdr:cNvPr id="104" name="Line 109">
          <a:extLst>
            <a:ext uri="{FF2B5EF4-FFF2-40B4-BE49-F238E27FC236}">
              <a16:creationId xmlns:a16="http://schemas.microsoft.com/office/drawing/2014/main" id="{00000000-0008-0000-0F00-000068000000}"/>
            </a:ext>
          </a:extLst>
        </xdr:cNvPr>
        <xdr:cNvSpPr>
          <a:spLocks noChangeShapeType="1"/>
        </xdr:cNvSpPr>
      </xdr:nvSpPr>
      <xdr:spPr bwMode="auto">
        <a:xfrm>
          <a:off x="5591175" y="1599247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104</xdr:row>
      <xdr:rowOff>0</xdr:rowOff>
    </xdr:from>
    <xdr:to>
      <xdr:col>24</xdr:col>
      <xdr:colOff>95250</xdr:colOff>
      <xdr:row>104</xdr:row>
      <xdr:rowOff>0</xdr:rowOff>
    </xdr:to>
    <xdr:sp macro="" textlink="">
      <xdr:nvSpPr>
        <xdr:cNvPr id="105" name="Line 110">
          <a:extLst>
            <a:ext uri="{FF2B5EF4-FFF2-40B4-BE49-F238E27FC236}">
              <a16:creationId xmlns:a16="http://schemas.microsoft.com/office/drawing/2014/main" id="{00000000-0008-0000-0F00-000069000000}"/>
            </a:ext>
          </a:extLst>
        </xdr:cNvPr>
        <xdr:cNvSpPr>
          <a:spLocks noChangeShapeType="1"/>
        </xdr:cNvSpPr>
      </xdr:nvSpPr>
      <xdr:spPr bwMode="auto">
        <a:xfrm>
          <a:off x="5591175" y="163925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106</xdr:row>
      <xdr:rowOff>0</xdr:rowOff>
    </xdr:from>
    <xdr:to>
      <xdr:col>24</xdr:col>
      <xdr:colOff>95250</xdr:colOff>
      <xdr:row>106</xdr:row>
      <xdr:rowOff>0</xdr:rowOff>
    </xdr:to>
    <xdr:sp macro="" textlink="">
      <xdr:nvSpPr>
        <xdr:cNvPr id="106" name="Line 111">
          <a:extLst>
            <a:ext uri="{FF2B5EF4-FFF2-40B4-BE49-F238E27FC236}">
              <a16:creationId xmlns:a16="http://schemas.microsoft.com/office/drawing/2014/main" id="{00000000-0008-0000-0F00-00006A000000}"/>
            </a:ext>
          </a:extLst>
        </xdr:cNvPr>
        <xdr:cNvSpPr>
          <a:spLocks noChangeShapeType="1"/>
        </xdr:cNvSpPr>
      </xdr:nvSpPr>
      <xdr:spPr bwMode="auto">
        <a:xfrm>
          <a:off x="5591175" y="1679257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108</xdr:row>
      <xdr:rowOff>0</xdr:rowOff>
    </xdr:from>
    <xdr:to>
      <xdr:col>24</xdr:col>
      <xdr:colOff>95250</xdr:colOff>
      <xdr:row>108</xdr:row>
      <xdr:rowOff>0</xdr:rowOff>
    </xdr:to>
    <xdr:sp macro="" textlink="">
      <xdr:nvSpPr>
        <xdr:cNvPr id="107" name="Line 112">
          <a:extLst>
            <a:ext uri="{FF2B5EF4-FFF2-40B4-BE49-F238E27FC236}">
              <a16:creationId xmlns:a16="http://schemas.microsoft.com/office/drawing/2014/main" id="{00000000-0008-0000-0F00-00006B000000}"/>
            </a:ext>
          </a:extLst>
        </xdr:cNvPr>
        <xdr:cNvSpPr>
          <a:spLocks noChangeShapeType="1"/>
        </xdr:cNvSpPr>
      </xdr:nvSpPr>
      <xdr:spPr bwMode="auto">
        <a:xfrm>
          <a:off x="5591175" y="171926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110</xdr:row>
      <xdr:rowOff>0</xdr:rowOff>
    </xdr:from>
    <xdr:to>
      <xdr:col>24</xdr:col>
      <xdr:colOff>95250</xdr:colOff>
      <xdr:row>110</xdr:row>
      <xdr:rowOff>0</xdr:rowOff>
    </xdr:to>
    <xdr:sp macro="" textlink="">
      <xdr:nvSpPr>
        <xdr:cNvPr id="108" name="Line 113">
          <a:extLst>
            <a:ext uri="{FF2B5EF4-FFF2-40B4-BE49-F238E27FC236}">
              <a16:creationId xmlns:a16="http://schemas.microsoft.com/office/drawing/2014/main" id="{00000000-0008-0000-0F00-00006C000000}"/>
            </a:ext>
          </a:extLst>
        </xdr:cNvPr>
        <xdr:cNvSpPr>
          <a:spLocks noChangeShapeType="1"/>
        </xdr:cNvSpPr>
      </xdr:nvSpPr>
      <xdr:spPr bwMode="auto">
        <a:xfrm>
          <a:off x="5591175" y="1759267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66221</xdr:colOff>
      <xdr:row>98</xdr:row>
      <xdr:rowOff>28121</xdr:rowOff>
    </xdr:from>
    <xdr:to>
      <xdr:col>10</xdr:col>
      <xdr:colOff>199571</xdr:colOff>
      <xdr:row>98</xdr:row>
      <xdr:rowOff>161471</xdr:rowOff>
    </xdr:to>
    <xdr:sp macro="" textlink="">
      <xdr:nvSpPr>
        <xdr:cNvPr id="109" name="Oval 116">
          <a:extLst>
            <a:ext uri="{FF2B5EF4-FFF2-40B4-BE49-F238E27FC236}">
              <a16:creationId xmlns:a16="http://schemas.microsoft.com/office/drawing/2014/main" id="{00000000-0008-0000-0F00-00006D000000}"/>
            </a:ext>
          </a:extLst>
        </xdr:cNvPr>
        <xdr:cNvSpPr>
          <a:spLocks noChangeAspect="1" noChangeArrowheads="1"/>
        </xdr:cNvSpPr>
      </xdr:nvSpPr>
      <xdr:spPr bwMode="auto">
        <a:xfrm>
          <a:off x="2447471" y="15230021"/>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56696</xdr:colOff>
      <xdr:row>98</xdr:row>
      <xdr:rowOff>28121</xdr:rowOff>
    </xdr:from>
    <xdr:to>
      <xdr:col>14</xdr:col>
      <xdr:colOff>190046</xdr:colOff>
      <xdr:row>98</xdr:row>
      <xdr:rowOff>161471</xdr:rowOff>
    </xdr:to>
    <xdr:sp macro="" textlink="">
      <xdr:nvSpPr>
        <xdr:cNvPr id="110" name="Oval 117">
          <a:extLst>
            <a:ext uri="{FF2B5EF4-FFF2-40B4-BE49-F238E27FC236}">
              <a16:creationId xmlns:a16="http://schemas.microsoft.com/office/drawing/2014/main" id="{00000000-0008-0000-0F00-00006E000000}"/>
            </a:ext>
          </a:extLst>
        </xdr:cNvPr>
        <xdr:cNvSpPr>
          <a:spLocks noChangeAspect="1" noChangeArrowheads="1"/>
        </xdr:cNvSpPr>
      </xdr:nvSpPr>
      <xdr:spPr bwMode="auto">
        <a:xfrm>
          <a:off x="3390446" y="15230021"/>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98</xdr:row>
      <xdr:rowOff>19050</xdr:rowOff>
    </xdr:from>
    <xdr:to>
      <xdr:col>21</xdr:col>
      <xdr:colOff>133350</xdr:colOff>
      <xdr:row>98</xdr:row>
      <xdr:rowOff>152400</xdr:rowOff>
    </xdr:to>
    <xdr:sp macro="" textlink="">
      <xdr:nvSpPr>
        <xdr:cNvPr id="111" name="Oval 118">
          <a:extLst>
            <a:ext uri="{FF2B5EF4-FFF2-40B4-BE49-F238E27FC236}">
              <a16:creationId xmlns:a16="http://schemas.microsoft.com/office/drawing/2014/main" id="{00000000-0008-0000-0F00-00006F000000}"/>
            </a:ext>
          </a:extLst>
        </xdr:cNvPr>
        <xdr:cNvSpPr>
          <a:spLocks noChangeAspect="1" noChangeArrowheads="1"/>
        </xdr:cNvSpPr>
      </xdr:nvSpPr>
      <xdr:spPr bwMode="auto">
        <a:xfrm>
          <a:off x="5000625" y="152209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98</xdr:row>
      <xdr:rowOff>19050</xdr:rowOff>
    </xdr:from>
    <xdr:to>
      <xdr:col>23</xdr:col>
      <xdr:colOff>200025</xdr:colOff>
      <xdr:row>98</xdr:row>
      <xdr:rowOff>152400</xdr:rowOff>
    </xdr:to>
    <xdr:sp macro="" textlink="">
      <xdr:nvSpPr>
        <xdr:cNvPr id="112" name="Oval 119">
          <a:extLst>
            <a:ext uri="{FF2B5EF4-FFF2-40B4-BE49-F238E27FC236}">
              <a16:creationId xmlns:a16="http://schemas.microsoft.com/office/drawing/2014/main" id="{00000000-0008-0000-0F00-000070000000}"/>
            </a:ext>
          </a:extLst>
        </xdr:cNvPr>
        <xdr:cNvSpPr>
          <a:spLocks noChangeAspect="1" noChangeArrowheads="1"/>
        </xdr:cNvSpPr>
      </xdr:nvSpPr>
      <xdr:spPr bwMode="auto">
        <a:xfrm>
          <a:off x="5543550" y="152209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98</xdr:row>
      <xdr:rowOff>19050</xdr:rowOff>
    </xdr:from>
    <xdr:to>
      <xdr:col>25</xdr:col>
      <xdr:colOff>190500</xdr:colOff>
      <xdr:row>98</xdr:row>
      <xdr:rowOff>152400</xdr:rowOff>
    </xdr:to>
    <xdr:sp macro="" textlink="">
      <xdr:nvSpPr>
        <xdr:cNvPr id="113" name="Oval 120">
          <a:extLst>
            <a:ext uri="{FF2B5EF4-FFF2-40B4-BE49-F238E27FC236}">
              <a16:creationId xmlns:a16="http://schemas.microsoft.com/office/drawing/2014/main" id="{00000000-0008-0000-0F00-000071000000}"/>
            </a:ext>
          </a:extLst>
        </xdr:cNvPr>
        <xdr:cNvSpPr>
          <a:spLocks noChangeAspect="1" noChangeArrowheads="1"/>
        </xdr:cNvSpPr>
      </xdr:nvSpPr>
      <xdr:spPr bwMode="auto">
        <a:xfrm>
          <a:off x="6010275" y="152209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98</xdr:row>
      <xdr:rowOff>19050</xdr:rowOff>
    </xdr:from>
    <xdr:to>
      <xdr:col>28</xdr:col>
      <xdr:colOff>190500</xdr:colOff>
      <xdr:row>98</xdr:row>
      <xdr:rowOff>152400</xdr:rowOff>
    </xdr:to>
    <xdr:sp macro="" textlink="">
      <xdr:nvSpPr>
        <xdr:cNvPr id="114" name="Oval 121">
          <a:extLst>
            <a:ext uri="{FF2B5EF4-FFF2-40B4-BE49-F238E27FC236}">
              <a16:creationId xmlns:a16="http://schemas.microsoft.com/office/drawing/2014/main" id="{00000000-0008-0000-0F00-000072000000}"/>
            </a:ext>
          </a:extLst>
        </xdr:cNvPr>
        <xdr:cNvSpPr>
          <a:spLocks noChangeAspect="1" noChangeArrowheads="1"/>
        </xdr:cNvSpPr>
      </xdr:nvSpPr>
      <xdr:spPr bwMode="auto">
        <a:xfrm>
          <a:off x="6724650" y="152209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98</xdr:row>
      <xdr:rowOff>19050</xdr:rowOff>
    </xdr:from>
    <xdr:to>
      <xdr:col>31</xdr:col>
      <xdr:colOff>171450</xdr:colOff>
      <xdr:row>98</xdr:row>
      <xdr:rowOff>152400</xdr:rowOff>
    </xdr:to>
    <xdr:sp macro="" textlink="">
      <xdr:nvSpPr>
        <xdr:cNvPr id="115" name="Oval 122">
          <a:extLst>
            <a:ext uri="{FF2B5EF4-FFF2-40B4-BE49-F238E27FC236}">
              <a16:creationId xmlns:a16="http://schemas.microsoft.com/office/drawing/2014/main" id="{00000000-0008-0000-0F00-000073000000}"/>
            </a:ext>
          </a:extLst>
        </xdr:cNvPr>
        <xdr:cNvSpPr>
          <a:spLocks noChangeAspect="1" noChangeArrowheads="1"/>
        </xdr:cNvSpPr>
      </xdr:nvSpPr>
      <xdr:spPr bwMode="auto">
        <a:xfrm>
          <a:off x="7419975" y="152209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98</xdr:row>
      <xdr:rowOff>28121</xdr:rowOff>
    </xdr:from>
    <xdr:to>
      <xdr:col>34</xdr:col>
      <xdr:colOff>190500</xdr:colOff>
      <xdr:row>98</xdr:row>
      <xdr:rowOff>161471</xdr:rowOff>
    </xdr:to>
    <xdr:sp macro="" textlink="">
      <xdr:nvSpPr>
        <xdr:cNvPr id="116" name="Oval 123">
          <a:extLst>
            <a:ext uri="{FF2B5EF4-FFF2-40B4-BE49-F238E27FC236}">
              <a16:creationId xmlns:a16="http://schemas.microsoft.com/office/drawing/2014/main" id="{00000000-0008-0000-0F00-000074000000}"/>
            </a:ext>
          </a:extLst>
        </xdr:cNvPr>
        <xdr:cNvSpPr>
          <a:spLocks noChangeAspect="1" noChangeArrowheads="1"/>
        </xdr:cNvSpPr>
      </xdr:nvSpPr>
      <xdr:spPr bwMode="auto">
        <a:xfrm>
          <a:off x="8153400" y="15230021"/>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56696</xdr:colOff>
      <xdr:row>98</xdr:row>
      <xdr:rowOff>28121</xdr:rowOff>
    </xdr:from>
    <xdr:to>
      <xdr:col>39</xdr:col>
      <xdr:colOff>190046</xdr:colOff>
      <xdr:row>98</xdr:row>
      <xdr:rowOff>161471</xdr:rowOff>
    </xdr:to>
    <xdr:sp macro="" textlink="">
      <xdr:nvSpPr>
        <xdr:cNvPr id="117" name="Oval 124">
          <a:extLst>
            <a:ext uri="{FF2B5EF4-FFF2-40B4-BE49-F238E27FC236}">
              <a16:creationId xmlns:a16="http://schemas.microsoft.com/office/drawing/2014/main" id="{00000000-0008-0000-0F00-000075000000}"/>
            </a:ext>
          </a:extLst>
        </xdr:cNvPr>
        <xdr:cNvSpPr>
          <a:spLocks noChangeAspect="1" noChangeArrowheads="1"/>
        </xdr:cNvSpPr>
      </xdr:nvSpPr>
      <xdr:spPr bwMode="auto">
        <a:xfrm>
          <a:off x="9343571" y="15230021"/>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98</xdr:row>
      <xdr:rowOff>19050</xdr:rowOff>
    </xdr:from>
    <xdr:to>
      <xdr:col>36</xdr:col>
      <xdr:colOff>171450</xdr:colOff>
      <xdr:row>98</xdr:row>
      <xdr:rowOff>152400</xdr:rowOff>
    </xdr:to>
    <xdr:sp macro="" textlink="">
      <xdr:nvSpPr>
        <xdr:cNvPr id="118" name="Oval 125">
          <a:extLst>
            <a:ext uri="{FF2B5EF4-FFF2-40B4-BE49-F238E27FC236}">
              <a16:creationId xmlns:a16="http://schemas.microsoft.com/office/drawing/2014/main" id="{00000000-0008-0000-0F00-000076000000}"/>
            </a:ext>
          </a:extLst>
        </xdr:cNvPr>
        <xdr:cNvSpPr>
          <a:spLocks noChangeAspect="1" noChangeArrowheads="1"/>
        </xdr:cNvSpPr>
      </xdr:nvSpPr>
      <xdr:spPr bwMode="auto">
        <a:xfrm>
          <a:off x="8610600" y="152209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100</xdr:row>
      <xdr:rowOff>65767</xdr:rowOff>
    </xdr:from>
    <xdr:to>
      <xdr:col>26</xdr:col>
      <xdr:colOff>0</xdr:colOff>
      <xdr:row>100</xdr:row>
      <xdr:rowOff>180067</xdr:rowOff>
    </xdr:to>
    <xdr:sp macro="" textlink="">
      <xdr:nvSpPr>
        <xdr:cNvPr id="119" name="Oval 126">
          <a:extLst>
            <a:ext uri="{FF2B5EF4-FFF2-40B4-BE49-F238E27FC236}">
              <a16:creationId xmlns:a16="http://schemas.microsoft.com/office/drawing/2014/main" id="{00000000-0008-0000-0F00-000077000000}"/>
            </a:ext>
          </a:extLst>
        </xdr:cNvPr>
        <xdr:cNvSpPr>
          <a:spLocks noChangeAspect="1" noChangeArrowheads="1"/>
        </xdr:cNvSpPr>
      </xdr:nvSpPr>
      <xdr:spPr bwMode="auto">
        <a:xfrm>
          <a:off x="5543550" y="1452471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57150</xdr:colOff>
      <xdr:row>100</xdr:row>
      <xdr:rowOff>70529</xdr:rowOff>
    </xdr:from>
    <xdr:to>
      <xdr:col>26</xdr:col>
      <xdr:colOff>171450</xdr:colOff>
      <xdr:row>100</xdr:row>
      <xdr:rowOff>184829</xdr:rowOff>
    </xdr:to>
    <xdr:sp macro="" textlink="">
      <xdr:nvSpPr>
        <xdr:cNvPr id="120" name="Oval 127">
          <a:extLst>
            <a:ext uri="{FF2B5EF4-FFF2-40B4-BE49-F238E27FC236}">
              <a16:creationId xmlns:a16="http://schemas.microsoft.com/office/drawing/2014/main" id="{00000000-0008-0000-0F00-000078000000}"/>
            </a:ext>
          </a:extLst>
        </xdr:cNvPr>
        <xdr:cNvSpPr>
          <a:spLocks noChangeAspect="1" noChangeArrowheads="1"/>
        </xdr:cNvSpPr>
      </xdr:nvSpPr>
      <xdr:spPr bwMode="auto">
        <a:xfrm>
          <a:off x="5715000" y="14529479"/>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0</xdr:colOff>
      <xdr:row>100</xdr:row>
      <xdr:rowOff>65767</xdr:rowOff>
    </xdr:from>
    <xdr:to>
      <xdr:col>27</xdr:col>
      <xdr:colOff>114300</xdr:colOff>
      <xdr:row>100</xdr:row>
      <xdr:rowOff>180067</xdr:rowOff>
    </xdr:to>
    <xdr:sp macro="" textlink="">
      <xdr:nvSpPr>
        <xdr:cNvPr id="121" name="Oval 128">
          <a:extLst>
            <a:ext uri="{FF2B5EF4-FFF2-40B4-BE49-F238E27FC236}">
              <a16:creationId xmlns:a16="http://schemas.microsoft.com/office/drawing/2014/main" id="{00000000-0008-0000-0F00-000079000000}"/>
            </a:ext>
          </a:extLst>
        </xdr:cNvPr>
        <xdr:cNvSpPr>
          <a:spLocks noChangeAspect="1" noChangeArrowheads="1"/>
        </xdr:cNvSpPr>
      </xdr:nvSpPr>
      <xdr:spPr bwMode="auto">
        <a:xfrm>
          <a:off x="5876925" y="14524717"/>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166687</xdr:colOff>
      <xdr:row>100</xdr:row>
      <xdr:rowOff>0</xdr:rowOff>
    </xdr:from>
    <xdr:to>
      <xdr:col>33</xdr:col>
      <xdr:colOff>42862</xdr:colOff>
      <xdr:row>100</xdr:row>
      <xdr:rowOff>114300</xdr:rowOff>
    </xdr:to>
    <xdr:sp macro="" textlink="">
      <xdr:nvSpPr>
        <xdr:cNvPr id="122" name="Oval 129">
          <a:extLst>
            <a:ext uri="{FF2B5EF4-FFF2-40B4-BE49-F238E27FC236}">
              <a16:creationId xmlns:a16="http://schemas.microsoft.com/office/drawing/2014/main" id="{00000000-0008-0000-0F00-00007A000000}"/>
            </a:ext>
          </a:extLst>
        </xdr:cNvPr>
        <xdr:cNvSpPr>
          <a:spLocks noChangeAspect="1" noChangeArrowheads="1"/>
        </xdr:cNvSpPr>
      </xdr:nvSpPr>
      <xdr:spPr bwMode="auto">
        <a:xfrm>
          <a:off x="7138987" y="14458950"/>
          <a:ext cx="952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171450</xdr:colOff>
      <xdr:row>99</xdr:row>
      <xdr:rowOff>195262</xdr:rowOff>
    </xdr:from>
    <xdr:to>
      <xdr:col>32</xdr:col>
      <xdr:colOff>47625</xdr:colOff>
      <xdr:row>100</xdr:row>
      <xdr:rowOff>109537</xdr:rowOff>
    </xdr:to>
    <xdr:sp macro="" textlink="">
      <xdr:nvSpPr>
        <xdr:cNvPr id="123" name="Oval 130">
          <a:extLst>
            <a:ext uri="{FF2B5EF4-FFF2-40B4-BE49-F238E27FC236}">
              <a16:creationId xmlns:a16="http://schemas.microsoft.com/office/drawing/2014/main" id="{00000000-0008-0000-0F00-00007B000000}"/>
            </a:ext>
          </a:extLst>
        </xdr:cNvPr>
        <xdr:cNvSpPr>
          <a:spLocks noChangeAspect="1" noChangeArrowheads="1"/>
        </xdr:cNvSpPr>
      </xdr:nvSpPr>
      <xdr:spPr bwMode="auto">
        <a:xfrm>
          <a:off x="6924675" y="14454187"/>
          <a:ext cx="952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100</xdr:row>
      <xdr:rowOff>0</xdr:rowOff>
    </xdr:from>
    <xdr:to>
      <xdr:col>37</xdr:col>
      <xdr:colOff>47625</xdr:colOff>
      <xdr:row>100</xdr:row>
      <xdr:rowOff>114300</xdr:rowOff>
    </xdr:to>
    <xdr:sp macro="" textlink="">
      <xdr:nvSpPr>
        <xdr:cNvPr id="124" name="Oval 131">
          <a:extLst>
            <a:ext uri="{FF2B5EF4-FFF2-40B4-BE49-F238E27FC236}">
              <a16:creationId xmlns:a16="http://schemas.microsoft.com/office/drawing/2014/main" id="{00000000-0008-0000-0F00-00007C000000}"/>
            </a:ext>
          </a:extLst>
        </xdr:cNvPr>
        <xdr:cNvSpPr>
          <a:spLocks noChangeAspect="1" noChangeArrowheads="1"/>
        </xdr:cNvSpPr>
      </xdr:nvSpPr>
      <xdr:spPr bwMode="auto">
        <a:xfrm>
          <a:off x="8743950" y="155924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180975</xdr:colOff>
      <xdr:row>100</xdr:row>
      <xdr:rowOff>0</xdr:rowOff>
    </xdr:from>
    <xdr:to>
      <xdr:col>38</xdr:col>
      <xdr:colOff>57150</xdr:colOff>
      <xdr:row>100</xdr:row>
      <xdr:rowOff>114300</xdr:rowOff>
    </xdr:to>
    <xdr:sp macro="" textlink="">
      <xdr:nvSpPr>
        <xdr:cNvPr id="125" name="Oval 132">
          <a:extLst>
            <a:ext uri="{FF2B5EF4-FFF2-40B4-BE49-F238E27FC236}">
              <a16:creationId xmlns:a16="http://schemas.microsoft.com/office/drawing/2014/main" id="{00000000-0008-0000-0F00-00007D000000}"/>
            </a:ext>
          </a:extLst>
        </xdr:cNvPr>
        <xdr:cNvSpPr>
          <a:spLocks noChangeAspect="1" noChangeArrowheads="1"/>
        </xdr:cNvSpPr>
      </xdr:nvSpPr>
      <xdr:spPr bwMode="auto">
        <a:xfrm>
          <a:off x="8991600" y="155924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27</xdr:col>
      <xdr:colOff>104775</xdr:colOff>
      <xdr:row>100</xdr:row>
      <xdr:rowOff>152400</xdr:rowOff>
    </xdr:from>
    <xdr:ext cx="95411" cy="145553"/>
    <xdr:sp macro="" textlink="">
      <xdr:nvSpPr>
        <xdr:cNvPr id="127" name="Text Box 134">
          <a:extLst>
            <a:ext uri="{FF2B5EF4-FFF2-40B4-BE49-F238E27FC236}">
              <a16:creationId xmlns:a16="http://schemas.microsoft.com/office/drawing/2014/main" id="{00000000-0008-0000-0F00-00007F000000}"/>
            </a:ext>
          </a:extLst>
        </xdr:cNvPr>
        <xdr:cNvSpPr txBox="1">
          <a:spLocks noChangeArrowheads="1"/>
        </xdr:cNvSpPr>
      </xdr:nvSpPr>
      <xdr:spPr bwMode="auto">
        <a:xfrm>
          <a:off x="5981700" y="14611350"/>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33</xdr:col>
      <xdr:colOff>104775</xdr:colOff>
      <xdr:row>100</xdr:row>
      <xdr:rowOff>165325</xdr:rowOff>
    </xdr:from>
    <xdr:ext cx="95411" cy="145553"/>
    <xdr:sp macro="" textlink="">
      <xdr:nvSpPr>
        <xdr:cNvPr id="128" name="Text Box 135">
          <a:extLst>
            <a:ext uri="{FF2B5EF4-FFF2-40B4-BE49-F238E27FC236}">
              <a16:creationId xmlns:a16="http://schemas.microsoft.com/office/drawing/2014/main" id="{00000000-0008-0000-0F00-000080000000}"/>
            </a:ext>
          </a:extLst>
        </xdr:cNvPr>
        <xdr:cNvSpPr txBox="1">
          <a:spLocks noChangeArrowheads="1"/>
        </xdr:cNvSpPr>
      </xdr:nvSpPr>
      <xdr:spPr bwMode="auto">
        <a:xfrm>
          <a:off x="7296150" y="14624275"/>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38</xdr:col>
      <xdr:colOff>114300</xdr:colOff>
      <xdr:row>100</xdr:row>
      <xdr:rowOff>155800</xdr:rowOff>
    </xdr:from>
    <xdr:ext cx="95411" cy="145553"/>
    <xdr:sp macro="" textlink="">
      <xdr:nvSpPr>
        <xdr:cNvPr id="129" name="Text Box 136">
          <a:extLst>
            <a:ext uri="{FF2B5EF4-FFF2-40B4-BE49-F238E27FC236}">
              <a16:creationId xmlns:a16="http://schemas.microsoft.com/office/drawing/2014/main" id="{00000000-0008-0000-0F00-000081000000}"/>
            </a:ext>
          </a:extLst>
        </xdr:cNvPr>
        <xdr:cNvSpPr txBox="1">
          <a:spLocks noChangeArrowheads="1"/>
        </xdr:cNvSpPr>
      </xdr:nvSpPr>
      <xdr:spPr bwMode="auto">
        <a:xfrm>
          <a:off x="8401050" y="14614750"/>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41</xdr:col>
      <xdr:colOff>104775</xdr:colOff>
      <xdr:row>100</xdr:row>
      <xdr:rowOff>160563</xdr:rowOff>
    </xdr:from>
    <xdr:ext cx="95411" cy="145553"/>
    <xdr:sp macro="" textlink="">
      <xdr:nvSpPr>
        <xdr:cNvPr id="130" name="Text Box 137">
          <a:extLst>
            <a:ext uri="{FF2B5EF4-FFF2-40B4-BE49-F238E27FC236}">
              <a16:creationId xmlns:a16="http://schemas.microsoft.com/office/drawing/2014/main" id="{00000000-0008-0000-0F00-000082000000}"/>
            </a:ext>
          </a:extLst>
        </xdr:cNvPr>
        <xdr:cNvSpPr txBox="1">
          <a:spLocks noChangeArrowheads="1"/>
        </xdr:cNvSpPr>
      </xdr:nvSpPr>
      <xdr:spPr bwMode="auto">
        <a:xfrm>
          <a:off x="9048750" y="14619513"/>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35</xdr:col>
      <xdr:colOff>214312</xdr:colOff>
      <xdr:row>124</xdr:row>
      <xdr:rowOff>166688</xdr:rowOff>
    </xdr:from>
    <xdr:ext cx="95411" cy="145553"/>
    <xdr:sp macro="" textlink="">
      <xdr:nvSpPr>
        <xdr:cNvPr id="131" name="Text Box 144">
          <a:extLst>
            <a:ext uri="{FF2B5EF4-FFF2-40B4-BE49-F238E27FC236}">
              <a16:creationId xmlns:a16="http://schemas.microsoft.com/office/drawing/2014/main" id="{00000000-0008-0000-0F00-000083000000}"/>
            </a:ext>
          </a:extLst>
        </xdr:cNvPr>
        <xdr:cNvSpPr txBox="1">
          <a:spLocks noChangeArrowheads="1"/>
        </xdr:cNvSpPr>
      </xdr:nvSpPr>
      <xdr:spPr bwMode="auto">
        <a:xfrm>
          <a:off x="7843837" y="19426238"/>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⑩</a:t>
          </a:r>
        </a:p>
      </xdr:txBody>
    </xdr:sp>
    <xdr:clientData/>
  </xdr:oneCellAnchor>
  <xdr:twoCellAnchor>
    <xdr:from>
      <xdr:col>23</xdr:col>
      <xdr:colOff>114300</xdr:colOff>
      <xdr:row>122</xdr:row>
      <xdr:rowOff>0</xdr:rowOff>
    </xdr:from>
    <xdr:to>
      <xdr:col>24</xdr:col>
      <xdr:colOff>95250</xdr:colOff>
      <xdr:row>122</xdr:row>
      <xdr:rowOff>0</xdr:rowOff>
    </xdr:to>
    <xdr:sp macro="" textlink="">
      <xdr:nvSpPr>
        <xdr:cNvPr id="132" name="Line 150">
          <a:extLst>
            <a:ext uri="{FF2B5EF4-FFF2-40B4-BE49-F238E27FC236}">
              <a16:creationId xmlns:a16="http://schemas.microsoft.com/office/drawing/2014/main" id="{00000000-0008-0000-0F00-000084000000}"/>
            </a:ext>
          </a:extLst>
        </xdr:cNvPr>
        <xdr:cNvSpPr>
          <a:spLocks noChangeShapeType="1"/>
        </xdr:cNvSpPr>
      </xdr:nvSpPr>
      <xdr:spPr bwMode="auto">
        <a:xfrm>
          <a:off x="5591175" y="1999297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124</xdr:row>
      <xdr:rowOff>0</xdr:rowOff>
    </xdr:from>
    <xdr:to>
      <xdr:col>24</xdr:col>
      <xdr:colOff>95250</xdr:colOff>
      <xdr:row>124</xdr:row>
      <xdr:rowOff>0</xdr:rowOff>
    </xdr:to>
    <xdr:sp macro="" textlink="">
      <xdr:nvSpPr>
        <xdr:cNvPr id="133" name="Line 151">
          <a:extLst>
            <a:ext uri="{FF2B5EF4-FFF2-40B4-BE49-F238E27FC236}">
              <a16:creationId xmlns:a16="http://schemas.microsoft.com/office/drawing/2014/main" id="{00000000-0008-0000-0F00-000085000000}"/>
            </a:ext>
          </a:extLst>
        </xdr:cNvPr>
        <xdr:cNvSpPr>
          <a:spLocks noChangeShapeType="1"/>
        </xdr:cNvSpPr>
      </xdr:nvSpPr>
      <xdr:spPr bwMode="auto">
        <a:xfrm>
          <a:off x="5591175" y="20393025"/>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24</xdr:col>
      <xdr:colOff>124422</xdr:colOff>
      <xdr:row>70</xdr:row>
      <xdr:rowOff>113655</xdr:rowOff>
    </xdr:from>
    <xdr:ext cx="95411" cy="145553"/>
    <xdr:sp macro="" textlink="">
      <xdr:nvSpPr>
        <xdr:cNvPr id="134" name="Text Box 90">
          <a:extLst>
            <a:ext uri="{FF2B5EF4-FFF2-40B4-BE49-F238E27FC236}">
              <a16:creationId xmlns:a16="http://schemas.microsoft.com/office/drawing/2014/main" id="{00000000-0008-0000-0F00-000086000000}"/>
            </a:ext>
          </a:extLst>
        </xdr:cNvPr>
        <xdr:cNvSpPr txBox="1">
          <a:spLocks noChangeArrowheads="1"/>
        </xdr:cNvSpPr>
      </xdr:nvSpPr>
      <xdr:spPr bwMode="auto">
        <a:xfrm>
          <a:off x="5378211" y="10395642"/>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月</a:t>
          </a:r>
        </a:p>
      </xdr:txBody>
    </xdr:sp>
    <xdr:clientData/>
  </xdr:oneCellAnchor>
  <xdr:twoCellAnchor>
    <xdr:from>
      <xdr:col>17</xdr:col>
      <xdr:colOff>59401</xdr:colOff>
      <xdr:row>87</xdr:row>
      <xdr:rowOff>0</xdr:rowOff>
    </xdr:from>
    <xdr:to>
      <xdr:col>17</xdr:col>
      <xdr:colOff>214069</xdr:colOff>
      <xdr:row>88</xdr:row>
      <xdr:rowOff>0</xdr:rowOff>
    </xdr:to>
    <xdr:sp macro="" textlink="">
      <xdr:nvSpPr>
        <xdr:cNvPr id="136" name="Oval 30">
          <a:extLst>
            <a:ext uri="{FF2B5EF4-FFF2-40B4-BE49-F238E27FC236}">
              <a16:creationId xmlns:a16="http://schemas.microsoft.com/office/drawing/2014/main" id="{00000000-0008-0000-0F00-000088000000}"/>
            </a:ext>
          </a:extLst>
        </xdr:cNvPr>
        <xdr:cNvSpPr>
          <a:spLocks noChangeAspect="1" noChangeArrowheads="1"/>
        </xdr:cNvSpPr>
      </xdr:nvSpPr>
      <xdr:spPr bwMode="auto">
        <a:xfrm>
          <a:off x="3745576" y="12115800"/>
          <a:ext cx="154668"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35</xdr:col>
      <xdr:colOff>122458</xdr:colOff>
      <xdr:row>100</xdr:row>
      <xdr:rowOff>165325</xdr:rowOff>
    </xdr:from>
    <xdr:ext cx="95411" cy="145553"/>
    <xdr:sp macro="" textlink="">
      <xdr:nvSpPr>
        <xdr:cNvPr id="137" name="Text Box 90">
          <a:extLst>
            <a:ext uri="{FF2B5EF4-FFF2-40B4-BE49-F238E27FC236}">
              <a16:creationId xmlns:a16="http://schemas.microsoft.com/office/drawing/2014/main" id="{00000000-0008-0000-0F00-000089000000}"/>
            </a:ext>
          </a:extLst>
        </xdr:cNvPr>
        <xdr:cNvSpPr txBox="1">
          <a:spLocks noChangeArrowheads="1"/>
        </xdr:cNvSpPr>
      </xdr:nvSpPr>
      <xdr:spPr bwMode="auto">
        <a:xfrm>
          <a:off x="7751983" y="14624275"/>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a:t>
          </a:r>
        </a:p>
      </xdr:txBody>
    </xdr:sp>
    <xdr:clientData/>
  </xdr:oneCellAnchor>
  <xdr:oneCellAnchor>
    <xdr:from>
      <xdr:col>13</xdr:col>
      <xdr:colOff>66674</xdr:colOff>
      <xdr:row>99</xdr:row>
      <xdr:rowOff>195262</xdr:rowOff>
    </xdr:from>
    <xdr:ext cx="121059" cy="187872"/>
    <xdr:sp macro="" textlink="">
      <xdr:nvSpPr>
        <xdr:cNvPr id="139" name="Text Box 94">
          <a:extLst>
            <a:ext uri="{FF2B5EF4-FFF2-40B4-BE49-F238E27FC236}">
              <a16:creationId xmlns:a16="http://schemas.microsoft.com/office/drawing/2014/main" id="{00000000-0008-0000-0F00-00008B000000}"/>
            </a:ext>
          </a:extLst>
        </xdr:cNvPr>
        <xdr:cNvSpPr txBox="1">
          <a:spLocks noChangeArrowheads="1"/>
        </xdr:cNvSpPr>
      </xdr:nvSpPr>
      <xdr:spPr bwMode="auto">
        <a:xfrm>
          <a:off x="2876549" y="14454187"/>
          <a:ext cx="121059" cy="187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twoCellAnchor>
    <xdr:from>
      <xdr:col>20</xdr:col>
      <xdr:colOff>50329</xdr:colOff>
      <xdr:row>127</xdr:row>
      <xdr:rowOff>18143</xdr:rowOff>
    </xdr:from>
    <xdr:to>
      <xdr:col>20</xdr:col>
      <xdr:colOff>204997</xdr:colOff>
      <xdr:row>127</xdr:row>
      <xdr:rowOff>189593</xdr:rowOff>
    </xdr:to>
    <xdr:sp macro="" textlink="">
      <xdr:nvSpPr>
        <xdr:cNvPr id="140" name="Oval 30">
          <a:extLst>
            <a:ext uri="{FF2B5EF4-FFF2-40B4-BE49-F238E27FC236}">
              <a16:creationId xmlns:a16="http://schemas.microsoft.com/office/drawing/2014/main" id="{00000000-0008-0000-0F00-00008C000000}"/>
            </a:ext>
          </a:extLst>
        </xdr:cNvPr>
        <xdr:cNvSpPr>
          <a:spLocks noChangeAspect="1" noChangeArrowheads="1"/>
        </xdr:cNvSpPr>
      </xdr:nvSpPr>
      <xdr:spPr bwMode="auto">
        <a:xfrm>
          <a:off x="4393729" y="19877768"/>
          <a:ext cx="154668"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17648</xdr:colOff>
      <xdr:row>92</xdr:row>
      <xdr:rowOff>18809</xdr:rowOff>
    </xdr:from>
    <xdr:to>
      <xdr:col>28</xdr:col>
      <xdr:colOff>90662</xdr:colOff>
      <xdr:row>92</xdr:row>
      <xdr:rowOff>89785</xdr:rowOff>
    </xdr:to>
    <xdr:sp macro="" textlink="">
      <xdr:nvSpPr>
        <xdr:cNvPr id="141" name="Oval 103">
          <a:extLst>
            <a:ext uri="{FF2B5EF4-FFF2-40B4-BE49-F238E27FC236}">
              <a16:creationId xmlns:a16="http://schemas.microsoft.com/office/drawing/2014/main" id="{00000000-0008-0000-0F00-00008D000000}"/>
            </a:ext>
          </a:extLst>
        </xdr:cNvPr>
        <xdr:cNvSpPr>
          <a:spLocks noChangeAspect="1" noChangeArrowheads="1"/>
        </xdr:cNvSpPr>
      </xdr:nvSpPr>
      <xdr:spPr bwMode="auto">
        <a:xfrm>
          <a:off x="6113648" y="12906134"/>
          <a:ext cx="73014" cy="70976"/>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96861</xdr:colOff>
      <xdr:row>92</xdr:row>
      <xdr:rowOff>23160</xdr:rowOff>
    </xdr:from>
    <xdr:to>
      <xdr:col>28</xdr:col>
      <xdr:colOff>168935</xdr:colOff>
      <xdr:row>92</xdr:row>
      <xdr:rowOff>93223</xdr:rowOff>
    </xdr:to>
    <xdr:sp macro="" textlink="">
      <xdr:nvSpPr>
        <xdr:cNvPr id="142" name="Oval 103">
          <a:extLst>
            <a:ext uri="{FF2B5EF4-FFF2-40B4-BE49-F238E27FC236}">
              <a16:creationId xmlns:a16="http://schemas.microsoft.com/office/drawing/2014/main" id="{00000000-0008-0000-0F00-00008E000000}"/>
            </a:ext>
          </a:extLst>
        </xdr:cNvPr>
        <xdr:cNvSpPr>
          <a:spLocks noChangeAspect="1" noChangeArrowheads="1"/>
        </xdr:cNvSpPr>
      </xdr:nvSpPr>
      <xdr:spPr bwMode="auto">
        <a:xfrm>
          <a:off x="6192861" y="12910485"/>
          <a:ext cx="72074" cy="70063"/>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0</xdr:colOff>
      <xdr:row>1</xdr:row>
      <xdr:rowOff>0</xdr:rowOff>
    </xdr:from>
    <xdr:to>
      <xdr:col>59</xdr:col>
      <xdr:colOff>95250</xdr:colOff>
      <xdr:row>5</xdr:row>
      <xdr:rowOff>9525</xdr:rowOff>
    </xdr:to>
    <xdr:sp macro="" textlink="">
      <xdr:nvSpPr>
        <xdr:cNvPr id="143" name="四角形: 角度付き 142">
          <a:hlinkClick xmlns:r="http://schemas.openxmlformats.org/officeDocument/2006/relationships" r:id="rId1"/>
          <a:extLst>
            <a:ext uri="{FF2B5EF4-FFF2-40B4-BE49-F238E27FC236}">
              <a16:creationId xmlns:a16="http://schemas.microsoft.com/office/drawing/2014/main" id="{00000000-0008-0000-0F00-00008F000000}"/>
            </a:ext>
          </a:extLst>
        </xdr:cNvPr>
        <xdr:cNvSpPr/>
      </xdr:nvSpPr>
      <xdr:spPr>
        <a:xfrm>
          <a:off x="10515600" y="3810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所得者情報入力へ戻る</a:t>
          </a:r>
        </a:p>
      </xdr:txBody>
    </xdr:sp>
    <xdr:clientData/>
  </xdr:twoCellAnchor>
  <xdr:twoCellAnchor>
    <xdr:from>
      <xdr:col>48</xdr:col>
      <xdr:colOff>0</xdr:colOff>
      <xdr:row>9</xdr:row>
      <xdr:rowOff>0</xdr:rowOff>
    </xdr:from>
    <xdr:to>
      <xdr:col>59</xdr:col>
      <xdr:colOff>95250</xdr:colOff>
      <xdr:row>13</xdr:row>
      <xdr:rowOff>28575</xdr:rowOff>
    </xdr:to>
    <xdr:sp macro="" textlink="">
      <xdr:nvSpPr>
        <xdr:cNvPr id="144" name="四角形: 角度付き 143">
          <a:hlinkClick xmlns:r="http://schemas.openxmlformats.org/officeDocument/2006/relationships" r:id="rId2"/>
          <a:extLst>
            <a:ext uri="{FF2B5EF4-FFF2-40B4-BE49-F238E27FC236}">
              <a16:creationId xmlns:a16="http://schemas.microsoft.com/office/drawing/2014/main" id="{00000000-0008-0000-0F00-000090000000}"/>
            </a:ext>
          </a:extLst>
        </xdr:cNvPr>
        <xdr:cNvSpPr/>
      </xdr:nvSpPr>
      <xdr:spPr>
        <a:xfrm>
          <a:off x="10515600" y="1485900"/>
          <a:ext cx="2028825" cy="58102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収入トップ画面へ戻る</a:t>
          </a:r>
        </a:p>
      </xdr:txBody>
    </xdr:sp>
    <xdr:clientData/>
  </xdr:twoCellAnchor>
  <xdr:twoCellAnchor>
    <xdr:from>
      <xdr:col>47</xdr:col>
      <xdr:colOff>0</xdr:colOff>
      <xdr:row>93</xdr:row>
      <xdr:rowOff>0</xdr:rowOff>
    </xdr:from>
    <xdr:to>
      <xdr:col>58</xdr:col>
      <xdr:colOff>19050</xdr:colOff>
      <xdr:row>95</xdr:row>
      <xdr:rowOff>180975</xdr:rowOff>
    </xdr:to>
    <xdr:sp macro="" textlink="">
      <xdr:nvSpPr>
        <xdr:cNvPr id="145" name="四角形: 角度付き 144">
          <a:hlinkClick xmlns:r="http://schemas.openxmlformats.org/officeDocument/2006/relationships" r:id="rId3"/>
          <a:extLst>
            <a:ext uri="{FF2B5EF4-FFF2-40B4-BE49-F238E27FC236}">
              <a16:creationId xmlns:a16="http://schemas.microsoft.com/office/drawing/2014/main" id="{00000000-0008-0000-0F00-000091000000}"/>
            </a:ext>
          </a:extLst>
        </xdr:cNvPr>
        <xdr:cNvSpPr/>
      </xdr:nvSpPr>
      <xdr:spPr>
        <a:xfrm>
          <a:off x="10277475" y="130587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28</xdr:col>
      <xdr:colOff>83791</xdr:colOff>
      <xdr:row>54</xdr:row>
      <xdr:rowOff>0</xdr:rowOff>
    </xdr:from>
    <xdr:ext cx="267766" cy="272639"/>
    <xdr:sp macro="" textlink="">
      <xdr:nvSpPr>
        <xdr:cNvPr id="2" name="Text Box 1">
          <a:extLst>
            <a:ext uri="{FF2B5EF4-FFF2-40B4-BE49-F238E27FC236}">
              <a16:creationId xmlns:a16="http://schemas.microsoft.com/office/drawing/2014/main" id="{00000000-0008-0000-1000-000002000000}"/>
            </a:ext>
          </a:extLst>
        </xdr:cNvPr>
        <xdr:cNvSpPr txBox="1">
          <a:spLocks noChangeArrowheads="1"/>
        </xdr:cNvSpPr>
      </xdr:nvSpPr>
      <xdr:spPr bwMode="auto">
        <a:xfrm>
          <a:off x="6179791" y="7143750"/>
          <a:ext cx="267766" cy="272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18288" bIns="0" anchor="t">
          <a:spAutoFit/>
        </a:bodyPr>
        <a:lstStyle/>
        <a:p>
          <a:pPr algn="ctr"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飼　育</a:t>
          </a:r>
        </a:p>
        <a:p>
          <a:pPr algn="ctr"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頭羽数</a:t>
          </a:r>
        </a:p>
      </xdr:txBody>
    </xdr:sp>
    <xdr:clientData/>
  </xdr:oneCellAnchor>
  <xdr:twoCellAnchor>
    <xdr:from>
      <xdr:col>28</xdr:col>
      <xdr:colOff>47625</xdr:colOff>
      <xdr:row>54</xdr:row>
      <xdr:rowOff>9525</xdr:rowOff>
    </xdr:from>
    <xdr:to>
      <xdr:col>29</xdr:col>
      <xdr:colOff>180975</xdr:colOff>
      <xdr:row>55</xdr:row>
      <xdr:rowOff>152400</xdr:rowOff>
    </xdr:to>
    <xdr:sp macro="" textlink="">
      <xdr:nvSpPr>
        <xdr:cNvPr id="3" name="AutoShape 2">
          <a:extLst>
            <a:ext uri="{FF2B5EF4-FFF2-40B4-BE49-F238E27FC236}">
              <a16:creationId xmlns:a16="http://schemas.microsoft.com/office/drawing/2014/main" id="{00000000-0008-0000-1000-000003000000}"/>
            </a:ext>
          </a:extLst>
        </xdr:cNvPr>
        <xdr:cNvSpPr>
          <a:spLocks noChangeArrowheads="1"/>
        </xdr:cNvSpPr>
      </xdr:nvSpPr>
      <xdr:spPr bwMode="auto">
        <a:xfrm>
          <a:off x="6143625" y="7153275"/>
          <a:ext cx="352425" cy="295275"/>
        </a:xfrm>
        <a:prstGeom prst="bracketPair">
          <a:avLst>
            <a:gd name="adj" fmla="val 384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xdr:col>
      <xdr:colOff>93316</xdr:colOff>
      <xdr:row>54</xdr:row>
      <xdr:rowOff>0</xdr:rowOff>
    </xdr:from>
    <xdr:ext cx="267766" cy="272639"/>
    <xdr:sp macro="" textlink="">
      <xdr:nvSpPr>
        <xdr:cNvPr id="4" name="Text Box 3">
          <a:extLst>
            <a:ext uri="{FF2B5EF4-FFF2-40B4-BE49-F238E27FC236}">
              <a16:creationId xmlns:a16="http://schemas.microsoft.com/office/drawing/2014/main" id="{00000000-0008-0000-1000-000004000000}"/>
            </a:ext>
          </a:extLst>
        </xdr:cNvPr>
        <xdr:cNvSpPr txBox="1">
          <a:spLocks noChangeArrowheads="1"/>
        </xdr:cNvSpPr>
      </xdr:nvSpPr>
      <xdr:spPr bwMode="auto">
        <a:xfrm>
          <a:off x="1188691" y="7143750"/>
          <a:ext cx="267766" cy="2726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18288" bIns="0" anchor="t">
          <a:spAutoFit/>
        </a:bodyPr>
        <a:lstStyle/>
        <a:p>
          <a:pPr algn="ctr"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飼　育</a:t>
          </a:r>
        </a:p>
        <a:p>
          <a:pPr algn="ctr"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頭羽数</a:t>
          </a:r>
        </a:p>
      </xdr:txBody>
    </xdr:sp>
    <xdr:clientData/>
  </xdr:oneCellAnchor>
  <xdr:twoCellAnchor>
    <xdr:from>
      <xdr:col>5</xdr:col>
      <xdr:colOff>47625</xdr:colOff>
      <xdr:row>54</xdr:row>
      <xdr:rowOff>9525</xdr:rowOff>
    </xdr:from>
    <xdr:to>
      <xdr:col>6</xdr:col>
      <xdr:colOff>180975</xdr:colOff>
      <xdr:row>55</xdr:row>
      <xdr:rowOff>152400</xdr:rowOff>
    </xdr:to>
    <xdr:sp macro="" textlink="">
      <xdr:nvSpPr>
        <xdr:cNvPr id="5" name="AutoShape 4">
          <a:extLst>
            <a:ext uri="{FF2B5EF4-FFF2-40B4-BE49-F238E27FC236}">
              <a16:creationId xmlns:a16="http://schemas.microsoft.com/office/drawing/2014/main" id="{00000000-0008-0000-1000-000005000000}"/>
            </a:ext>
          </a:extLst>
        </xdr:cNvPr>
        <xdr:cNvSpPr>
          <a:spLocks noChangeArrowheads="1"/>
        </xdr:cNvSpPr>
      </xdr:nvSpPr>
      <xdr:spPr bwMode="auto">
        <a:xfrm>
          <a:off x="1143000" y="7153275"/>
          <a:ext cx="352425" cy="295275"/>
        </a:xfrm>
        <a:prstGeom prst="bracketPair">
          <a:avLst>
            <a:gd name="adj" fmla="val 384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38</xdr:col>
      <xdr:colOff>202623</xdr:colOff>
      <xdr:row>23</xdr:row>
      <xdr:rowOff>83127</xdr:rowOff>
    </xdr:from>
    <xdr:ext cx="108235" cy="166712"/>
    <xdr:sp macro="" textlink="">
      <xdr:nvSpPr>
        <xdr:cNvPr id="6" name="Text Box 5">
          <a:extLst>
            <a:ext uri="{FF2B5EF4-FFF2-40B4-BE49-F238E27FC236}">
              <a16:creationId xmlns:a16="http://schemas.microsoft.com/office/drawing/2014/main" id="{00000000-0008-0000-1000-000006000000}"/>
            </a:ext>
          </a:extLst>
        </xdr:cNvPr>
        <xdr:cNvSpPr txBox="1">
          <a:spLocks noChangeArrowheads="1"/>
        </xdr:cNvSpPr>
      </xdr:nvSpPr>
      <xdr:spPr bwMode="auto">
        <a:xfrm>
          <a:off x="8489373" y="3359727"/>
          <a:ext cx="108235" cy="166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700" b="0" i="0" u="none" strike="noStrike" baseline="0">
              <a:solidFill>
                <a:srgbClr val="000000"/>
              </a:solidFill>
              <a:latin typeface="Meiryo UI" panose="020B0604030504040204" pitchFamily="50" charset="-128"/>
              <a:ea typeface="Meiryo UI" panose="020B0604030504040204" pitchFamily="50" charset="-128"/>
            </a:rPr>
            <a:t>⑧</a:t>
          </a:r>
        </a:p>
      </xdr:txBody>
    </xdr:sp>
    <xdr:clientData/>
  </xdr:oneCellAnchor>
  <xdr:oneCellAnchor>
    <xdr:from>
      <xdr:col>35</xdr:col>
      <xdr:colOff>201757</xdr:colOff>
      <xdr:row>84</xdr:row>
      <xdr:rowOff>69273</xdr:rowOff>
    </xdr:from>
    <xdr:ext cx="95411" cy="145553"/>
    <xdr:sp macro="" textlink="">
      <xdr:nvSpPr>
        <xdr:cNvPr id="7" name="Text Box 6">
          <a:extLst>
            <a:ext uri="{FF2B5EF4-FFF2-40B4-BE49-F238E27FC236}">
              <a16:creationId xmlns:a16="http://schemas.microsoft.com/office/drawing/2014/main" id="{00000000-0008-0000-1000-000007000000}"/>
            </a:ext>
          </a:extLst>
        </xdr:cNvPr>
        <xdr:cNvSpPr txBox="1">
          <a:spLocks noChangeArrowheads="1"/>
        </xdr:cNvSpPr>
      </xdr:nvSpPr>
      <xdr:spPr bwMode="auto">
        <a:xfrm>
          <a:off x="7891030" y="11919239"/>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⑩</a:t>
          </a:r>
        </a:p>
      </xdr:txBody>
    </xdr:sp>
    <xdr:clientData/>
  </xdr:oneCellAnchor>
  <xdr:twoCellAnchor>
    <xdr:from>
      <xdr:col>7</xdr:col>
      <xdr:colOff>47625</xdr:colOff>
      <xdr:row>35</xdr:row>
      <xdr:rowOff>57150</xdr:rowOff>
    </xdr:from>
    <xdr:to>
      <xdr:col>7</xdr:col>
      <xdr:colOff>180975</xdr:colOff>
      <xdr:row>36</xdr:row>
      <xdr:rowOff>57150</xdr:rowOff>
    </xdr:to>
    <xdr:sp macro="" textlink="">
      <xdr:nvSpPr>
        <xdr:cNvPr id="8" name="Oval 7">
          <a:extLst>
            <a:ext uri="{FF2B5EF4-FFF2-40B4-BE49-F238E27FC236}">
              <a16:creationId xmlns:a16="http://schemas.microsoft.com/office/drawing/2014/main" id="{00000000-0008-0000-1000-000008000000}"/>
            </a:ext>
          </a:extLst>
        </xdr:cNvPr>
        <xdr:cNvSpPr>
          <a:spLocks noChangeAspect="1" noChangeArrowheads="1"/>
        </xdr:cNvSpPr>
      </xdr:nvSpPr>
      <xdr:spPr bwMode="auto">
        <a:xfrm>
          <a:off x="1581150" y="4819650"/>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37</xdr:row>
      <xdr:rowOff>57150</xdr:rowOff>
    </xdr:from>
    <xdr:to>
      <xdr:col>7</xdr:col>
      <xdr:colOff>180975</xdr:colOff>
      <xdr:row>38</xdr:row>
      <xdr:rowOff>57150</xdr:rowOff>
    </xdr:to>
    <xdr:sp macro="" textlink="">
      <xdr:nvSpPr>
        <xdr:cNvPr id="9" name="Oval 8">
          <a:extLst>
            <a:ext uri="{FF2B5EF4-FFF2-40B4-BE49-F238E27FC236}">
              <a16:creationId xmlns:a16="http://schemas.microsoft.com/office/drawing/2014/main" id="{00000000-0008-0000-1000-000009000000}"/>
            </a:ext>
          </a:extLst>
        </xdr:cNvPr>
        <xdr:cNvSpPr>
          <a:spLocks noChangeAspect="1" noChangeArrowheads="1"/>
        </xdr:cNvSpPr>
      </xdr:nvSpPr>
      <xdr:spPr bwMode="auto">
        <a:xfrm>
          <a:off x="1581150" y="5067300"/>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39</xdr:row>
      <xdr:rowOff>57150</xdr:rowOff>
    </xdr:from>
    <xdr:to>
      <xdr:col>7</xdr:col>
      <xdr:colOff>180975</xdr:colOff>
      <xdr:row>40</xdr:row>
      <xdr:rowOff>57150</xdr:rowOff>
    </xdr:to>
    <xdr:sp macro="" textlink="">
      <xdr:nvSpPr>
        <xdr:cNvPr id="10" name="Oval 9">
          <a:extLst>
            <a:ext uri="{FF2B5EF4-FFF2-40B4-BE49-F238E27FC236}">
              <a16:creationId xmlns:a16="http://schemas.microsoft.com/office/drawing/2014/main" id="{00000000-0008-0000-1000-00000A000000}"/>
            </a:ext>
          </a:extLst>
        </xdr:cNvPr>
        <xdr:cNvSpPr>
          <a:spLocks noChangeAspect="1" noChangeArrowheads="1"/>
        </xdr:cNvSpPr>
      </xdr:nvSpPr>
      <xdr:spPr bwMode="auto">
        <a:xfrm>
          <a:off x="1581150" y="5314950"/>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41</xdr:row>
      <xdr:rowOff>57150</xdr:rowOff>
    </xdr:from>
    <xdr:to>
      <xdr:col>7</xdr:col>
      <xdr:colOff>180975</xdr:colOff>
      <xdr:row>42</xdr:row>
      <xdr:rowOff>57150</xdr:rowOff>
    </xdr:to>
    <xdr:sp macro="" textlink="">
      <xdr:nvSpPr>
        <xdr:cNvPr id="11" name="Oval 10">
          <a:extLst>
            <a:ext uri="{FF2B5EF4-FFF2-40B4-BE49-F238E27FC236}">
              <a16:creationId xmlns:a16="http://schemas.microsoft.com/office/drawing/2014/main" id="{00000000-0008-0000-1000-00000B000000}"/>
            </a:ext>
          </a:extLst>
        </xdr:cNvPr>
        <xdr:cNvSpPr>
          <a:spLocks noChangeAspect="1" noChangeArrowheads="1"/>
        </xdr:cNvSpPr>
      </xdr:nvSpPr>
      <xdr:spPr bwMode="auto">
        <a:xfrm>
          <a:off x="1581150" y="5562600"/>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43</xdr:row>
      <xdr:rowOff>57150</xdr:rowOff>
    </xdr:from>
    <xdr:to>
      <xdr:col>7</xdr:col>
      <xdr:colOff>180975</xdr:colOff>
      <xdr:row>44</xdr:row>
      <xdr:rowOff>57150</xdr:rowOff>
    </xdr:to>
    <xdr:sp macro="" textlink="">
      <xdr:nvSpPr>
        <xdr:cNvPr id="12" name="Oval 11">
          <a:extLst>
            <a:ext uri="{FF2B5EF4-FFF2-40B4-BE49-F238E27FC236}">
              <a16:creationId xmlns:a16="http://schemas.microsoft.com/office/drawing/2014/main" id="{00000000-0008-0000-1000-00000C000000}"/>
            </a:ext>
          </a:extLst>
        </xdr:cNvPr>
        <xdr:cNvSpPr>
          <a:spLocks noChangeAspect="1" noChangeArrowheads="1"/>
        </xdr:cNvSpPr>
      </xdr:nvSpPr>
      <xdr:spPr bwMode="auto">
        <a:xfrm>
          <a:off x="1581150" y="5810250"/>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45</xdr:row>
      <xdr:rowOff>57150</xdr:rowOff>
    </xdr:from>
    <xdr:to>
      <xdr:col>7</xdr:col>
      <xdr:colOff>180975</xdr:colOff>
      <xdr:row>46</xdr:row>
      <xdr:rowOff>57150</xdr:rowOff>
    </xdr:to>
    <xdr:sp macro="" textlink="">
      <xdr:nvSpPr>
        <xdr:cNvPr id="13" name="Oval 12">
          <a:extLst>
            <a:ext uri="{FF2B5EF4-FFF2-40B4-BE49-F238E27FC236}">
              <a16:creationId xmlns:a16="http://schemas.microsoft.com/office/drawing/2014/main" id="{00000000-0008-0000-1000-00000D000000}"/>
            </a:ext>
          </a:extLst>
        </xdr:cNvPr>
        <xdr:cNvSpPr>
          <a:spLocks noChangeAspect="1" noChangeArrowheads="1"/>
        </xdr:cNvSpPr>
      </xdr:nvSpPr>
      <xdr:spPr bwMode="auto">
        <a:xfrm>
          <a:off x="1581150" y="6057900"/>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47</xdr:row>
      <xdr:rowOff>57150</xdr:rowOff>
    </xdr:from>
    <xdr:to>
      <xdr:col>7</xdr:col>
      <xdr:colOff>180975</xdr:colOff>
      <xdr:row>48</xdr:row>
      <xdr:rowOff>57150</xdr:rowOff>
    </xdr:to>
    <xdr:sp macro="" textlink="">
      <xdr:nvSpPr>
        <xdr:cNvPr id="14" name="Oval 13">
          <a:extLst>
            <a:ext uri="{FF2B5EF4-FFF2-40B4-BE49-F238E27FC236}">
              <a16:creationId xmlns:a16="http://schemas.microsoft.com/office/drawing/2014/main" id="{00000000-0008-0000-1000-00000E000000}"/>
            </a:ext>
          </a:extLst>
        </xdr:cNvPr>
        <xdr:cNvSpPr>
          <a:spLocks noChangeAspect="1" noChangeArrowheads="1"/>
        </xdr:cNvSpPr>
      </xdr:nvSpPr>
      <xdr:spPr bwMode="auto">
        <a:xfrm>
          <a:off x="1581150" y="6305550"/>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49</xdr:row>
      <xdr:rowOff>57150</xdr:rowOff>
    </xdr:from>
    <xdr:to>
      <xdr:col>7</xdr:col>
      <xdr:colOff>180975</xdr:colOff>
      <xdr:row>50</xdr:row>
      <xdr:rowOff>57150</xdr:rowOff>
    </xdr:to>
    <xdr:sp macro="" textlink="">
      <xdr:nvSpPr>
        <xdr:cNvPr id="15" name="Oval 14">
          <a:extLst>
            <a:ext uri="{FF2B5EF4-FFF2-40B4-BE49-F238E27FC236}">
              <a16:creationId xmlns:a16="http://schemas.microsoft.com/office/drawing/2014/main" id="{00000000-0008-0000-1000-00000F000000}"/>
            </a:ext>
          </a:extLst>
        </xdr:cNvPr>
        <xdr:cNvSpPr>
          <a:spLocks noChangeAspect="1" noChangeArrowheads="1"/>
        </xdr:cNvSpPr>
      </xdr:nvSpPr>
      <xdr:spPr bwMode="auto">
        <a:xfrm>
          <a:off x="1581150" y="6553200"/>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11</xdr:row>
      <xdr:rowOff>66675</xdr:rowOff>
    </xdr:from>
    <xdr:to>
      <xdr:col>20</xdr:col>
      <xdr:colOff>180975</xdr:colOff>
      <xdr:row>12</xdr:row>
      <xdr:rowOff>66675</xdr:rowOff>
    </xdr:to>
    <xdr:sp macro="" textlink="">
      <xdr:nvSpPr>
        <xdr:cNvPr id="16" name="Oval 15">
          <a:extLst>
            <a:ext uri="{FF2B5EF4-FFF2-40B4-BE49-F238E27FC236}">
              <a16:creationId xmlns:a16="http://schemas.microsoft.com/office/drawing/2014/main" id="{00000000-0008-0000-1000-000010000000}"/>
            </a:ext>
          </a:extLst>
        </xdr:cNvPr>
        <xdr:cNvSpPr>
          <a:spLocks noChangeAspect="1" noChangeArrowheads="1"/>
        </xdr:cNvSpPr>
      </xdr:nvSpPr>
      <xdr:spPr bwMode="auto">
        <a:xfrm>
          <a:off x="4391025" y="185737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13</xdr:row>
      <xdr:rowOff>66675</xdr:rowOff>
    </xdr:from>
    <xdr:to>
      <xdr:col>20</xdr:col>
      <xdr:colOff>180975</xdr:colOff>
      <xdr:row>14</xdr:row>
      <xdr:rowOff>66675</xdr:rowOff>
    </xdr:to>
    <xdr:sp macro="" textlink="">
      <xdr:nvSpPr>
        <xdr:cNvPr id="17" name="Oval 16">
          <a:extLst>
            <a:ext uri="{FF2B5EF4-FFF2-40B4-BE49-F238E27FC236}">
              <a16:creationId xmlns:a16="http://schemas.microsoft.com/office/drawing/2014/main" id="{00000000-0008-0000-1000-000011000000}"/>
            </a:ext>
          </a:extLst>
        </xdr:cNvPr>
        <xdr:cNvSpPr>
          <a:spLocks noChangeAspect="1" noChangeArrowheads="1"/>
        </xdr:cNvSpPr>
      </xdr:nvSpPr>
      <xdr:spPr bwMode="auto">
        <a:xfrm>
          <a:off x="4391025" y="210502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15</xdr:row>
      <xdr:rowOff>66675</xdr:rowOff>
    </xdr:from>
    <xdr:to>
      <xdr:col>20</xdr:col>
      <xdr:colOff>180975</xdr:colOff>
      <xdr:row>16</xdr:row>
      <xdr:rowOff>66675</xdr:rowOff>
    </xdr:to>
    <xdr:sp macro="" textlink="">
      <xdr:nvSpPr>
        <xdr:cNvPr id="18" name="Oval 17">
          <a:extLst>
            <a:ext uri="{FF2B5EF4-FFF2-40B4-BE49-F238E27FC236}">
              <a16:creationId xmlns:a16="http://schemas.microsoft.com/office/drawing/2014/main" id="{00000000-0008-0000-1000-000012000000}"/>
            </a:ext>
          </a:extLst>
        </xdr:cNvPr>
        <xdr:cNvSpPr>
          <a:spLocks noChangeAspect="1" noChangeArrowheads="1"/>
        </xdr:cNvSpPr>
      </xdr:nvSpPr>
      <xdr:spPr bwMode="auto">
        <a:xfrm>
          <a:off x="4391025" y="235267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17</xdr:row>
      <xdr:rowOff>66675</xdr:rowOff>
    </xdr:from>
    <xdr:to>
      <xdr:col>20</xdr:col>
      <xdr:colOff>180975</xdr:colOff>
      <xdr:row>18</xdr:row>
      <xdr:rowOff>66675</xdr:rowOff>
    </xdr:to>
    <xdr:sp macro="" textlink="">
      <xdr:nvSpPr>
        <xdr:cNvPr id="19" name="Oval 18">
          <a:extLst>
            <a:ext uri="{FF2B5EF4-FFF2-40B4-BE49-F238E27FC236}">
              <a16:creationId xmlns:a16="http://schemas.microsoft.com/office/drawing/2014/main" id="{00000000-0008-0000-1000-000013000000}"/>
            </a:ext>
          </a:extLst>
        </xdr:cNvPr>
        <xdr:cNvSpPr>
          <a:spLocks noChangeAspect="1" noChangeArrowheads="1"/>
        </xdr:cNvSpPr>
      </xdr:nvSpPr>
      <xdr:spPr bwMode="auto">
        <a:xfrm>
          <a:off x="4391025" y="260032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19</xdr:row>
      <xdr:rowOff>66675</xdr:rowOff>
    </xdr:from>
    <xdr:to>
      <xdr:col>20</xdr:col>
      <xdr:colOff>180975</xdr:colOff>
      <xdr:row>20</xdr:row>
      <xdr:rowOff>66675</xdr:rowOff>
    </xdr:to>
    <xdr:sp macro="" textlink="">
      <xdr:nvSpPr>
        <xdr:cNvPr id="20" name="Oval 19">
          <a:extLst>
            <a:ext uri="{FF2B5EF4-FFF2-40B4-BE49-F238E27FC236}">
              <a16:creationId xmlns:a16="http://schemas.microsoft.com/office/drawing/2014/main" id="{00000000-0008-0000-1000-000014000000}"/>
            </a:ext>
          </a:extLst>
        </xdr:cNvPr>
        <xdr:cNvSpPr>
          <a:spLocks noChangeAspect="1" noChangeArrowheads="1"/>
        </xdr:cNvSpPr>
      </xdr:nvSpPr>
      <xdr:spPr bwMode="auto">
        <a:xfrm>
          <a:off x="4391025" y="284797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21</xdr:row>
      <xdr:rowOff>66675</xdr:rowOff>
    </xdr:from>
    <xdr:to>
      <xdr:col>20</xdr:col>
      <xdr:colOff>180975</xdr:colOff>
      <xdr:row>22</xdr:row>
      <xdr:rowOff>66675</xdr:rowOff>
    </xdr:to>
    <xdr:sp macro="" textlink="">
      <xdr:nvSpPr>
        <xdr:cNvPr id="21" name="Oval 20">
          <a:extLst>
            <a:ext uri="{FF2B5EF4-FFF2-40B4-BE49-F238E27FC236}">
              <a16:creationId xmlns:a16="http://schemas.microsoft.com/office/drawing/2014/main" id="{00000000-0008-0000-1000-000015000000}"/>
            </a:ext>
          </a:extLst>
        </xdr:cNvPr>
        <xdr:cNvSpPr>
          <a:spLocks noChangeAspect="1" noChangeArrowheads="1"/>
        </xdr:cNvSpPr>
      </xdr:nvSpPr>
      <xdr:spPr bwMode="auto">
        <a:xfrm>
          <a:off x="4391025" y="309562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23</xdr:row>
      <xdr:rowOff>66675</xdr:rowOff>
    </xdr:from>
    <xdr:to>
      <xdr:col>20</xdr:col>
      <xdr:colOff>180975</xdr:colOff>
      <xdr:row>24</xdr:row>
      <xdr:rowOff>66675</xdr:rowOff>
    </xdr:to>
    <xdr:sp macro="" textlink="">
      <xdr:nvSpPr>
        <xdr:cNvPr id="22" name="Oval 21">
          <a:extLst>
            <a:ext uri="{FF2B5EF4-FFF2-40B4-BE49-F238E27FC236}">
              <a16:creationId xmlns:a16="http://schemas.microsoft.com/office/drawing/2014/main" id="{00000000-0008-0000-1000-000016000000}"/>
            </a:ext>
          </a:extLst>
        </xdr:cNvPr>
        <xdr:cNvSpPr>
          <a:spLocks noChangeAspect="1" noChangeArrowheads="1"/>
        </xdr:cNvSpPr>
      </xdr:nvSpPr>
      <xdr:spPr bwMode="auto">
        <a:xfrm>
          <a:off x="4391025" y="334327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25</xdr:row>
      <xdr:rowOff>66675</xdr:rowOff>
    </xdr:from>
    <xdr:to>
      <xdr:col>20</xdr:col>
      <xdr:colOff>180975</xdr:colOff>
      <xdr:row>26</xdr:row>
      <xdr:rowOff>66675</xdr:rowOff>
    </xdr:to>
    <xdr:sp macro="" textlink="">
      <xdr:nvSpPr>
        <xdr:cNvPr id="23" name="Oval 22">
          <a:extLst>
            <a:ext uri="{FF2B5EF4-FFF2-40B4-BE49-F238E27FC236}">
              <a16:creationId xmlns:a16="http://schemas.microsoft.com/office/drawing/2014/main" id="{00000000-0008-0000-1000-000017000000}"/>
            </a:ext>
          </a:extLst>
        </xdr:cNvPr>
        <xdr:cNvSpPr>
          <a:spLocks noChangeAspect="1" noChangeArrowheads="1"/>
        </xdr:cNvSpPr>
      </xdr:nvSpPr>
      <xdr:spPr bwMode="auto">
        <a:xfrm>
          <a:off x="4391025" y="359092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27</xdr:row>
      <xdr:rowOff>66675</xdr:rowOff>
    </xdr:from>
    <xdr:to>
      <xdr:col>20</xdr:col>
      <xdr:colOff>180975</xdr:colOff>
      <xdr:row>28</xdr:row>
      <xdr:rowOff>66675</xdr:rowOff>
    </xdr:to>
    <xdr:sp macro="" textlink="">
      <xdr:nvSpPr>
        <xdr:cNvPr id="24" name="Oval 23">
          <a:extLst>
            <a:ext uri="{FF2B5EF4-FFF2-40B4-BE49-F238E27FC236}">
              <a16:creationId xmlns:a16="http://schemas.microsoft.com/office/drawing/2014/main" id="{00000000-0008-0000-1000-000018000000}"/>
            </a:ext>
          </a:extLst>
        </xdr:cNvPr>
        <xdr:cNvSpPr>
          <a:spLocks noChangeAspect="1" noChangeArrowheads="1"/>
        </xdr:cNvSpPr>
      </xdr:nvSpPr>
      <xdr:spPr bwMode="auto">
        <a:xfrm>
          <a:off x="4391025" y="383857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29</xdr:row>
      <xdr:rowOff>66675</xdr:rowOff>
    </xdr:from>
    <xdr:to>
      <xdr:col>20</xdr:col>
      <xdr:colOff>180975</xdr:colOff>
      <xdr:row>30</xdr:row>
      <xdr:rowOff>66675</xdr:rowOff>
    </xdr:to>
    <xdr:sp macro="" textlink="">
      <xdr:nvSpPr>
        <xdr:cNvPr id="25" name="Oval 24">
          <a:extLst>
            <a:ext uri="{FF2B5EF4-FFF2-40B4-BE49-F238E27FC236}">
              <a16:creationId xmlns:a16="http://schemas.microsoft.com/office/drawing/2014/main" id="{00000000-0008-0000-1000-000019000000}"/>
            </a:ext>
          </a:extLst>
        </xdr:cNvPr>
        <xdr:cNvSpPr>
          <a:spLocks noChangeAspect="1" noChangeArrowheads="1"/>
        </xdr:cNvSpPr>
      </xdr:nvSpPr>
      <xdr:spPr bwMode="auto">
        <a:xfrm>
          <a:off x="4391025" y="408622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31</xdr:row>
      <xdr:rowOff>66675</xdr:rowOff>
    </xdr:from>
    <xdr:to>
      <xdr:col>20</xdr:col>
      <xdr:colOff>180975</xdr:colOff>
      <xdr:row>32</xdr:row>
      <xdr:rowOff>66675</xdr:rowOff>
    </xdr:to>
    <xdr:sp macro="" textlink="">
      <xdr:nvSpPr>
        <xdr:cNvPr id="26" name="Oval 25">
          <a:extLst>
            <a:ext uri="{FF2B5EF4-FFF2-40B4-BE49-F238E27FC236}">
              <a16:creationId xmlns:a16="http://schemas.microsoft.com/office/drawing/2014/main" id="{00000000-0008-0000-1000-00001A000000}"/>
            </a:ext>
          </a:extLst>
        </xdr:cNvPr>
        <xdr:cNvSpPr>
          <a:spLocks noChangeAspect="1" noChangeArrowheads="1"/>
        </xdr:cNvSpPr>
      </xdr:nvSpPr>
      <xdr:spPr bwMode="auto">
        <a:xfrm>
          <a:off x="4391025" y="433387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33</xdr:row>
      <xdr:rowOff>66675</xdr:rowOff>
    </xdr:from>
    <xdr:to>
      <xdr:col>20</xdr:col>
      <xdr:colOff>180975</xdr:colOff>
      <xdr:row>34</xdr:row>
      <xdr:rowOff>66675</xdr:rowOff>
    </xdr:to>
    <xdr:sp macro="" textlink="">
      <xdr:nvSpPr>
        <xdr:cNvPr id="27" name="Oval 26">
          <a:extLst>
            <a:ext uri="{FF2B5EF4-FFF2-40B4-BE49-F238E27FC236}">
              <a16:creationId xmlns:a16="http://schemas.microsoft.com/office/drawing/2014/main" id="{00000000-0008-0000-1000-00001B000000}"/>
            </a:ext>
          </a:extLst>
        </xdr:cNvPr>
        <xdr:cNvSpPr>
          <a:spLocks noChangeAspect="1" noChangeArrowheads="1"/>
        </xdr:cNvSpPr>
      </xdr:nvSpPr>
      <xdr:spPr bwMode="auto">
        <a:xfrm>
          <a:off x="4391025" y="458152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35</xdr:row>
      <xdr:rowOff>66675</xdr:rowOff>
    </xdr:from>
    <xdr:to>
      <xdr:col>20</xdr:col>
      <xdr:colOff>180975</xdr:colOff>
      <xdr:row>36</xdr:row>
      <xdr:rowOff>66675</xdr:rowOff>
    </xdr:to>
    <xdr:sp macro="" textlink="">
      <xdr:nvSpPr>
        <xdr:cNvPr id="28" name="Oval 27">
          <a:extLst>
            <a:ext uri="{FF2B5EF4-FFF2-40B4-BE49-F238E27FC236}">
              <a16:creationId xmlns:a16="http://schemas.microsoft.com/office/drawing/2014/main" id="{00000000-0008-0000-1000-00001C000000}"/>
            </a:ext>
          </a:extLst>
        </xdr:cNvPr>
        <xdr:cNvSpPr>
          <a:spLocks noChangeAspect="1" noChangeArrowheads="1"/>
        </xdr:cNvSpPr>
      </xdr:nvSpPr>
      <xdr:spPr bwMode="auto">
        <a:xfrm>
          <a:off x="4391025" y="482917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47625</xdr:colOff>
      <xdr:row>37</xdr:row>
      <xdr:rowOff>66675</xdr:rowOff>
    </xdr:from>
    <xdr:to>
      <xdr:col>20</xdr:col>
      <xdr:colOff>180975</xdr:colOff>
      <xdr:row>38</xdr:row>
      <xdr:rowOff>66675</xdr:rowOff>
    </xdr:to>
    <xdr:sp macro="" textlink="">
      <xdr:nvSpPr>
        <xdr:cNvPr id="29" name="Oval 28">
          <a:extLst>
            <a:ext uri="{FF2B5EF4-FFF2-40B4-BE49-F238E27FC236}">
              <a16:creationId xmlns:a16="http://schemas.microsoft.com/office/drawing/2014/main" id="{00000000-0008-0000-1000-00001D000000}"/>
            </a:ext>
          </a:extLst>
        </xdr:cNvPr>
        <xdr:cNvSpPr>
          <a:spLocks noChangeAspect="1" noChangeArrowheads="1"/>
        </xdr:cNvSpPr>
      </xdr:nvSpPr>
      <xdr:spPr bwMode="auto">
        <a:xfrm>
          <a:off x="4391025" y="507682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101932</xdr:colOff>
      <xdr:row>40</xdr:row>
      <xdr:rowOff>6101</xdr:rowOff>
    </xdr:from>
    <xdr:to>
      <xdr:col>15</xdr:col>
      <xdr:colOff>186465</xdr:colOff>
      <xdr:row>40</xdr:row>
      <xdr:rowOff>110876</xdr:rowOff>
    </xdr:to>
    <xdr:sp macro="" textlink="">
      <xdr:nvSpPr>
        <xdr:cNvPr id="30" name="Oval 29">
          <a:extLst>
            <a:ext uri="{FF2B5EF4-FFF2-40B4-BE49-F238E27FC236}">
              <a16:creationId xmlns:a16="http://schemas.microsoft.com/office/drawing/2014/main" id="{00000000-0008-0000-1000-00001E000000}"/>
            </a:ext>
          </a:extLst>
        </xdr:cNvPr>
        <xdr:cNvSpPr>
          <a:spLocks noChangeAspect="1" noChangeArrowheads="1"/>
        </xdr:cNvSpPr>
      </xdr:nvSpPr>
      <xdr:spPr bwMode="auto">
        <a:xfrm>
          <a:off x="3090644" y="5303167"/>
          <a:ext cx="84533"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55592</xdr:colOff>
      <xdr:row>40</xdr:row>
      <xdr:rowOff>12483</xdr:rowOff>
    </xdr:from>
    <xdr:to>
      <xdr:col>16</xdr:col>
      <xdr:colOff>133114</xdr:colOff>
      <xdr:row>40</xdr:row>
      <xdr:rowOff>105012</xdr:rowOff>
    </xdr:to>
    <xdr:sp macro="" textlink="">
      <xdr:nvSpPr>
        <xdr:cNvPr id="31" name="Oval 30">
          <a:extLst>
            <a:ext uri="{FF2B5EF4-FFF2-40B4-BE49-F238E27FC236}">
              <a16:creationId xmlns:a16="http://schemas.microsoft.com/office/drawing/2014/main" id="{00000000-0008-0000-1000-00001F000000}"/>
            </a:ext>
          </a:extLst>
        </xdr:cNvPr>
        <xdr:cNvSpPr>
          <a:spLocks noChangeAspect="1" noChangeArrowheads="1"/>
        </xdr:cNvSpPr>
      </xdr:nvSpPr>
      <xdr:spPr bwMode="auto">
        <a:xfrm>
          <a:off x="3273977" y="5402095"/>
          <a:ext cx="77522" cy="9252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65078</xdr:colOff>
      <xdr:row>40</xdr:row>
      <xdr:rowOff>9525</xdr:rowOff>
    </xdr:from>
    <xdr:to>
      <xdr:col>18</xdr:col>
      <xdr:colOff>141789</xdr:colOff>
      <xdr:row>40</xdr:row>
      <xdr:rowOff>114300</xdr:rowOff>
    </xdr:to>
    <xdr:sp macro="" textlink="">
      <xdr:nvSpPr>
        <xdr:cNvPr id="32" name="Oval 31">
          <a:extLst>
            <a:ext uri="{FF2B5EF4-FFF2-40B4-BE49-F238E27FC236}">
              <a16:creationId xmlns:a16="http://schemas.microsoft.com/office/drawing/2014/main" id="{00000000-0008-0000-1000-000020000000}"/>
            </a:ext>
          </a:extLst>
        </xdr:cNvPr>
        <xdr:cNvSpPr>
          <a:spLocks noChangeAspect="1" noChangeArrowheads="1"/>
        </xdr:cNvSpPr>
      </xdr:nvSpPr>
      <xdr:spPr bwMode="auto">
        <a:xfrm>
          <a:off x="3685761" y="5399137"/>
          <a:ext cx="76711"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20707</xdr:colOff>
      <xdr:row>40</xdr:row>
      <xdr:rowOff>12483</xdr:rowOff>
    </xdr:from>
    <xdr:to>
      <xdr:col>19</xdr:col>
      <xdr:colOff>100575</xdr:colOff>
      <xdr:row>40</xdr:row>
      <xdr:rowOff>117258</xdr:rowOff>
    </xdr:to>
    <xdr:sp macro="" textlink="">
      <xdr:nvSpPr>
        <xdr:cNvPr id="33" name="Oval 32">
          <a:extLst>
            <a:ext uri="{FF2B5EF4-FFF2-40B4-BE49-F238E27FC236}">
              <a16:creationId xmlns:a16="http://schemas.microsoft.com/office/drawing/2014/main" id="{00000000-0008-0000-1000-000021000000}"/>
            </a:ext>
          </a:extLst>
        </xdr:cNvPr>
        <xdr:cNvSpPr>
          <a:spLocks noChangeAspect="1" noChangeArrowheads="1"/>
        </xdr:cNvSpPr>
      </xdr:nvSpPr>
      <xdr:spPr bwMode="auto">
        <a:xfrm>
          <a:off x="3842539" y="5402095"/>
          <a:ext cx="79868"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192516</xdr:colOff>
      <xdr:row>65</xdr:row>
      <xdr:rowOff>30767</xdr:rowOff>
    </xdr:from>
    <xdr:to>
      <xdr:col>2</xdr:col>
      <xdr:colOff>108772</xdr:colOff>
      <xdr:row>65</xdr:row>
      <xdr:rowOff>164117</xdr:rowOff>
    </xdr:to>
    <xdr:sp macro="" textlink="">
      <xdr:nvSpPr>
        <xdr:cNvPr id="34" name="Oval 33">
          <a:extLst>
            <a:ext uri="{FF2B5EF4-FFF2-40B4-BE49-F238E27FC236}">
              <a16:creationId xmlns:a16="http://schemas.microsoft.com/office/drawing/2014/main" id="{00000000-0008-0000-1000-000022000000}"/>
            </a:ext>
          </a:extLst>
        </xdr:cNvPr>
        <xdr:cNvSpPr>
          <a:spLocks noChangeAspect="1" noChangeArrowheads="1"/>
        </xdr:cNvSpPr>
      </xdr:nvSpPr>
      <xdr:spPr bwMode="auto">
        <a:xfrm>
          <a:off x="390602" y="8582194"/>
          <a:ext cx="114343"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151732</xdr:colOff>
      <xdr:row>59</xdr:row>
      <xdr:rowOff>28528</xdr:rowOff>
    </xdr:from>
    <xdr:to>
      <xdr:col>25</xdr:col>
      <xdr:colOff>46957</xdr:colOff>
      <xdr:row>59</xdr:row>
      <xdr:rowOff>161878</xdr:rowOff>
    </xdr:to>
    <xdr:sp macro="" textlink="">
      <xdr:nvSpPr>
        <xdr:cNvPr id="35" name="Oval 34">
          <a:extLst>
            <a:ext uri="{FF2B5EF4-FFF2-40B4-BE49-F238E27FC236}">
              <a16:creationId xmlns:a16="http://schemas.microsoft.com/office/drawing/2014/main" id="{00000000-0008-0000-1000-000023000000}"/>
            </a:ext>
          </a:extLst>
        </xdr:cNvPr>
        <xdr:cNvSpPr>
          <a:spLocks noChangeAspect="1" noChangeArrowheads="1"/>
        </xdr:cNvSpPr>
      </xdr:nvSpPr>
      <xdr:spPr bwMode="auto">
        <a:xfrm>
          <a:off x="4952332" y="7429453"/>
          <a:ext cx="952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85679</xdr:colOff>
      <xdr:row>60</xdr:row>
      <xdr:rowOff>33432</xdr:rowOff>
    </xdr:from>
    <xdr:to>
      <xdr:col>25</xdr:col>
      <xdr:colOff>183947</xdr:colOff>
      <xdr:row>60</xdr:row>
      <xdr:rowOff>166782</xdr:rowOff>
    </xdr:to>
    <xdr:sp macro="" textlink="">
      <xdr:nvSpPr>
        <xdr:cNvPr id="36" name="Oval 35">
          <a:extLst>
            <a:ext uri="{FF2B5EF4-FFF2-40B4-BE49-F238E27FC236}">
              <a16:creationId xmlns:a16="http://schemas.microsoft.com/office/drawing/2014/main" id="{00000000-0008-0000-1000-000024000000}"/>
            </a:ext>
          </a:extLst>
        </xdr:cNvPr>
        <xdr:cNvSpPr>
          <a:spLocks noChangeAspect="1" noChangeArrowheads="1"/>
        </xdr:cNvSpPr>
      </xdr:nvSpPr>
      <xdr:spPr bwMode="auto">
        <a:xfrm>
          <a:off x="5086304" y="7634382"/>
          <a:ext cx="98268"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95062</xdr:colOff>
      <xdr:row>60</xdr:row>
      <xdr:rowOff>38053</xdr:rowOff>
    </xdr:from>
    <xdr:to>
      <xdr:col>26</xdr:col>
      <xdr:colOff>193425</xdr:colOff>
      <xdr:row>60</xdr:row>
      <xdr:rowOff>171403</xdr:rowOff>
    </xdr:to>
    <xdr:sp macro="" textlink="">
      <xdr:nvSpPr>
        <xdr:cNvPr id="37" name="Oval 36">
          <a:extLst>
            <a:ext uri="{FF2B5EF4-FFF2-40B4-BE49-F238E27FC236}">
              <a16:creationId xmlns:a16="http://schemas.microsoft.com/office/drawing/2014/main" id="{00000000-0008-0000-1000-000025000000}"/>
            </a:ext>
          </a:extLst>
        </xdr:cNvPr>
        <xdr:cNvSpPr>
          <a:spLocks noChangeAspect="1" noChangeArrowheads="1"/>
        </xdr:cNvSpPr>
      </xdr:nvSpPr>
      <xdr:spPr bwMode="auto">
        <a:xfrm>
          <a:off x="5295712" y="7639003"/>
          <a:ext cx="98363"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14069</xdr:colOff>
      <xdr:row>64</xdr:row>
      <xdr:rowOff>33385</xdr:rowOff>
    </xdr:from>
    <xdr:to>
      <xdr:col>25</xdr:col>
      <xdr:colOff>128369</xdr:colOff>
      <xdr:row>64</xdr:row>
      <xdr:rowOff>166735</xdr:rowOff>
    </xdr:to>
    <xdr:sp macro="" textlink="">
      <xdr:nvSpPr>
        <xdr:cNvPr id="38" name="Oval 37">
          <a:extLst>
            <a:ext uri="{FF2B5EF4-FFF2-40B4-BE49-F238E27FC236}">
              <a16:creationId xmlns:a16="http://schemas.microsoft.com/office/drawing/2014/main" id="{00000000-0008-0000-1000-000026000000}"/>
            </a:ext>
          </a:extLst>
        </xdr:cNvPr>
        <xdr:cNvSpPr>
          <a:spLocks noChangeAspect="1" noChangeArrowheads="1"/>
        </xdr:cNvSpPr>
      </xdr:nvSpPr>
      <xdr:spPr bwMode="auto">
        <a:xfrm>
          <a:off x="4965183" y="9148150"/>
          <a:ext cx="11430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118844</xdr:colOff>
      <xdr:row>65</xdr:row>
      <xdr:rowOff>38100</xdr:rowOff>
    </xdr:from>
    <xdr:to>
      <xdr:col>25</xdr:col>
      <xdr:colOff>14069</xdr:colOff>
      <xdr:row>65</xdr:row>
      <xdr:rowOff>171450</xdr:rowOff>
    </xdr:to>
    <xdr:sp macro="" textlink="">
      <xdr:nvSpPr>
        <xdr:cNvPr id="39" name="Oval 38">
          <a:extLst>
            <a:ext uri="{FF2B5EF4-FFF2-40B4-BE49-F238E27FC236}">
              <a16:creationId xmlns:a16="http://schemas.microsoft.com/office/drawing/2014/main" id="{00000000-0008-0000-1000-000027000000}"/>
            </a:ext>
          </a:extLst>
        </xdr:cNvPr>
        <xdr:cNvSpPr>
          <a:spLocks noChangeAspect="1" noChangeArrowheads="1"/>
        </xdr:cNvSpPr>
      </xdr:nvSpPr>
      <xdr:spPr bwMode="auto">
        <a:xfrm>
          <a:off x="4871913" y="9369771"/>
          <a:ext cx="9327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128541</xdr:colOff>
      <xdr:row>65</xdr:row>
      <xdr:rowOff>42815</xdr:rowOff>
    </xdr:from>
    <xdr:to>
      <xdr:col>26</xdr:col>
      <xdr:colOff>23766</xdr:colOff>
      <xdr:row>65</xdr:row>
      <xdr:rowOff>176165</xdr:rowOff>
    </xdr:to>
    <xdr:sp macro="" textlink="">
      <xdr:nvSpPr>
        <xdr:cNvPr id="40" name="Oval 39">
          <a:extLst>
            <a:ext uri="{FF2B5EF4-FFF2-40B4-BE49-F238E27FC236}">
              <a16:creationId xmlns:a16="http://schemas.microsoft.com/office/drawing/2014/main" id="{00000000-0008-0000-1000-000028000000}"/>
            </a:ext>
          </a:extLst>
        </xdr:cNvPr>
        <xdr:cNvSpPr>
          <a:spLocks noChangeAspect="1" noChangeArrowheads="1"/>
        </xdr:cNvSpPr>
      </xdr:nvSpPr>
      <xdr:spPr bwMode="auto">
        <a:xfrm>
          <a:off x="5079655" y="9374486"/>
          <a:ext cx="93269"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137876</xdr:colOff>
      <xdr:row>65</xdr:row>
      <xdr:rowOff>38195</xdr:rowOff>
    </xdr:from>
    <xdr:to>
      <xdr:col>27</xdr:col>
      <xdr:colOff>42626</xdr:colOff>
      <xdr:row>65</xdr:row>
      <xdr:rowOff>171545</xdr:rowOff>
    </xdr:to>
    <xdr:sp macro="" textlink="">
      <xdr:nvSpPr>
        <xdr:cNvPr id="41" name="Oval 40">
          <a:extLst>
            <a:ext uri="{FF2B5EF4-FFF2-40B4-BE49-F238E27FC236}">
              <a16:creationId xmlns:a16="http://schemas.microsoft.com/office/drawing/2014/main" id="{00000000-0008-0000-1000-000029000000}"/>
            </a:ext>
          </a:extLst>
        </xdr:cNvPr>
        <xdr:cNvSpPr>
          <a:spLocks noChangeAspect="1" noChangeArrowheads="1"/>
        </xdr:cNvSpPr>
      </xdr:nvSpPr>
      <xdr:spPr bwMode="auto">
        <a:xfrm>
          <a:off x="5287034" y="9369866"/>
          <a:ext cx="102795"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29</xdr:col>
      <xdr:colOff>207696</xdr:colOff>
      <xdr:row>64</xdr:row>
      <xdr:rowOff>172601</xdr:rowOff>
    </xdr:from>
    <xdr:ext cx="95411" cy="145553"/>
    <xdr:sp macro="" textlink="">
      <xdr:nvSpPr>
        <xdr:cNvPr id="42" name="Text Box 41">
          <a:extLst>
            <a:ext uri="{FF2B5EF4-FFF2-40B4-BE49-F238E27FC236}">
              <a16:creationId xmlns:a16="http://schemas.microsoft.com/office/drawing/2014/main" id="{00000000-0008-0000-1000-00002A000000}"/>
            </a:ext>
          </a:extLst>
        </xdr:cNvPr>
        <xdr:cNvSpPr txBox="1">
          <a:spLocks noChangeArrowheads="1"/>
        </xdr:cNvSpPr>
      </xdr:nvSpPr>
      <xdr:spPr bwMode="auto">
        <a:xfrm>
          <a:off x="6522771" y="9373751"/>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①</a:t>
          </a:r>
        </a:p>
      </xdr:txBody>
    </xdr:sp>
    <xdr:clientData/>
  </xdr:oneCellAnchor>
  <xdr:oneCellAnchor>
    <xdr:from>
      <xdr:col>32</xdr:col>
      <xdr:colOff>206290</xdr:colOff>
      <xdr:row>64</xdr:row>
      <xdr:rowOff>175798</xdr:rowOff>
    </xdr:from>
    <xdr:ext cx="119734" cy="145553"/>
    <xdr:sp macro="" textlink="">
      <xdr:nvSpPr>
        <xdr:cNvPr id="43" name="Text Box 42">
          <a:extLst>
            <a:ext uri="{FF2B5EF4-FFF2-40B4-BE49-F238E27FC236}">
              <a16:creationId xmlns:a16="http://schemas.microsoft.com/office/drawing/2014/main" id="{00000000-0008-0000-1000-00002B000000}"/>
            </a:ext>
          </a:extLst>
        </xdr:cNvPr>
        <xdr:cNvSpPr txBox="1">
          <a:spLocks noChangeArrowheads="1"/>
        </xdr:cNvSpPr>
      </xdr:nvSpPr>
      <xdr:spPr bwMode="auto">
        <a:xfrm>
          <a:off x="7178590" y="9376948"/>
          <a:ext cx="119734"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②</a:t>
          </a:r>
        </a:p>
      </xdr:txBody>
    </xdr:sp>
    <xdr:clientData/>
  </xdr:oneCellAnchor>
  <xdr:oneCellAnchor>
    <xdr:from>
      <xdr:col>42</xdr:col>
      <xdr:colOff>204500</xdr:colOff>
      <xdr:row>64</xdr:row>
      <xdr:rowOff>172601</xdr:rowOff>
    </xdr:from>
    <xdr:ext cx="95411" cy="145553"/>
    <xdr:sp macro="" textlink="">
      <xdr:nvSpPr>
        <xdr:cNvPr id="44" name="Text Box 43">
          <a:extLst>
            <a:ext uri="{FF2B5EF4-FFF2-40B4-BE49-F238E27FC236}">
              <a16:creationId xmlns:a16="http://schemas.microsoft.com/office/drawing/2014/main" id="{00000000-0008-0000-1000-00002C000000}"/>
            </a:ext>
          </a:extLst>
        </xdr:cNvPr>
        <xdr:cNvSpPr txBox="1">
          <a:spLocks noChangeArrowheads="1"/>
        </xdr:cNvSpPr>
      </xdr:nvSpPr>
      <xdr:spPr bwMode="auto">
        <a:xfrm>
          <a:off x="9367550" y="9373751"/>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③</a:t>
          </a:r>
        </a:p>
      </xdr:txBody>
    </xdr:sp>
    <xdr:clientData/>
  </xdr:oneCellAnchor>
  <xdr:oneCellAnchor>
    <xdr:from>
      <xdr:col>37</xdr:col>
      <xdr:colOff>176562</xdr:colOff>
      <xdr:row>59</xdr:row>
      <xdr:rowOff>150587</xdr:rowOff>
    </xdr:from>
    <xdr:ext cx="95411" cy="145553"/>
    <xdr:sp macro="" textlink="">
      <xdr:nvSpPr>
        <xdr:cNvPr id="45" name="Text Box 44">
          <a:extLst>
            <a:ext uri="{FF2B5EF4-FFF2-40B4-BE49-F238E27FC236}">
              <a16:creationId xmlns:a16="http://schemas.microsoft.com/office/drawing/2014/main" id="{00000000-0008-0000-1000-00002D000000}"/>
            </a:ext>
          </a:extLst>
        </xdr:cNvPr>
        <xdr:cNvSpPr txBox="1">
          <a:spLocks noChangeArrowheads="1"/>
        </xdr:cNvSpPr>
      </xdr:nvSpPr>
      <xdr:spPr bwMode="auto">
        <a:xfrm>
          <a:off x="7505754" y="7513496"/>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⑤</a:t>
          </a:r>
        </a:p>
      </xdr:txBody>
    </xdr:sp>
    <xdr:clientData/>
  </xdr:oneCellAnchor>
  <xdr:oneCellAnchor>
    <xdr:from>
      <xdr:col>42</xdr:col>
      <xdr:colOff>186264</xdr:colOff>
      <xdr:row>59</xdr:row>
      <xdr:rowOff>151723</xdr:rowOff>
    </xdr:from>
    <xdr:ext cx="95411" cy="145553"/>
    <xdr:sp macro="" textlink="">
      <xdr:nvSpPr>
        <xdr:cNvPr id="46" name="Text Box 45">
          <a:extLst>
            <a:ext uri="{FF2B5EF4-FFF2-40B4-BE49-F238E27FC236}">
              <a16:creationId xmlns:a16="http://schemas.microsoft.com/office/drawing/2014/main" id="{00000000-0008-0000-1000-00002E000000}"/>
            </a:ext>
          </a:extLst>
        </xdr:cNvPr>
        <xdr:cNvSpPr txBox="1">
          <a:spLocks noChangeArrowheads="1"/>
        </xdr:cNvSpPr>
      </xdr:nvSpPr>
      <xdr:spPr bwMode="auto">
        <a:xfrm>
          <a:off x="8505888" y="7514632"/>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⑥</a:t>
          </a:r>
        </a:p>
      </xdr:txBody>
    </xdr:sp>
    <xdr:clientData/>
  </xdr:oneCellAnchor>
  <xdr:twoCellAnchor>
    <xdr:from>
      <xdr:col>23</xdr:col>
      <xdr:colOff>114300</xdr:colOff>
      <xdr:row>72</xdr:row>
      <xdr:rowOff>0</xdr:rowOff>
    </xdr:from>
    <xdr:to>
      <xdr:col>24</xdr:col>
      <xdr:colOff>95250</xdr:colOff>
      <xdr:row>72</xdr:row>
      <xdr:rowOff>0</xdr:rowOff>
    </xdr:to>
    <xdr:sp macro="" textlink="">
      <xdr:nvSpPr>
        <xdr:cNvPr id="47" name="Line 46">
          <a:extLst>
            <a:ext uri="{FF2B5EF4-FFF2-40B4-BE49-F238E27FC236}">
              <a16:creationId xmlns:a16="http://schemas.microsoft.com/office/drawing/2014/main" id="{00000000-0008-0000-1000-00002F000000}"/>
            </a:ext>
          </a:extLst>
        </xdr:cNvPr>
        <xdr:cNvSpPr>
          <a:spLocks noChangeShapeType="1"/>
        </xdr:cNvSpPr>
      </xdr:nvSpPr>
      <xdr:spPr bwMode="auto">
        <a:xfrm>
          <a:off x="5114925" y="10467975"/>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74</xdr:row>
      <xdr:rowOff>0</xdr:rowOff>
    </xdr:from>
    <xdr:to>
      <xdr:col>24</xdr:col>
      <xdr:colOff>95250</xdr:colOff>
      <xdr:row>74</xdr:row>
      <xdr:rowOff>0</xdr:rowOff>
    </xdr:to>
    <xdr:sp macro="" textlink="">
      <xdr:nvSpPr>
        <xdr:cNvPr id="48" name="Line 47">
          <a:extLst>
            <a:ext uri="{FF2B5EF4-FFF2-40B4-BE49-F238E27FC236}">
              <a16:creationId xmlns:a16="http://schemas.microsoft.com/office/drawing/2014/main" id="{00000000-0008-0000-1000-000030000000}"/>
            </a:ext>
          </a:extLst>
        </xdr:cNvPr>
        <xdr:cNvSpPr>
          <a:spLocks noChangeShapeType="1"/>
        </xdr:cNvSpPr>
      </xdr:nvSpPr>
      <xdr:spPr bwMode="auto">
        <a:xfrm>
          <a:off x="5114925" y="1068705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76</xdr:row>
      <xdr:rowOff>0</xdr:rowOff>
    </xdr:from>
    <xdr:to>
      <xdr:col>24</xdr:col>
      <xdr:colOff>95250</xdr:colOff>
      <xdr:row>76</xdr:row>
      <xdr:rowOff>0</xdr:rowOff>
    </xdr:to>
    <xdr:sp macro="" textlink="">
      <xdr:nvSpPr>
        <xdr:cNvPr id="49" name="Line 48">
          <a:extLst>
            <a:ext uri="{FF2B5EF4-FFF2-40B4-BE49-F238E27FC236}">
              <a16:creationId xmlns:a16="http://schemas.microsoft.com/office/drawing/2014/main" id="{00000000-0008-0000-1000-000031000000}"/>
            </a:ext>
          </a:extLst>
        </xdr:cNvPr>
        <xdr:cNvSpPr>
          <a:spLocks noChangeShapeType="1"/>
        </xdr:cNvSpPr>
      </xdr:nvSpPr>
      <xdr:spPr bwMode="auto">
        <a:xfrm>
          <a:off x="5114925" y="10906125"/>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78</xdr:row>
      <xdr:rowOff>0</xdr:rowOff>
    </xdr:from>
    <xdr:to>
      <xdr:col>24</xdr:col>
      <xdr:colOff>95250</xdr:colOff>
      <xdr:row>78</xdr:row>
      <xdr:rowOff>0</xdr:rowOff>
    </xdr:to>
    <xdr:sp macro="" textlink="">
      <xdr:nvSpPr>
        <xdr:cNvPr id="50" name="Line 49">
          <a:extLst>
            <a:ext uri="{FF2B5EF4-FFF2-40B4-BE49-F238E27FC236}">
              <a16:creationId xmlns:a16="http://schemas.microsoft.com/office/drawing/2014/main" id="{00000000-0008-0000-1000-000032000000}"/>
            </a:ext>
          </a:extLst>
        </xdr:cNvPr>
        <xdr:cNvSpPr>
          <a:spLocks noChangeShapeType="1"/>
        </xdr:cNvSpPr>
      </xdr:nvSpPr>
      <xdr:spPr bwMode="auto">
        <a:xfrm>
          <a:off x="5114925" y="1112520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80</xdr:row>
      <xdr:rowOff>0</xdr:rowOff>
    </xdr:from>
    <xdr:to>
      <xdr:col>24</xdr:col>
      <xdr:colOff>95250</xdr:colOff>
      <xdr:row>80</xdr:row>
      <xdr:rowOff>0</xdr:rowOff>
    </xdr:to>
    <xdr:sp macro="" textlink="">
      <xdr:nvSpPr>
        <xdr:cNvPr id="51" name="Line 50">
          <a:extLst>
            <a:ext uri="{FF2B5EF4-FFF2-40B4-BE49-F238E27FC236}">
              <a16:creationId xmlns:a16="http://schemas.microsoft.com/office/drawing/2014/main" id="{00000000-0008-0000-1000-000033000000}"/>
            </a:ext>
          </a:extLst>
        </xdr:cNvPr>
        <xdr:cNvSpPr>
          <a:spLocks noChangeShapeType="1"/>
        </xdr:cNvSpPr>
      </xdr:nvSpPr>
      <xdr:spPr bwMode="auto">
        <a:xfrm>
          <a:off x="5114925" y="11344275"/>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82</xdr:row>
      <xdr:rowOff>0</xdr:rowOff>
    </xdr:from>
    <xdr:to>
      <xdr:col>24</xdr:col>
      <xdr:colOff>95250</xdr:colOff>
      <xdr:row>82</xdr:row>
      <xdr:rowOff>0</xdr:rowOff>
    </xdr:to>
    <xdr:sp macro="" textlink="">
      <xdr:nvSpPr>
        <xdr:cNvPr id="52" name="Line 51">
          <a:extLst>
            <a:ext uri="{FF2B5EF4-FFF2-40B4-BE49-F238E27FC236}">
              <a16:creationId xmlns:a16="http://schemas.microsoft.com/office/drawing/2014/main" id="{00000000-0008-0000-1000-000034000000}"/>
            </a:ext>
          </a:extLst>
        </xdr:cNvPr>
        <xdr:cNvSpPr>
          <a:spLocks noChangeShapeType="1"/>
        </xdr:cNvSpPr>
      </xdr:nvSpPr>
      <xdr:spPr bwMode="auto">
        <a:xfrm>
          <a:off x="5114925" y="1156335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84</xdr:row>
      <xdr:rowOff>0</xdr:rowOff>
    </xdr:from>
    <xdr:to>
      <xdr:col>24</xdr:col>
      <xdr:colOff>95250</xdr:colOff>
      <xdr:row>84</xdr:row>
      <xdr:rowOff>0</xdr:rowOff>
    </xdr:to>
    <xdr:sp macro="" textlink="">
      <xdr:nvSpPr>
        <xdr:cNvPr id="53" name="Line 52">
          <a:extLst>
            <a:ext uri="{FF2B5EF4-FFF2-40B4-BE49-F238E27FC236}">
              <a16:creationId xmlns:a16="http://schemas.microsoft.com/office/drawing/2014/main" id="{00000000-0008-0000-1000-000035000000}"/>
            </a:ext>
          </a:extLst>
        </xdr:cNvPr>
        <xdr:cNvSpPr>
          <a:spLocks noChangeShapeType="1"/>
        </xdr:cNvSpPr>
      </xdr:nvSpPr>
      <xdr:spPr bwMode="auto">
        <a:xfrm>
          <a:off x="5114925" y="11782425"/>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68</xdr:row>
      <xdr:rowOff>19050</xdr:rowOff>
    </xdr:from>
    <xdr:to>
      <xdr:col>10</xdr:col>
      <xdr:colOff>190500</xdr:colOff>
      <xdr:row>68</xdr:row>
      <xdr:rowOff>152400</xdr:rowOff>
    </xdr:to>
    <xdr:sp macro="" textlink="">
      <xdr:nvSpPr>
        <xdr:cNvPr id="54" name="Oval 53">
          <a:extLst>
            <a:ext uri="{FF2B5EF4-FFF2-40B4-BE49-F238E27FC236}">
              <a16:creationId xmlns:a16="http://schemas.microsoft.com/office/drawing/2014/main" id="{00000000-0008-0000-1000-000036000000}"/>
            </a:ext>
          </a:extLst>
        </xdr:cNvPr>
        <xdr:cNvSpPr>
          <a:spLocks noChangeAspect="1" noChangeArrowheads="1"/>
        </xdr:cNvSpPr>
      </xdr:nvSpPr>
      <xdr:spPr bwMode="auto">
        <a:xfrm>
          <a:off x="2247900" y="9925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68</xdr:row>
      <xdr:rowOff>19050</xdr:rowOff>
    </xdr:from>
    <xdr:to>
      <xdr:col>14</xdr:col>
      <xdr:colOff>180975</xdr:colOff>
      <xdr:row>68</xdr:row>
      <xdr:rowOff>152400</xdr:rowOff>
    </xdr:to>
    <xdr:sp macro="" textlink="">
      <xdr:nvSpPr>
        <xdr:cNvPr id="55" name="Oval 54">
          <a:extLst>
            <a:ext uri="{FF2B5EF4-FFF2-40B4-BE49-F238E27FC236}">
              <a16:creationId xmlns:a16="http://schemas.microsoft.com/office/drawing/2014/main" id="{00000000-0008-0000-1000-000037000000}"/>
            </a:ext>
          </a:extLst>
        </xdr:cNvPr>
        <xdr:cNvSpPr>
          <a:spLocks noChangeAspect="1" noChangeArrowheads="1"/>
        </xdr:cNvSpPr>
      </xdr:nvSpPr>
      <xdr:spPr bwMode="auto">
        <a:xfrm>
          <a:off x="3076575" y="9925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68</xdr:row>
      <xdr:rowOff>19050</xdr:rowOff>
    </xdr:from>
    <xdr:to>
      <xdr:col>21</xdr:col>
      <xdr:colOff>133350</xdr:colOff>
      <xdr:row>68</xdr:row>
      <xdr:rowOff>152400</xdr:rowOff>
    </xdr:to>
    <xdr:sp macro="" textlink="">
      <xdr:nvSpPr>
        <xdr:cNvPr id="56" name="Oval 55">
          <a:extLst>
            <a:ext uri="{FF2B5EF4-FFF2-40B4-BE49-F238E27FC236}">
              <a16:creationId xmlns:a16="http://schemas.microsoft.com/office/drawing/2014/main" id="{00000000-0008-0000-1000-000038000000}"/>
            </a:ext>
          </a:extLst>
        </xdr:cNvPr>
        <xdr:cNvSpPr>
          <a:spLocks noChangeAspect="1" noChangeArrowheads="1"/>
        </xdr:cNvSpPr>
      </xdr:nvSpPr>
      <xdr:spPr bwMode="auto">
        <a:xfrm>
          <a:off x="4562475" y="9925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68</xdr:row>
      <xdr:rowOff>19050</xdr:rowOff>
    </xdr:from>
    <xdr:to>
      <xdr:col>23</xdr:col>
      <xdr:colOff>200025</xdr:colOff>
      <xdr:row>68</xdr:row>
      <xdr:rowOff>152400</xdr:rowOff>
    </xdr:to>
    <xdr:sp macro="" textlink="">
      <xdr:nvSpPr>
        <xdr:cNvPr id="57" name="Oval 56">
          <a:extLst>
            <a:ext uri="{FF2B5EF4-FFF2-40B4-BE49-F238E27FC236}">
              <a16:creationId xmlns:a16="http://schemas.microsoft.com/office/drawing/2014/main" id="{00000000-0008-0000-1000-000039000000}"/>
            </a:ext>
          </a:extLst>
        </xdr:cNvPr>
        <xdr:cNvSpPr>
          <a:spLocks noChangeAspect="1" noChangeArrowheads="1"/>
        </xdr:cNvSpPr>
      </xdr:nvSpPr>
      <xdr:spPr bwMode="auto">
        <a:xfrm>
          <a:off x="5067300" y="9925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68</xdr:row>
      <xdr:rowOff>19050</xdr:rowOff>
    </xdr:from>
    <xdr:to>
      <xdr:col>25</xdr:col>
      <xdr:colOff>190500</xdr:colOff>
      <xdr:row>68</xdr:row>
      <xdr:rowOff>152400</xdr:rowOff>
    </xdr:to>
    <xdr:sp macro="" textlink="">
      <xdr:nvSpPr>
        <xdr:cNvPr id="58" name="Oval 57">
          <a:extLst>
            <a:ext uri="{FF2B5EF4-FFF2-40B4-BE49-F238E27FC236}">
              <a16:creationId xmlns:a16="http://schemas.microsoft.com/office/drawing/2014/main" id="{00000000-0008-0000-1000-00003A000000}"/>
            </a:ext>
          </a:extLst>
        </xdr:cNvPr>
        <xdr:cNvSpPr>
          <a:spLocks noChangeAspect="1" noChangeArrowheads="1"/>
        </xdr:cNvSpPr>
      </xdr:nvSpPr>
      <xdr:spPr bwMode="auto">
        <a:xfrm>
          <a:off x="5495925" y="9925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68</xdr:row>
      <xdr:rowOff>19050</xdr:rowOff>
    </xdr:from>
    <xdr:to>
      <xdr:col>28</xdr:col>
      <xdr:colOff>190500</xdr:colOff>
      <xdr:row>68</xdr:row>
      <xdr:rowOff>152400</xdr:rowOff>
    </xdr:to>
    <xdr:sp macro="" textlink="">
      <xdr:nvSpPr>
        <xdr:cNvPr id="59" name="Oval 58">
          <a:extLst>
            <a:ext uri="{FF2B5EF4-FFF2-40B4-BE49-F238E27FC236}">
              <a16:creationId xmlns:a16="http://schemas.microsoft.com/office/drawing/2014/main" id="{00000000-0008-0000-1000-00003B000000}"/>
            </a:ext>
          </a:extLst>
        </xdr:cNvPr>
        <xdr:cNvSpPr>
          <a:spLocks noChangeAspect="1" noChangeArrowheads="1"/>
        </xdr:cNvSpPr>
      </xdr:nvSpPr>
      <xdr:spPr bwMode="auto">
        <a:xfrm>
          <a:off x="6153150" y="9925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68</xdr:row>
      <xdr:rowOff>19050</xdr:rowOff>
    </xdr:from>
    <xdr:to>
      <xdr:col>31</xdr:col>
      <xdr:colOff>171450</xdr:colOff>
      <xdr:row>68</xdr:row>
      <xdr:rowOff>152400</xdr:rowOff>
    </xdr:to>
    <xdr:sp macro="" textlink="">
      <xdr:nvSpPr>
        <xdr:cNvPr id="60" name="Oval 59">
          <a:extLst>
            <a:ext uri="{FF2B5EF4-FFF2-40B4-BE49-F238E27FC236}">
              <a16:creationId xmlns:a16="http://schemas.microsoft.com/office/drawing/2014/main" id="{00000000-0008-0000-1000-00003C000000}"/>
            </a:ext>
          </a:extLst>
        </xdr:cNvPr>
        <xdr:cNvSpPr>
          <a:spLocks noChangeAspect="1" noChangeArrowheads="1"/>
        </xdr:cNvSpPr>
      </xdr:nvSpPr>
      <xdr:spPr bwMode="auto">
        <a:xfrm>
          <a:off x="6791325" y="9925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68</xdr:row>
      <xdr:rowOff>19050</xdr:rowOff>
    </xdr:from>
    <xdr:to>
      <xdr:col>34</xdr:col>
      <xdr:colOff>190500</xdr:colOff>
      <xdr:row>68</xdr:row>
      <xdr:rowOff>152400</xdr:rowOff>
    </xdr:to>
    <xdr:sp macro="" textlink="">
      <xdr:nvSpPr>
        <xdr:cNvPr id="61" name="Oval 60">
          <a:extLst>
            <a:ext uri="{FF2B5EF4-FFF2-40B4-BE49-F238E27FC236}">
              <a16:creationId xmlns:a16="http://schemas.microsoft.com/office/drawing/2014/main" id="{00000000-0008-0000-1000-00003D000000}"/>
            </a:ext>
          </a:extLst>
        </xdr:cNvPr>
        <xdr:cNvSpPr>
          <a:spLocks noChangeAspect="1" noChangeArrowheads="1"/>
        </xdr:cNvSpPr>
      </xdr:nvSpPr>
      <xdr:spPr bwMode="auto">
        <a:xfrm>
          <a:off x="7467600" y="9925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68</xdr:row>
      <xdr:rowOff>19050</xdr:rowOff>
    </xdr:from>
    <xdr:to>
      <xdr:col>39</xdr:col>
      <xdr:colOff>180975</xdr:colOff>
      <xdr:row>68</xdr:row>
      <xdr:rowOff>152400</xdr:rowOff>
    </xdr:to>
    <xdr:sp macro="" textlink="">
      <xdr:nvSpPr>
        <xdr:cNvPr id="62" name="Oval 61">
          <a:extLst>
            <a:ext uri="{FF2B5EF4-FFF2-40B4-BE49-F238E27FC236}">
              <a16:creationId xmlns:a16="http://schemas.microsoft.com/office/drawing/2014/main" id="{00000000-0008-0000-1000-00003E000000}"/>
            </a:ext>
          </a:extLst>
        </xdr:cNvPr>
        <xdr:cNvSpPr>
          <a:spLocks noChangeAspect="1" noChangeArrowheads="1"/>
        </xdr:cNvSpPr>
      </xdr:nvSpPr>
      <xdr:spPr bwMode="auto">
        <a:xfrm>
          <a:off x="8553450" y="9925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68</xdr:row>
      <xdr:rowOff>19050</xdr:rowOff>
    </xdr:from>
    <xdr:to>
      <xdr:col>36</xdr:col>
      <xdr:colOff>171450</xdr:colOff>
      <xdr:row>68</xdr:row>
      <xdr:rowOff>152400</xdr:rowOff>
    </xdr:to>
    <xdr:sp macro="" textlink="">
      <xdr:nvSpPr>
        <xdr:cNvPr id="63" name="Oval 62">
          <a:extLst>
            <a:ext uri="{FF2B5EF4-FFF2-40B4-BE49-F238E27FC236}">
              <a16:creationId xmlns:a16="http://schemas.microsoft.com/office/drawing/2014/main" id="{00000000-0008-0000-1000-00003F000000}"/>
            </a:ext>
          </a:extLst>
        </xdr:cNvPr>
        <xdr:cNvSpPr>
          <a:spLocks noChangeAspect="1" noChangeArrowheads="1"/>
        </xdr:cNvSpPr>
      </xdr:nvSpPr>
      <xdr:spPr bwMode="auto">
        <a:xfrm>
          <a:off x="7886700" y="99250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95250</xdr:colOff>
      <xdr:row>70</xdr:row>
      <xdr:rowOff>15875</xdr:rowOff>
    </xdr:from>
    <xdr:to>
      <xdr:col>25</xdr:col>
      <xdr:colOff>209550</xdr:colOff>
      <xdr:row>70</xdr:row>
      <xdr:rowOff>130175</xdr:rowOff>
    </xdr:to>
    <xdr:sp macro="" textlink="">
      <xdr:nvSpPr>
        <xdr:cNvPr id="64" name="Oval 63">
          <a:extLst>
            <a:ext uri="{FF2B5EF4-FFF2-40B4-BE49-F238E27FC236}">
              <a16:creationId xmlns:a16="http://schemas.microsoft.com/office/drawing/2014/main" id="{00000000-0008-0000-1000-000040000000}"/>
            </a:ext>
          </a:extLst>
        </xdr:cNvPr>
        <xdr:cNvSpPr>
          <a:spLocks noChangeAspect="1" noChangeArrowheads="1"/>
        </xdr:cNvSpPr>
      </xdr:nvSpPr>
      <xdr:spPr bwMode="auto">
        <a:xfrm>
          <a:off x="5534025" y="1022667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53975</xdr:colOff>
      <xdr:row>70</xdr:row>
      <xdr:rowOff>19050</xdr:rowOff>
    </xdr:from>
    <xdr:to>
      <xdr:col>26</xdr:col>
      <xdr:colOff>168275</xdr:colOff>
      <xdr:row>70</xdr:row>
      <xdr:rowOff>133350</xdr:rowOff>
    </xdr:to>
    <xdr:sp macro="" textlink="">
      <xdr:nvSpPr>
        <xdr:cNvPr id="65" name="Oval 64">
          <a:extLst>
            <a:ext uri="{FF2B5EF4-FFF2-40B4-BE49-F238E27FC236}">
              <a16:creationId xmlns:a16="http://schemas.microsoft.com/office/drawing/2014/main" id="{00000000-0008-0000-1000-000041000000}"/>
            </a:ext>
          </a:extLst>
        </xdr:cNvPr>
        <xdr:cNvSpPr>
          <a:spLocks noChangeAspect="1" noChangeArrowheads="1"/>
        </xdr:cNvSpPr>
      </xdr:nvSpPr>
      <xdr:spPr bwMode="auto">
        <a:xfrm>
          <a:off x="5711825" y="1022985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6350</xdr:colOff>
      <xdr:row>70</xdr:row>
      <xdr:rowOff>22225</xdr:rowOff>
    </xdr:from>
    <xdr:to>
      <xdr:col>27</xdr:col>
      <xdr:colOff>120650</xdr:colOff>
      <xdr:row>70</xdr:row>
      <xdr:rowOff>136525</xdr:rowOff>
    </xdr:to>
    <xdr:sp macro="" textlink="">
      <xdr:nvSpPr>
        <xdr:cNvPr id="66" name="Oval 65">
          <a:extLst>
            <a:ext uri="{FF2B5EF4-FFF2-40B4-BE49-F238E27FC236}">
              <a16:creationId xmlns:a16="http://schemas.microsoft.com/office/drawing/2014/main" id="{00000000-0008-0000-1000-000042000000}"/>
            </a:ext>
          </a:extLst>
        </xdr:cNvPr>
        <xdr:cNvSpPr>
          <a:spLocks noChangeAspect="1" noChangeArrowheads="1"/>
        </xdr:cNvSpPr>
      </xdr:nvSpPr>
      <xdr:spPr bwMode="auto">
        <a:xfrm>
          <a:off x="5883275" y="102330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63500</xdr:colOff>
      <xdr:row>70</xdr:row>
      <xdr:rowOff>22225</xdr:rowOff>
    </xdr:from>
    <xdr:to>
      <xdr:col>33</xdr:col>
      <xdr:colOff>158750</xdr:colOff>
      <xdr:row>70</xdr:row>
      <xdr:rowOff>136525</xdr:rowOff>
    </xdr:to>
    <xdr:sp macro="" textlink="">
      <xdr:nvSpPr>
        <xdr:cNvPr id="67" name="Oval 66">
          <a:extLst>
            <a:ext uri="{FF2B5EF4-FFF2-40B4-BE49-F238E27FC236}">
              <a16:creationId xmlns:a16="http://schemas.microsoft.com/office/drawing/2014/main" id="{00000000-0008-0000-1000-000043000000}"/>
            </a:ext>
          </a:extLst>
        </xdr:cNvPr>
        <xdr:cNvSpPr>
          <a:spLocks noChangeAspect="1" noChangeArrowheads="1"/>
        </xdr:cNvSpPr>
      </xdr:nvSpPr>
      <xdr:spPr bwMode="auto">
        <a:xfrm>
          <a:off x="7254875" y="10233025"/>
          <a:ext cx="952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19050</xdr:colOff>
      <xdr:row>70</xdr:row>
      <xdr:rowOff>25400</xdr:rowOff>
    </xdr:from>
    <xdr:to>
      <xdr:col>32</xdr:col>
      <xdr:colOff>114300</xdr:colOff>
      <xdr:row>70</xdr:row>
      <xdr:rowOff>139700</xdr:rowOff>
    </xdr:to>
    <xdr:sp macro="" textlink="">
      <xdr:nvSpPr>
        <xdr:cNvPr id="68" name="Oval 67">
          <a:extLst>
            <a:ext uri="{FF2B5EF4-FFF2-40B4-BE49-F238E27FC236}">
              <a16:creationId xmlns:a16="http://schemas.microsoft.com/office/drawing/2014/main" id="{00000000-0008-0000-1000-000044000000}"/>
            </a:ext>
          </a:extLst>
        </xdr:cNvPr>
        <xdr:cNvSpPr>
          <a:spLocks noChangeAspect="1" noChangeArrowheads="1"/>
        </xdr:cNvSpPr>
      </xdr:nvSpPr>
      <xdr:spPr bwMode="auto">
        <a:xfrm>
          <a:off x="6991350" y="10236200"/>
          <a:ext cx="952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158309</xdr:colOff>
      <xdr:row>70</xdr:row>
      <xdr:rowOff>730</xdr:rowOff>
    </xdr:from>
    <xdr:to>
      <xdr:col>37</xdr:col>
      <xdr:colOff>34553</xdr:colOff>
      <xdr:row>70</xdr:row>
      <xdr:rowOff>115030</xdr:rowOff>
    </xdr:to>
    <xdr:sp macro="" textlink="">
      <xdr:nvSpPr>
        <xdr:cNvPr id="69" name="Oval 68">
          <a:extLst>
            <a:ext uri="{FF2B5EF4-FFF2-40B4-BE49-F238E27FC236}">
              <a16:creationId xmlns:a16="http://schemas.microsoft.com/office/drawing/2014/main" id="{00000000-0008-0000-1000-000045000000}"/>
            </a:ext>
          </a:extLst>
        </xdr:cNvPr>
        <xdr:cNvSpPr>
          <a:spLocks noChangeAspect="1" noChangeArrowheads="1"/>
        </xdr:cNvSpPr>
      </xdr:nvSpPr>
      <xdr:spPr bwMode="auto">
        <a:xfrm>
          <a:off x="7287913" y="10115148"/>
          <a:ext cx="74289"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163736</xdr:colOff>
      <xdr:row>69</xdr:row>
      <xdr:rowOff>141890</xdr:rowOff>
    </xdr:from>
    <xdr:to>
      <xdr:col>38</xdr:col>
      <xdr:colOff>39981</xdr:colOff>
      <xdr:row>70</xdr:row>
      <xdr:rowOff>105299</xdr:rowOff>
    </xdr:to>
    <xdr:sp macro="" textlink="">
      <xdr:nvSpPr>
        <xdr:cNvPr id="70" name="Oval 69">
          <a:extLst>
            <a:ext uri="{FF2B5EF4-FFF2-40B4-BE49-F238E27FC236}">
              <a16:creationId xmlns:a16="http://schemas.microsoft.com/office/drawing/2014/main" id="{00000000-0008-0000-1000-000046000000}"/>
            </a:ext>
          </a:extLst>
        </xdr:cNvPr>
        <xdr:cNvSpPr>
          <a:spLocks noChangeAspect="1" noChangeArrowheads="1"/>
        </xdr:cNvSpPr>
      </xdr:nvSpPr>
      <xdr:spPr bwMode="auto">
        <a:xfrm>
          <a:off x="7491385" y="10105417"/>
          <a:ext cx="74289"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57150</xdr:colOff>
      <xdr:row>90</xdr:row>
      <xdr:rowOff>19050</xdr:rowOff>
    </xdr:from>
    <xdr:to>
      <xdr:col>7</xdr:col>
      <xdr:colOff>190500</xdr:colOff>
      <xdr:row>90</xdr:row>
      <xdr:rowOff>152400</xdr:rowOff>
    </xdr:to>
    <xdr:sp macro="" textlink="">
      <xdr:nvSpPr>
        <xdr:cNvPr id="71" name="Oval 70">
          <a:extLst>
            <a:ext uri="{FF2B5EF4-FFF2-40B4-BE49-F238E27FC236}">
              <a16:creationId xmlns:a16="http://schemas.microsoft.com/office/drawing/2014/main" id="{00000000-0008-0000-1000-000047000000}"/>
            </a:ext>
          </a:extLst>
        </xdr:cNvPr>
        <xdr:cNvSpPr>
          <a:spLocks noChangeAspect="1" noChangeArrowheads="1"/>
        </xdr:cNvSpPr>
      </xdr:nvSpPr>
      <xdr:spPr bwMode="auto">
        <a:xfrm>
          <a:off x="1590675" y="125634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9259</xdr:colOff>
      <xdr:row>91</xdr:row>
      <xdr:rowOff>5264</xdr:rowOff>
    </xdr:from>
    <xdr:to>
      <xdr:col>11</xdr:col>
      <xdr:colOff>123559</xdr:colOff>
      <xdr:row>91</xdr:row>
      <xdr:rowOff>119564</xdr:rowOff>
    </xdr:to>
    <xdr:sp macro="" textlink="">
      <xdr:nvSpPr>
        <xdr:cNvPr id="72" name="Oval 71">
          <a:extLst>
            <a:ext uri="{FF2B5EF4-FFF2-40B4-BE49-F238E27FC236}">
              <a16:creationId xmlns:a16="http://schemas.microsoft.com/office/drawing/2014/main" id="{00000000-0008-0000-1000-000048000000}"/>
            </a:ext>
          </a:extLst>
        </xdr:cNvPr>
        <xdr:cNvSpPr>
          <a:spLocks noChangeAspect="1" noChangeArrowheads="1"/>
        </xdr:cNvSpPr>
      </xdr:nvSpPr>
      <xdr:spPr bwMode="auto">
        <a:xfrm>
          <a:off x="2187749" y="1259995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10356</xdr:colOff>
      <xdr:row>91</xdr:row>
      <xdr:rowOff>9620</xdr:rowOff>
    </xdr:from>
    <xdr:to>
      <xdr:col>15</xdr:col>
      <xdr:colOff>124656</xdr:colOff>
      <xdr:row>91</xdr:row>
      <xdr:rowOff>123920</xdr:rowOff>
    </xdr:to>
    <xdr:sp macro="" textlink="">
      <xdr:nvSpPr>
        <xdr:cNvPr id="73" name="Oval 72">
          <a:extLst>
            <a:ext uri="{FF2B5EF4-FFF2-40B4-BE49-F238E27FC236}">
              <a16:creationId xmlns:a16="http://schemas.microsoft.com/office/drawing/2014/main" id="{00000000-0008-0000-1000-000049000000}"/>
            </a:ext>
          </a:extLst>
        </xdr:cNvPr>
        <xdr:cNvSpPr>
          <a:spLocks noChangeAspect="1" noChangeArrowheads="1"/>
        </xdr:cNvSpPr>
      </xdr:nvSpPr>
      <xdr:spPr bwMode="auto">
        <a:xfrm>
          <a:off x="2981024" y="12604311"/>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52274</xdr:colOff>
      <xdr:row>91</xdr:row>
      <xdr:rowOff>19050</xdr:rowOff>
    </xdr:from>
    <xdr:to>
      <xdr:col>19</xdr:col>
      <xdr:colOff>166574</xdr:colOff>
      <xdr:row>91</xdr:row>
      <xdr:rowOff>133350</xdr:rowOff>
    </xdr:to>
    <xdr:sp macro="" textlink="">
      <xdr:nvSpPr>
        <xdr:cNvPr id="74" name="Oval 73">
          <a:extLst>
            <a:ext uri="{FF2B5EF4-FFF2-40B4-BE49-F238E27FC236}">
              <a16:creationId xmlns:a16="http://schemas.microsoft.com/office/drawing/2014/main" id="{00000000-0008-0000-1000-00004A000000}"/>
            </a:ext>
          </a:extLst>
        </xdr:cNvPr>
        <xdr:cNvSpPr>
          <a:spLocks noChangeAspect="1" noChangeArrowheads="1"/>
        </xdr:cNvSpPr>
      </xdr:nvSpPr>
      <xdr:spPr bwMode="auto">
        <a:xfrm>
          <a:off x="4176599" y="12734925"/>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9525</xdr:colOff>
      <xdr:row>91</xdr:row>
      <xdr:rowOff>908</xdr:rowOff>
    </xdr:from>
    <xdr:to>
      <xdr:col>23</xdr:col>
      <xdr:colOff>123825</xdr:colOff>
      <xdr:row>91</xdr:row>
      <xdr:rowOff>115208</xdr:rowOff>
    </xdr:to>
    <xdr:sp macro="" textlink="">
      <xdr:nvSpPr>
        <xdr:cNvPr id="75" name="Oval 74">
          <a:extLst>
            <a:ext uri="{FF2B5EF4-FFF2-40B4-BE49-F238E27FC236}">
              <a16:creationId xmlns:a16="http://schemas.microsoft.com/office/drawing/2014/main" id="{00000000-0008-0000-1000-00004B000000}"/>
            </a:ext>
          </a:extLst>
        </xdr:cNvPr>
        <xdr:cNvSpPr>
          <a:spLocks noChangeAspect="1" noChangeArrowheads="1"/>
        </xdr:cNvSpPr>
      </xdr:nvSpPr>
      <xdr:spPr bwMode="auto">
        <a:xfrm>
          <a:off x="5010150" y="12716783"/>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9525</xdr:colOff>
      <xdr:row>91</xdr:row>
      <xdr:rowOff>908</xdr:rowOff>
    </xdr:from>
    <xdr:to>
      <xdr:col>26</xdr:col>
      <xdr:colOff>98208</xdr:colOff>
      <xdr:row>91</xdr:row>
      <xdr:rowOff>89591</xdr:rowOff>
    </xdr:to>
    <xdr:sp macro="" textlink="">
      <xdr:nvSpPr>
        <xdr:cNvPr id="76" name="Oval 75">
          <a:extLst>
            <a:ext uri="{FF2B5EF4-FFF2-40B4-BE49-F238E27FC236}">
              <a16:creationId xmlns:a16="http://schemas.microsoft.com/office/drawing/2014/main" id="{00000000-0008-0000-1000-00004C000000}"/>
            </a:ext>
          </a:extLst>
        </xdr:cNvPr>
        <xdr:cNvSpPr>
          <a:spLocks noChangeAspect="1" noChangeArrowheads="1"/>
        </xdr:cNvSpPr>
      </xdr:nvSpPr>
      <xdr:spPr bwMode="auto">
        <a:xfrm>
          <a:off x="5158683" y="12595599"/>
          <a:ext cx="88683" cy="88683"/>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47625</xdr:colOff>
      <xdr:row>90</xdr:row>
      <xdr:rowOff>19050</xdr:rowOff>
    </xdr:from>
    <xdr:to>
      <xdr:col>29</xdr:col>
      <xdr:colOff>180975</xdr:colOff>
      <xdr:row>90</xdr:row>
      <xdr:rowOff>152400</xdr:rowOff>
    </xdr:to>
    <xdr:sp macro="" textlink="">
      <xdr:nvSpPr>
        <xdr:cNvPr id="77" name="Oval 76">
          <a:extLst>
            <a:ext uri="{FF2B5EF4-FFF2-40B4-BE49-F238E27FC236}">
              <a16:creationId xmlns:a16="http://schemas.microsoft.com/office/drawing/2014/main" id="{00000000-0008-0000-1000-00004D000000}"/>
            </a:ext>
          </a:extLst>
        </xdr:cNvPr>
        <xdr:cNvSpPr>
          <a:spLocks noChangeAspect="1" noChangeArrowheads="1"/>
        </xdr:cNvSpPr>
      </xdr:nvSpPr>
      <xdr:spPr bwMode="auto">
        <a:xfrm>
          <a:off x="6362700" y="125634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47171</xdr:colOff>
      <xdr:row>90</xdr:row>
      <xdr:rowOff>9979</xdr:rowOff>
    </xdr:from>
    <xdr:to>
      <xdr:col>33</xdr:col>
      <xdr:colOff>180521</xdr:colOff>
      <xdr:row>90</xdr:row>
      <xdr:rowOff>143329</xdr:rowOff>
    </xdr:to>
    <xdr:sp macro="" textlink="">
      <xdr:nvSpPr>
        <xdr:cNvPr id="78" name="Oval 77">
          <a:extLst>
            <a:ext uri="{FF2B5EF4-FFF2-40B4-BE49-F238E27FC236}">
              <a16:creationId xmlns:a16="http://schemas.microsoft.com/office/drawing/2014/main" id="{00000000-0008-0000-1000-00004E000000}"/>
            </a:ext>
          </a:extLst>
        </xdr:cNvPr>
        <xdr:cNvSpPr>
          <a:spLocks noChangeAspect="1" noChangeArrowheads="1"/>
        </xdr:cNvSpPr>
      </xdr:nvSpPr>
      <xdr:spPr bwMode="auto">
        <a:xfrm>
          <a:off x="7238546" y="12554404"/>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37988</xdr:colOff>
      <xdr:row>92</xdr:row>
      <xdr:rowOff>34018</xdr:rowOff>
    </xdr:from>
    <xdr:to>
      <xdr:col>20</xdr:col>
      <xdr:colOff>152288</xdr:colOff>
      <xdr:row>92</xdr:row>
      <xdr:rowOff>129268</xdr:rowOff>
    </xdr:to>
    <xdr:sp macro="" textlink="">
      <xdr:nvSpPr>
        <xdr:cNvPr id="79" name="Oval 78">
          <a:extLst>
            <a:ext uri="{FF2B5EF4-FFF2-40B4-BE49-F238E27FC236}">
              <a16:creationId xmlns:a16="http://schemas.microsoft.com/office/drawing/2014/main" id="{00000000-0008-0000-1000-00004F000000}"/>
            </a:ext>
          </a:extLst>
        </xdr:cNvPr>
        <xdr:cNvSpPr>
          <a:spLocks noChangeAspect="1" noChangeArrowheads="1"/>
        </xdr:cNvSpPr>
      </xdr:nvSpPr>
      <xdr:spPr bwMode="auto">
        <a:xfrm>
          <a:off x="4381388" y="12921343"/>
          <a:ext cx="114300" cy="952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59304</xdr:colOff>
      <xdr:row>92</xdr:row>
      <xdr:rowOff>35038</xdr:rowOff>
    </xdr:from>
    <xdr:to>
      <xdr:col>21</xdr:col>
      <xdr:colOff>173604</xdr:colOff>
      <xdr:row>92</xdr:row>
      <xdr:rowOff>139813</xdr:rowOff>
    </xdr:to>
    <xdr:sp macro="" textlink="">
      <xdr:nvSpPr>
        <xdr:cNvPr id="80" name="Oval 79">
          <a:extLst>
            <a:ext uri="{FF2B5EF4-FFF2-40B4-BE49-F238E27FC236}">
              <a16:creationId xmlns:a16="http://schemas.microsoft.com/office/drawing/2014/main" id="{00000000-0008-0000-1000-000050000000}"/>
            </a:ext>
          </a:extLst>
        </xdr:cNvPr>
        <xdr:cNvSpPr>
          <a:spLocks noChangeAspect="1" noChangeArrowheads="1"/>
        </xdr:cNvSpPr>
      </xdr:nvSpPr>
      <xdr:spPr bwMode="auto">
        <a:xfrm>
          <a:off x="4621779" y="12922363"/>
          <a:ext cx="114300"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84007</xdr:colOff>
      <xdr:row>92</xdr:row>
      <xdr:rowOff>19051</xdr:rowOff>
    </xdr:from>
    <xdr:to>
      <xdr:col>33</xdr:col>
      <xdr:colOff>198307</xdr:colOff>
      <xdr:row>92</xdr:row>
      <xdr:rowOff>133351</xdr:rowOff>
    </xdr:to>
    <xdr:sp macro="" textlink="">
      <xdr:nvSpPr>
        <xdr:cNvPr id="81" name="Oval 80">
          <a:extLst>
            <a:ext uri="{FF2B5EF4-FFF2-40B4-BE49-F238E27FC236}">
              <a16:creationId xmlns:a16="http://schemas.microsoft.com/office/drawing/2014/main" id="{00000000-0008-0000-1000-000051000000}"/>
            </a:ext>
          </a:extLst>
        </xdr:cNvPr>
        <xdr:cNvSpPr>
          <a:spLocks noChangeAspect="1" noChangeArrowheads="1"/>
        </xdr:cNvSpPr>
      </xdr:nvSpPr>
      <xdr:spPr bwMode="auto">
        <a:xfrm>
          <a:off x="7275382" y="12906376"/>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55774</xdr:colOff>
      <xdr:row>92</xdr:row>
      <xdr:rowOff>26858</xdr:rowOff>
    </xdr:from>
    <xdr:to>
      <xdr:col>34</xdr:col>
      <xdr:colOff>170074</xdr:colOff>
      <xdr:row>92</xdr:row>
      <xdr:rowOff>141158</xdr:rowOff>
    </xdr:to>
    <xdr:sp macro="" textlink="">
      <xdr:nvSpPr>
        <xdr:cNvPr id="82" name="Oval 81">
          <a:extLst>
            <a:ext uri="{FF2B5EF4-FFF2-40B4-BE49-F238E27FC236}">
              <a16:creationId xmlns:a16="http://schemas.microsoft.com/office/drawing/2014/main" id="{00000000-0008-0000-1000-000052000000}"/>
            </a:ext>
          </a:extLst>
        </xdr:cNvPr>
        <xdr:cNvSpPr>
          <a:spLocks noChangeAspect="1" noChangeArrowheads="1"/>
        </xdr:cNvSpPr>
      </xdr:nvSpPr>
      <xdr:spPr bwMode="auto">
        <a:xfrm>
          <a:off x="7466224" y="12914183"/>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20187</xdr:colOff>
      <xdr:row>92</xdr:row>
      <xdr:rowOff>28575</xdr:rowOff>
    </xdr:from>
    <xdr:to>
      <xdr:col>35</xdr:col>
      <xdr:colOff>134955</xdr:colOff>
      <xdr:row>92</xdr:row>
      <xdr:rowOff>142875</xdr:rowOff>
    </xdr:to>
    <xdr:sp macro="" textlink="">
      <xdr:nvSpPr>
        <xdr:cNvPr id="83" name="Oval 82">
          <a:extLst>
            <a:ext uri="{FF2B5EF4-FFF2-40B4-BE49-F238E27FC236}">
              <a16:creationId xmlns:a16="http://schemas.microsoft.com/office/drawing/2014/main" id="{00000000-0008-0000-1000-000053000000}"/>
            </a:ext>
          </a:extLst>
        </xdr:cNvPr>
        <xdr:cNvSpPr>
          <a:spLocks noChangeAspect="1" noChangeArrowheads="1"/>
        </xdr:cNvSpPr>
      </xdr:nvSpPr>
      <xdr:spPr bwMode="auto">
        <a:xfrm>
          <a:off x="7649712" y="12915900"/>
          <a:ext cx="114768"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53831</xdr:colOff>
      <xdr:row>90</xdr:row>
      <xdr:rowOff>61599</xdr:rowOff>
    </xdr:from>
    <xdr:to>
      <xdr:col>37</xdr:col>
      <xdr:colOff>145256</xdr:colOff>
      <xdr:row>91</xdr:row>
      <xdr:rowOff>4137</xdr:rowOff>
    </xdr:to>
    <xdr:sp macro="" textlink="">
      <xdr:nvSpPr>
        <xdr:cNvPr id="84" name="Oval 83">
          <a:extLst>
            <a:ext uri="{FF2B5EF4-FFF2-40B4-BE49-F238E27FC236}">
              <a16:creationId xmlns:a16="http://schemas.microsoft.com/office/drawing/2014/main" id="{00000000-0008-0000-1000-000054000000}"/>
            </a:ext>
          </a:extLst>
        </xdr:cNvPr>
        <xdr:cNvSpPr>
          <a:spLocks noChangeAspect="1" noChangeArrowheads="1"/>
        </xdr:cNvSpPr>
      </xdr:nvSpPr>
      <xdr:spPr bwMode="auto">
        <a:xfrm>
          <a:off x="7454756" y="12606024"/>
          <a:ext cx="91425" cy="113988"/>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19362</xdr:colOff>
      <xdr:row>90</xdr:row>
      <xdr:rowOff>66362</xdr:rowOff>
    </xdr:from>
    <xdr:to>
      <xdr:col>38</xdr:col>
      <xdr:colOff>104775</xdr:colOff>
      <xdr:row>91</xdr:row>
      <xdr:rowOff>8900</xdr:rowOff>
    </xdr:to>
    <xdr:sp macro="" textlink="">
      <xdr:nvSpPr>
        <xdr:cNvPr id="85" name="Oval 84">
          <a:extLst>
            <a:ext uri="{FF2B5EF4-FFF2-40B4-BE49-F238E27FC236}">
              <a16:creationId xmlns:a16="http://schemas.microsoft.com/office/drawing/2014/main" id="{00000000-0008-0000-1000-000055000000}"/>
            </a:ext>
          </a:extLst>
        </xdr:cNvPr>
        <xdr:cNvSpPr>
          <a:spLocks noChangeAspect="1" noChangeArrowheads="1"/>
        </xdr:cNvSpPr>
      </xdr:nvSpPr>
      <xdr:spPr bwMode="auto">
        <a:xfrm>
          <a:off x="7620312" y="12610787"/>
          <a:ext cx="85413" cy="113988"/>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38</xdr:col>
      <xdr:colOff>183787</xdr:colOff>
      <xdr:row>90</xdr:row>
      <xdr:rowOff>62459</xdr:rowOff>
    </xdr:from>
    <xdr:to>
      <xdr:col>39</xdr:col>
      <xdr:colOff>79480</xdr:colOff>
      <xdr:row>91</xdr:row>
      <xdr:rowOff>4997</xdr:rowOff>
    </xdr:to>
    <xdr:sp macro="" textlink="">
      <xdr:nvSpPr>
        <xdr:cNvPr id="86" name="Oval 85">
          <a:extLst>
            <a:ext uri="{FF2B5EF4-FFF2-40B4-BE49-F238E27FC236}">
              <a16:creationId xmlns:a16="http://schemas.microsoft.com/office/drawing/2014/main" id="{00000000-0008-0000-1000-000056000000}"/>
            </a:ext>
          </a:extLst>
        </xdr:cNvPr>
        <xdr:cNvSpPr>
          <a:spLocks noChangeAspect="1" noChangeArrowheads="1"/>
        </xdr:cNvSpPr>
      </xdr:nvSpPr>
      <xdr:spPr bwMode="auto">
        <a:xfrm>
          <a:off x="8470537" y="12606884"/>
          <a:ext cx="114768" cy="113988"/>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45</xdr:col>
      <xdr:colOff>91904</xdr:colOff>
      <xdr:row>31</xdr:row>
      <xdr:rowOff>82378</xdr:rowOff>
    </xdr:from>
    <xdr:ext cx="95411" cy="145553"/>
    <xdr:sp macro="" textlink="">
      <xdr:nvSpPr>
        <xdr:cNvPr id="87" name="Text Box 86">
          <a:extLst>
            <a:ext uri="{FF2B5EF4-FFF2-40B4-BE49-F238E27FC236}">
              <a16:creationId xmlns:a16="http://schemas.microsoft.com/office/drawing/2014/main" id="{00000000-0008-0000-1000-000057000000}"/>
            </a:ext>
          </a:extLst>
        </xdr:cNvPr>
        <xdr:cNvSpPr txBox="1">
          <a:spLocks noChangeArrowheads="1"/>
        </xdr:cNvSpPr>
      </xdr:nvSpPr>
      <xdr:spPr bwMode="auto">
        <a:xfrm>
          <a:off x="9069860" y="4317142"/>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6</xdr:col>
      <xdr:colOff>131282</xdr:colOff>
      <xdr:row>55</xdr:row>
      <xdr:rowOff>95250</xdr:rowOff>
    </xdr:from>
    <xdr:ext cx="63094" cy="145553"/>
    <xdr:sp macro="" textlink="">
      <xdr:nvSpPr>
        <xdr:cNvPr id="88" name="Text Box 87">
          <a:extLst>
            <a:ext uri="{FF2B5EF4-FFF2-40B4-BE49-F238E27FC236}">
              <a16:creationId xmlns:a16="http://schemas.microsoft.com/office/drawing/2014/main" id="{00000000-0008-0000-1000-000058000000}"/>
            </a:ext>
          </a:extLst>
        </xdr:cNvPr>
        <xdr:cNvSpPr txBox="1">
          <a:spLocks noChangeArrowheads="1"/>
        </xdr:cNvSpPr>
      </xdr:nvSpPr>
      <xdr:spPr bwMode="auto">
        <a:xfrm>
          <a:off x="1319549" y="7323876"/>
          <a:ext cx="63094"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a</a:t>
          </a:r>
        </a:p>
      </xdr:txBody>
    </xdr:sp>
    <xdr:clientData/>
  </xdr:oneCellAnchor>
  <xdr:oneCellAnchor>
    <xdr:from>
      <xdr:col>8</xdr:col>
      <xdr:colOff>190500</xdr:colOff>
      <xdr:row>54</xdr:row>
      <xdr:rowOff>142875</xdr:rowOff>
    </xdr:from>
    <xdr:ext cx="178960" cy="166712"/>
    <xdr:sp macro="" textlink="">
      <xdr:nvSpPr>
        <xdr:cNvPr id="89" name="Text Box 88">
          <a:extLst>
            <a:ext uri="{FF2B5EF4-FFF2-40B4-BE49-F238E27FC236}">
              <a16:creationId xmlns:a16="http://schemas.microsoft.com/office/drawing/2014/main" id="{00000000-0008-0000-1000-000059000000}"/>
            </a:ext>
          </a:extLst>
        </xdr:cNvPr>
        <xdr:cNvSpPr txBox="1">
          <a:spLocks noChangeArrowheads="1"/>
        </xdr:cNvSpPr>
      </xdr:nvSpPr>
      <xdr:spPr bwMode="auto">
        <a:xfrm>
          <a:off x="1943100" y="7286625"/>
          <a:ext cx="178960" cy="1667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700" b="0" i="0" u="none" strike="noStrike" baseline="0">
              <a:solidFill>
                <a:srgbClr val="000000"/>
              </a:solidFill>
              <a:latin typeface="Meiryo UI" panose="020B0604030504040204" pitchFamily="50" charset="-128"/>
              <a:ea typeface="Meiryo UI" panose="020B0604030504040204" pitchFamily="50" charset="-128"/>
            </a:rPr>
            <a:t>(円</a:t>
          </a:r>
          <a:r>
            <a:rPr lang="ja-JP" altLang="en-US" sz="800" b="0" i="0" u="none" strike="noStrike" baseline="0">
              <a:solidFill>
                <a:srgbClr val="000000"/>
              </a:solidFill>
              <a:latin typeface="ＭＳ Ｐ明朝"/>
              <a:ea typeface="ＭＳ Ｐ明朝"/>
            </a:rPr>
            <a:t>)</a:t>
          </a:r>
        </a:p>
      </xdr:txBody>
    </xdr:sp>
    <xdr:clientData/>
  </xdr:oneCellAnchor>
  <xdr:oneCellAnchor>
    <xdr:from>
      <xdr:col>14</xdr:col>
      <xdr:colOff>110598</xdr:colOff>
      <xdr:row>55</xdr:row>
      <xdr:rowOff>101805</xdr:rowOff>
    </xdr:from>
    <xdr:ext cx="95411" cy="145553"/>
    <xdr:sp macro="" textlink="">
      <xdr:nvSpPr>
        <xdr:cNvPr id="90" name="Text Box 89">
          <a:extLst>
            <a:ext uri="{FF2B5EF4-FFF2-40B4-BE49-F238E27FC236}">
              <a16:creationId xmlns:a16="http://schemas.microsoft.com/office/drawing/2014/main" id="{00000000-0008-0000-1000-00005A000000}"/>
            </a:ext>
          </a:extLst>
        </xdr:cNvPr>
        <xdr:cNvSpPr txBox="1">
          <a:spLocks noChangeArrowheads="1"/>
        </xdr:cNvSpPr>
      </xdr:nvSpPr>
      <xdr:spPr bwMode="auto">
        <a:xfrm>
          <a:off x="2883222" y="7330431"/>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a:t>
          </a:r>
        </a:p>
      </xdr:txBody>
    </xdr:sp>
    <xdr:clientData/>
  </xdr:oneCellAnchor>
  <xdr:oneCellAnchor>
    <xdr:from>
      <xdr:col>19</xdr:col>
      <xdr:colOff>109056</xdr:colOff>
      <xdr:row>55</xdr:row>
      <xdr:rowOff>101600</xdr:rowOff>
    </xdr:from>
    <xdr:ext cx="95411" cy="145553"/>
    <xdr:sp macro="" textlink="">
      <xdr:nvSpPr>
        <xdr:cNvPr id="91" name="Text Box 90">
          <a:extLst>
            <a:ext uri="{FF2B5EF4-FFF2-40B4-BE49-F238E27FC236}">
              <a16:creationId xmlns:a16="http://schemas.microsoft.com/office/drawing/2014/main" id="{00000000-0008-0000-1000-00005B000000}"/>
            </a:ext>
          </a:extLst>
        </xdr:cNvPr>
        <xdr:cNvSpPr txBox="1">
          <a:spLocks noChangeArrowheads="1"/>
        </xdr:cNvSpPr>
      </xdr:nvSpPr>
      <xdr:spPr bwMode="auto">
        <a:xfrm>
          <a:off x="3871903" y="7330226"/>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a:t>
          </a:r>
        </a:p>
      </xdr:txBody>
    </xdr:sp>
    <xdr:clientData/>
  </xdr:oneCellAnchor>
  <xdr:oneCellAnchor>
    <xdr:from>
      <xdr:col>37</xdr:col>
      <xdr:colOff>110391</xdr:colOff>
      <xdr:row>55</xdr:row>
      <xdr:rowOff>98528</xdr:rowOff>
    </xdr:from>
    <xdr:ext cx="95411" cy="145553"/>
    <xdr:sp macro="" textlink="">
      <xdr:nvSpPr>
        <xdr:cNvPr id="92" name="Text Box 91">
          <a:extLst>
            <a:ext uri="{FF2B5EF4-FFF2-40B4-BE49-F238E27FC236}">
              <a16:creationId xmlns:a16="http://schemas.microsoft.com/office/drawing/2014/main" id="{00000000-0008-0000-1000-00005C000000}"/>
            </a:ext>
          </a:extLst>
        </xdr:cNvPr>
        <xdr:cNvSpPr txBox="1">
          <a:spLocks noChangeArrowheads="1"/>
        </xdr:cNvSpPr>
      </xdr:nvSpPr>
      <xdr:spPr bwMode="auto">
        <a:xfrm>
          <a:off x="7438040" y="7327154"/>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a:t>
          </a:r>
        </a:p>
      </xdr:txBody>
    </xdr:sp>
    <xdr:clientData/>
  </xdr:oneCellAnchor>
  <xdr:oneCellAnchor>
    <xdr:from>
      <xdr:col>42</xdr:col>
      <xdr:colOff>110596</xdr:colOff>
      <xdr:row>55</xdr:row>
      <xdr:rowOff>101497</xdr:rowOff>
    </xdr:from>
    <xdr:ext cx="95411" cy="145553"/>
    <xdr:sp macro="" textlink="">
      <xdr:nvSpPr>
        <xdr:cNvPr id="93" name="Text Box 92">
          <a:extLst>
            <a:ext uri="{FF2B5EF4-FFF2-40B4-BE49-F238E27FC236}">
              <a16:creationId xmlns:a16="http://schemas.microsoft.com/office/drawing/2014/main" id="{00000000-0008-0000-1000-00005D000000}"/>
            </a:ext>
          </a:extLst>
        </xdr:cNvPr>
        <xdr:cNvSpPr txBox="1">
          <a:spLocks noChangeArrowheads="1"/>
        </xdr:cNvSpPr>
      </xdr:nvSpPr>
      <xdr:spPr bwMode="auto">
        <a:xfrm>
          <a:off x="8428467" y="7330123"/>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a:t>
          </a:r>
        </a:p>
      </xdr:txBody>
    </xdr:sp>
    <xdr:clientData/>
  </xdr:oneCellAnchor>
  <xdr:oneCellAnchor>
    <xdr:from>
      <xdr:col>31</xdr:col>
      <xdr:colOff>228600</xdr:colOff>
      <xdr:row>55</xdr:row>
      <xdr:rowOff>9525</xdr:rowOff>
    </xdr:from>
    <xdr:ext cx="187699" cy="161925"/>
    <xdr:sp macro="" textlink="">
      <xdr:nvSpPr>
        <xdr:cNvPr id="94" name="Text Box 93">
          <a:extLst>
            <a:ext uri="{FF2B5EF4-FFF2-40B4-BE49-F238E27FC236}">
              <a16:creationId xmlns:a16="http://schemas.microsoft.com/office/drawing/2014/main" id="{00000000-0008-0000-1000-00005E000000}"/>
            </a:ext>
          </a:extLst>
        </xdr:cNvPr>
        <xdr:cNvSpPr txBox="1">
          <a:spLocks noChangeArrowheads="1"/>
        </xdr:cNvSpPr>
      </xdr:nvSpPr>
      <xdr:spPr bwMode="auto">
        <a:xfrm>
          <a:off x="6972300" y="7305675"/>
          <a:ext cx="187699"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13</xdr:col>
      <xdr:colOff>47625</xdr:colOff>
      <xdr:row>69</xdr:row>
      <xdr:rowOff>135081</xdr:rowOff>
    </xdr:from>
    <xdr:ext cx="121059" cy="187872"/>
    <xdr:sp macro="" textlink="">
      <xdr:nvSpPr>
        <xdr:cNvPr id="95" name="Text Box 94">
          <a:extLst>
            <a:ext uri="{FF2B5EF4-FFF2-40B4-BE49-F238E27FC236}">
              <a16:creationId xmlns:a16="http://schemas.microsoft.com/office/drawing/2014/main" id="{00000000-0008-0000-1000-00005F000000}"/>
            </a:ext>
          </a:extLst>
        </xdr:cNvPr>
        <xdr:cNvSpPr txBox="1">
          <a:spLocks noChangeArrowheads="1"/>
        </xdr:cNvSpPr>
      </xdr:nvSpPr>
      <xdr:spPr bwMode="auto">
        <a:xfrm>
          <a:off x="2879148" y="10279206"/>
          <a:ext cx="121059" cy="187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cs typeface="Microsoft Himalaya" panose="01010100010101010101" pitchFamily="2" charset="0"/>
            </a:rPr>
            <a:t>円</a:t>
          </a:r>
        </a:p>
      </xdr:txBody>
    </xdr:sp>
    <xdr:clientData/>
  </xdr:oneCellAnchor>
  <xdr:oneCellAnchor>
    <xdr:from>
      <xdr:col>27</xdr:col>
      <xdr:colOff>105752</xdr:colOff>
      <xdr:row>70</xdr:row>
      <xdr:rowOff>106483</xdr:rowOff>
    </xdr:from>
    <xdr:ext cx="95411" cy="145553"/>
    <xdr:sp macro="" textlink="">
      <xdr:nvSpPr>
        <xdr:cNvPr id="96" name="Text Box 95">
          <a:extLst>
            <a:ext uri="{FF2B5EF4-FFF2-40B4-BE49-F238E27FC236}">
              <a16:creationId xmlns:a16="http://schemas.microsoft.com/office/drawing/2014/main" id="{00000000-0008-0000-1000-000060000000}"/>
            </a:ext>
          </a:extLst>
        </xdr:cNvPr>
        <xdr:cNvSpPr txBox="1">
          <a:spLocks noChangeArrowheads="1"/>
        </xdr:cNvSpPr>
      </xdr:nvSpPr>
      <xdr:spPr bwMode="auto">
        <a:xfrm>
          <a:off x="5481131" y="10369280"/>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33</xdr:col>
      <xdr:colOff>103678</xdr:colOff>
      <xdr:row>70</xdr:row>
      <xdr:rowOff>106062</xdr:rowOff>
    </xdr:from>
    <xdr:ext cx="95411" cy="145553"/>
    <xdr:sp macro="" textlink="">
      <xdr:nvSpPr>
        <xdr:cNvPr id="97" name="Text Box 96">
          <a:extLst>
            <a:ext uri="{FF2B5EF4-FFF2-40B4-BE49-F238E27FC236}">
              <a16:creationId xmlns:a16="http://schemas.microsoft.com/office/drawing/2014/main" id="{00000000-0008-0000-1000-000061000000}"/>
            </a:ext>
          </a:extLst>
        </xdr:cNvPr>
        <xdr:cNvSpPr txBox="1">
          <a:spLocks noChangeArrowheads="1"/>
        </xdr:cNvSpPr>
      </xdr:nvSpPr>
      <xdr:spPr bwMode="auto">
        <a:xfrm>
          <a:off x="6748804" y="10382195"/>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38</xdr:col>
      <xdr:colOff>104384</xdr:colOff>
      <xdr:row>70</xdr:row>
      <xdr:rowOff>105927</xdr:rowOff>
    </xdr:from>
    <xdr:ext cx="95411" cy="145553"/>
    <xdr:sp macro="" textlink="">
      <xdr:nvSpPr>
        <xdr:cNvPr id="98" name="Text Box 97">
          <a:extLst>
            <a:ext uri="{FF2B5EF4-FFF2-40B4-BE49-F238E27FC236}">
              <a16:creationId xmlns:a16="http://schemas.microsoft.com/office/drawing/2014/main" id="{00000000-0008-0000-1000-000062000000}"/>
            </a:ext>
          </a:extLst>
        </xdr:cNvPr>
        <xdr:cNvSpPr txBox="1">
          <a:spLocks noChangeArrowheads="1"/>
        </xdr:cNvSpPr>
      </xdr:nvSpPr>
      <xdr:spPr bwMode="auto">
        <a:xfrm>
          <a:off x="7669732" y="10368724"/>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41</xdr:col>
      <xdr:colOff>101046</xdr:colOff>
      <xdr:row>70</xdr:row>
      <xdr:rowOff>105500</xdr:rowOff>
    </xdr:from>
    <xdr:ext cx="95411" cy="145553"/>
    <xdr:sp macro="" textlink="">
      <xdr:nvSpPr>
        <xdr:cNvPr id="99" name="Text Box 98">
          <a:extLst>
            <a:ext uri="{FF2B5EF4-FFF2-40B4-BE49-F238E27FC236}">
              <a16:creationId xmlns:a16="http://schemas.microsoft.com/office/drawing/2014/main" id="{00000000-0008-0000-1000-000063000000}"/>
            </a:ext>
          </a:extLst>
        </xdr:cNvPr>
        <xdr:cNvSpPr txBox="1">
          <a:spLocks noChangeArrowheads="1"/>
        </xdr:cNvSpPr>
      </xdr:nvSpPr>
      <xdr:spPr bwMode="auto">
        <a:xfrm>
          <a:off x="8263659" y="10368297"/>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29</xdr:col>
      <xdr:colOff>105881</xdr:colOff>
      <xdr:row>55</xdr:row>
      <xdr:rowOff>112972</xdr:rowOff>
    </xdr:from>
    <xdr:ext cx="95411" cy="145553"/>
    <xdr:sp macro="" textlink="">
      <xdr:nvSpPr>
        <xdr:cNvPr id="100" name="Text Box 99">
          <a:extLst>
            <a:ext uri="{FF2B5EF4-FFF2-40B4-BE49-F238E27FC236}">
              <a16:creationId xmlns:a16="http://schemas.microsoft.com/office/drawing/2014/main" id="{00000000-0008-0000-1000-000064000000}"/>
            </a:ext>
          </a:extLst>
        </xdr:cNvPr>
        <xdr:cNvSpPr txBox="1">
          <a:spLocks noChangeArrowheads="1"/>
        </xdr:cNvSpPr>
      </xdr:nvSpPr>
      <xdr:spPr bwMode="auto">
        <a:xfrm>
          <a:off x="5849173" y="7341598"/>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cs typeface="Microsoft Himalaya" panose="01010100010101010101" pitchFamily="2" charset="0"/>
            </a:rPr>
            <a:t>㎡</a:t>
          </a:r>
        </a:p>
      </xdr:txBody>
    </xdr:sp>
    <xdr:clientData/>
  </xdr:oneCellAnchor>
  <xdr:oneCellAnchor>
    <xdr:from>
      <xdr:col>29</xdr:col>
      <xdr:colOff>78951</xdr:colOff>
      <xdr:row>60</xdr:row>
      <xdr:rowOff>171600</xdr:rowOff>
    </xdr:from>
    <xdr:ext cx="111825" cy="103105"/>
    <xdr:sp macro="" textlink="">
      <xdr:nvSpPr>
        <xdr:cNvPr id="101" name="Text Box 100">
          <a:extLst>
            <a:ext uri="{FF2B5EF4-FFF2-40B4-BE49-F238E27FC236}">
              <a16:creationId xmlns:a16="http://schemas.microsoft.com/office/drawing/2014/main" id="{00000000-0008-0000-1000-000065000000}"/>
            </a:ext>
          </a:extLst>
        </xdr:cNvPr>
        <xdr:cNvSpPr txBox="1">
          <a:spLocks noChangeArrowheads="1"/>
        </xdr:cNvSpPr>
      </xdr:nvSpPr>
      <xdr:spPr bwMode="auto">
        <a:xfrm>
          <a:off x="5823453" y="7732596"/>
          <a:ext cx="111825" cy="103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400" b="0" i="0" u="none" strike="noStrike" baseline="0">
              <a:solidFill>
                <a:srgbClr val="000000"/>
              </a:solidFill>
              <a:latin typeface="Meiryo UI" panose="020B0604030504040204" pitchFamily="50" charset="-128"/>
              <a:ea typeface="Meiryo UI" panose="020B0604030504040204" pitchFamily="50" charset="-128"/>
            </a:rPr>
            <a:t>頭羽</a:t>
          </a:r>
        </a:p>
      </xdr:txBody>
    </xdr:sp>
    <xdr:clientData/>
  </xdr:oneCellAnchor>
  <xdr:oneCellAnchor>
    <xdr:from>
      <xdr:col>19</xdr:col>
      <xdr:colOff>9525</xdr:colOff>
      <xdr:row>95</xdr:row>
      <xdr:rowOff>0</xdr:rowOff>
    </xdr:from>
    <xdr:ext cx="59375" cy="135165"/>
    <xdr:sp macro="" textlink="">
      <xdr:nvSpPr>
        <xdr:cNvPr id="102" name="Text Box 102">
          <a:extLst>
            <a:ext uri="{FF2B5EF4-FFF2-40B4-BE49-F238E27FC236}">
              <a16:creationId xmlns:a16="http://schemas.microsoft.com/office/drawing/2014/main" id="{00000000-0008-0000-1000-000066000000}"/>
            </a:ext>
          </a:extLst>
        </xdr:cNvPr>
        <xdr:cNvSpPr txBox="1">
          <a:spLocks noChangeArrowheads="1"/>
        </xdr:cNvSpPr>
      </xdr:nvSpPr>
      <xdr:spPr bwMode="auto">
        <a:xfrm>
          <a:off x="4133850" y="13458825"/>
          <a:ext cx="59375"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ﾗ</a:t>
          </a:r>
        </a:p>
      </xdr:txBody>
    </xdr:sp>
    <xdr:clientData/>
  </xdr:oneCellAnchor>
  <xdr:twoCellAnchor>
    <xdr:from>
      <xdr:col>18</xdr:col>
      <xdr:colOff>217261</xdr:colOff>
      <xdr:row>95</xdr:row>
      <xdr:rowOff>8163</xdr:rowOff>
    </xdr:from>
    <xdr:to>
      <xdr:col>19</xdr:col>
      <xdr:colOff>105229</xdr:colOff>
      <xdr:row>95</xdr:row>
      <xdr:rowOff>122463</xdr:rowOff>
    </xdr:to>
    <xdr:sp macro="" textlink="">
      <xdr:nvSpPr>
        <xdr:cNvPr id="103" name="Oval 103">
          <a:extLst>
            <a:ext uri="{FF2B5EF4-FFF2-40B4-BE49-F238E27FC236}">
              <a16:creationId xmlns:a16="http://schemas.microsoft.com/office/drawing/2014/main" id="{00000000-0008-0000-1000-000067000000}"/>
            </a:ext>
          </a:extLst>
        </xdr:cNvPr>
        <xdr:cNvSpPr>
          <a:spLocks noChangeAspect="1" noChangeArrowheads="1"/>
        </xdr:cNvSpPr>
      </xdr:nvSpPr>
      <xdr:spPr bwMode="auto">
        <a:xfrm>
          <a:off x="4122511" y="13466988"/>
          <a:ext cx="107043"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114300</xdr:colOff>
      <xdr:row>102</xdr:row>
      <xdr:rowOff>0</xdr:rowOff>
    </xdr:from>
    <xdr:to>
      <xdr:col>24</xdr:col>
      <xdr:colOff>95250</xdr:colOff>
      <xdr:row>102</xdr:row>
      <xdr:rowOff>0</xdr:rowOff>
    </xdr:to>
    <xdr:sp macro="" textlink="">
      <xdr:nvSpPr>
        <xdr:cNvPr id="104" name="Line 109">
          <a:extLst>
            <a:ext uri="{FF2B5EF4-FFF2-40B4-BE49-F238E27FC236}">
              <a16:creationId xmlns:a16="http://schemas.microsoft.com/office/drawing/2014/main" id="{00000000-0008-0000-1000-000068000000}"/>
            </a:ext>
          </a:extLst>
        </xdr:cNvPr>
        <xdr:cNvSpPr>
          <a:spLocks noChangeShapeType="1"/>
        </xdr:cNvSpPr>
      </xdr:nvSpPr>
      <xdr:spPr bwMode="auto">
        <a:xfrm>
          <a:off x="5114925" y="1485900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104</xdr:row>
      <xdr:rowOff>0</xdr:rowOff>
    </xdr:from>
    <xdr:to>
      <xdr:col>24</xdr:col>
      <xdr:colOff>95250</xdr:colOff>
      <xdr:row>104</xdr:row>
      <xdr:rowOff>0</xdr:rowOff>
    </xdr:to>
    <xdr:sp macro="" textlink="">
      <xdr:nvSpPr>
        <xdr:cNvPr id="105" name="Line 110">
          <a:extLst>
            <a:ext uri="{FF2B5EF4-FFF2-40B4-BE49-F238E27FC236}">
              <a16:creationId xmlns:a16="http://schemas.microsoft.com/office/drawing/2014/main" id="{00000000-0008-0000-1000-000069000000}"/>
            </a:ext>
          </a:extLst>
        </xdr:cNvPr>
        <xdr:cNvSpPr>
          <a:spLocks noChangeShapeType="1"/>
        </xdr:cNvSpPr>
      </xdr:nvSpPr>
      <xdr:spPr bwMode="auto">
        <a:xfrm>
          <a:off x="5114925" y="1525905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106</xdr:row>
      <xdr:rowOff>0</xdr:rowOff>
    </xdr:from>
    <xdr:to>
      <xdr:col>24</xdr:col>
      <xdr:colOff>95250</xdr:colOff>
      <xdr:row>106</xdr:row>
      <xdr:rowOff>0</xdr:rowOff>
    </xdr:to>
    <xdr:sp macro="" textlink="">
      <xdr:nvSpPr>
        <xdr:cNvPr id="106" name="Line 111">
          <a:extLst>
            <a:ext uri="{FF2B5EF4-FFF2-40B4-BE49-F238E27FC236}">
              <a16:creationId xmlns:a16="http://schemas.microsoft.com/office/drawing/2014/main" id="{00000000-0008-0000-1000-00006A000000}"/>
            </a:ext>
          </a:extLst>
        </xdr:cNvPr>
        <xdr:cNvSpPr>
          <a:spLocks noChangeShapeType="1"/>
        </xdr:cNvSpPr>
      </xdr:nvSpPr>
      <xdr:spPr bwMode="auto">
        <a:xfrm>
          <a:off x="5114925" y="1565910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108</xdr:row>
      <xdr:rowOff>0</xdr:rowOff>
    </xdr:from>
    <xdr:to>
      <xdr:col>24</xdr:col>
      <xdr:colOff>95250</xdr:colOff>
      <xdr:row>108</xdr:row>
      <xdr:rowOff>0</xdr:rowOff>
    </xdr:to>
    <xdr:sp macro="" textlink="">
      <xdr:nvSpPr>
        <xdr:cNvPr id="107" name="Line 112">
          <a:extLst>
            <a:ext uri="{FF2B5EF4-FFF2-40B4-BE49-F238E27FC236}">
              <a16:creationId xmlns:a16="http://schemas.microsoft.com/office/drawing/2014/main" id="{00000000-0008-0000-1000-00006B000000}"/>
            </a:ext>
          </a:extLst>
        </xdr:cNvPr>
        <xdr:cNvSpPr>
          <a:spLocks noChangeShapeType="1"/>
        </xdr:cNvSpPr>
      </xdr:nvSpPr>
      <xdr:spPr bwMode="auto">
        <a:xfrm>
          <a:off x="5114925" y="1605915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110</xdr:row>
      <xdr:rowOff>0</xdr:rowOff>
    </xdr:from>
    <xdr:to>
      <xdr:col>24</xdr:col>
      <xdr:colOff>95250</xdr:colOff>
      <xdr:row>110</xdr:row>
      <xdr:rowOff>0</xdr:rowOff>
    </xdr:to>
    <xdr:sp macro="" textlink="">
      <xdr:nvSpPr>
        <xdr:cNvPr id="108" name="Line 113">
          <a:extLst>
            <a:ext uri="{FF2B5EF4-FFF2-40B4-BE49-F238E27FC236}">
              <a16:creationId xmlns:a16="http://schemas.microsoft.com/office/drawing/2014/main" id="{00000000-0008-0000-1000-00006C000000}"/>
            </a:ext>
          </a:extLst>
        </xdr:cNvPr>
        <xdr:cNvSpPr>
          <a:spLocks noChangeShapeType="1"/>
        </xdr:cNvSpPr>
      </xdr:nvSpPr>
      <xdr:spPr bwMode="auto">
        <a:xfrm>
          <a:off x="5114925" y="1645920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66221</xdr:colOff>
      <xdr:row>98</xdr:row>
      <xdr:rowOff>28121</xdr:rowOff>
    </xdr:from>
    <xdr:to>
      <xdr:col>10</xdr:col>
      <xdr:colOff>199571</xdr:colOff>
      <xdr:row>98</xdr:row>
      <xdr:rowOff>161471</xdr:rowOff>
    </xdr:to>
    <xdr:sp macro="" textlink="">
      <xdr:nvSpPr>
        <xdr:cNvPr id="109" name="Oval 116">
          <a:extLst>
            <a:ext uri="{FF2B5EF4-FFF2-40B4-BE49-F238E27FC236}">
              <a16:creationId xmlns:a16="http://schemas.microsoft.com/office/drawing/2014/main" id="{00000000-0008-0000-1000-00006D000000}"/>
            </a:ext>
          </a:extLst>
        </xdr:cNvPr>
        <xdr:cNvSpPr>
          <a:spLocks noChangeAspect="1" noChangeArrowheads="1"/>
        </xdr:cNvSpPr>
      </xdr:nvSpPr>
      <xdr:spPr bwMode="auto">
        <a:xfrm>
          <a:off x="2256971" y="14096546"/>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56696</xdr:colOff>
      <xdr:row>98</xdr:row>
      <xdr:rowOff>28121</xdr:rowOff>
    </xdr:from>
    <xdr:to>
      <xdr:col>14</xdr:col>
      <xdr:colOff>190046</xdr:colOff>
      <xdr:row>98</xdr:row>
      <xdr:rowOff>161471</xdr:rowOff>
    </xdr:to>
    <xdr:sp macro="" textlink="">
      <xdr:nvSpPr>
        <xdr:cNvPr id="110" name="Oval 117">
          <a:extLst>
            <a:ext uri="{FF2B5EF4-FFF2-40B4-BE49-F238E27FC236}">
              <a16:creationId xmlns:a16="http://schemas.microsoft.com/office/drawing/2014/main" id="{00000000-0008-0000-1000-00006E000000}"/>
            </a:ext>
          </a:extLst>
        </xdr:cNvPr>
        <xdr:cNvSpPr>
          <a:spLocks noChangeAspect="1" noChangeArrowheads="1"/>
        </xdr:cNvSpPr>
      </xdr:nvSpPr>
      <xdr:spPr bwMode="auto">
        <a:xfrm>
          <a:off x="3085646" y="14096546"/>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98</xdr:row>
      <xdr:rowOff>19050</xdr:rowOff>
    </xdr:from>
    <xdr:to>
      <xdr:col>21</xdr:col>
      <xdr:colOff>133350</xdr:colOff>
      <xdr:row>98</xdr:row>
      <xdr:rowOff>152400</xdr:rowOff>
    </xdr:to>
    <xdr:sp macro="" textlink="">
      <xdr:nvSpPr>
        <xdr:cNvPr id="111" name="Oval 118">
          <a:extLst>
            <a:ext uri="{FF2B5EF4-FFF2-40B4-BE49-F238E27FC236}">
              <a16:creationId xmlns:a16="http://schemas.microsoft.com/office/drawing/2014/main" id="{00000000-0008-0000-1000-00006F000000}"/>
            </a:ext>
          </a:extLst>
        </xdr:cNvPr>
        <xdr:cNvSpPr>
          <a:spLocks noChangeAspect="1" noChangeArrowheads="1"/>
        </xdr:cNvSpPr>
      </xdr:nvSpPr>
      <xdr:spPr bwMode="auto">
        <a:xfrm>
          <a:off x="4562475" y="140874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98</xdr:row>
      <xdr:rowOff>19050</xdr:rowOff>
    </xdr:from>
    <xdr:to>
      <xdr:col>23</xdr:col>
      <xdr:colOff>200025</xdr:colOff>
      <xdr:row>98</xdr:row>
      <xdr:rowOff>152400</xdr:rowOff>
    </xdr:to>
    <xdr:sp macro="" textlink="">
      <xdr:nvSpPr>
        <xdr:cNvPr id="112" name="Oval 119">
          <a:extLst>
            <a:ext uri="{FF2B5EF4-FFF2-40B4-BE49-F238E27FC236}">
              <a16:creationId xmlns:a16="http://schemas.microsoft.com/office/drawing/2014/main" id="{00000000-0008-0000-1000-000070000000}"/>
            </a:ext>
          </a:extLst>
        </xdr:cNvPr>
        <xdr:cNvSpPr>
          <a:spLocks noChangeAspect="1" noChangeArrowheads="1"/>
        </xdr:cNvSpPr>
      </xdr:nvSpPr>
      <xdr:spPr bwMode="auto">
        <a:xfrm>
          <a:off x="5067300" y="140874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98</xdr:row>
      <xdr:rowOff>19050</xdr:rowOff>
    </xdr:from>
    <xdr:to>
      <xdr:col>25</xdr:col>
      <xdr:colOff>190500</xdr:colOff>
      <xdr:row>98</xdr:row>
      <xdr:rowOff>152400</xdr:rowOff>
    </xdr:to>
    <xdr:sp macro="" textlink="">
      <xdr:nvSpPr>
        <xdr:cNvPr id="113" name="Oval 120">
          <a:extLst>
            <a:ext uri="{FF2B5EF4-FFF2-40B4-BE49-F238E27FC236}">
              <a16:creationId xmlns:a16="http://schemas.microsoft.com/office/drawing/2014/main" id="{00000000-0008-0000-1000-000071000000}"/>
            </a:ext>
          </a:extLst>
        </xdr:cNvPr>
        <xdr:cNvSpPr>
          <a:spLocks noChangeAspect="1" noChangeArrowheads="1"/>
        </xdr:cNvSpPr>
      </xdr:nvSpPr>
      <xdr:spPr bwMode="auto">
        <a:xfrm>
          <a:off x="5495925" y="140874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98</xdr:row>
      <xdr:rowOff>19050</xdr:rowOff>
    </xdr:from>
    <xdr:to>
      <xdr:col>28</xdr:col>
      <xdr:colOff>190500</xdr:colOff>
      <xdr:row>98</xdr:row>
      <xdr:rowOff>152400</xdr:rowOff>
    </xdr:to>
    <xdr:sp macro="" textlink="">
      <xdr:nvSpPr>
        <xdr:cNvPr id="114" name="Oval 121">
          <a:extLst>
            <a:ext uri="{FF2B5EF4-FFF2-40B4-BE49-F238E27FC236}">
              <a16:creationId xmlns:a16="http://schemas.microsoft.com/office/drawing/2014/main" id="{00000000-0008-0000-1000-000072000000}"/>
            </a:ext>
          </a:extLst>
        </xdr:cNvPr>
        <xdr:cNvSpPr>
          <a:spLocks noChangeAspect="1" noChangeArrowheads="1"/>
        </xdr:cNvSpPr>
      </xdr:nvSpPr>
      <xdr:spPr bwMode="auto">
        <a:xfrm>
          <a:off x="6153150" y="140874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98</xdr:row>
      <xdr:rowOff>19050</xdr:rowOff>
    </xdr:from>
    <xdr:to>
      <xdr:col>31</xdr:col>
      <xdr:colOff>171450</xdr:colOff>
      <xdr:row>98</xdr:row>
      <xdr:rowOff>152400</xdr:rowOff>
    </xdr:to>
    <xdr:sp macro="" textlink="">
      <xdr:nvSpPr>
        <xdr:cNvPr id="115" name="Oval 122">
          <a:extLst>
            <a:ext uri="{FF2B5EF4-FFF2-40B4-BE49-F238E27FC236}">
              <a16:creationId xmlns:a16="http://schemas.microsoft.com/office/drawing/2014/main" id="{00000000-0008-0000-1000-000073000000}"/>
            </a:ext>
          </a:extLst>
        </xdr:cNvPr>
        <xdr:cNvSpPr>
          <a:spLocks noChangeAspect="1" noChangeArrowheads="1"/>
        </xdr:cNvSpPr>
      </xdr:nvSpPr>
      <xdr:spPr bwMode="auto">
        <a:xfrm>
          <a:off x="6791325" y="140874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98</xdr:row>
      <xdr:rowOff>28121</xdr:rowOff>
    </xdr:from>
    <xdr:to>
      <xdr:col>34</xdr:col>
      <xdr:colOff>190500</xdr:colOff>
      <xdr:row>98</xdr:row>
      <xdr:rowOff>161471</xdr:rowOff>
    </xdr:to>
    <xdr:sp macro="" textlink="">
      <xdr:nvSpPr>
        <xdr:cNvPr id="116" name="Oval 123">
          <a:extLst>
            <a:ext uri="{FF2B5EF4-FFF2-40B4-BE49-F238E27FC236}">
              <a16:creationId xmlns:a16="http://schemas.microsoft.com/office/drawing/2014/main" id="{00000000-0008-0000-1000-000074000000}"/>
            </a:ext>
          </a:extLst>
        </xdr:cNvPr>
        <xdr:cNvSpPr>
          <a:spLocks noChangeAspect="1" noChangeArrowheads="1"/>
        </xdr:cNvSpPr>
      </xdr:nvSpPr>
      <xdr:spPr bwMode="auto">
        <a:xfrm>
          <a:off x="7467600" y="14096546"/>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56696</xdr:colOff>
      <xdr:row>98</xdr:row>
      <xdr:rowOff>28121</xdr:rowOff>
    </xdr:from>
    <xdr:to>
      <xdr:col>39</xdr:col>
      <xdr:colOff>190046</xdr:colOff>
      <xdr:row>98</xdr:row>
      <xdr:rowOff>161471</xdr:rowOff>
    </xdr:to>
    <xdr:sp macro="" textlink="">
      <xdr:nvSpPr>
        <xdr:cNvPr id="117" name="Oval 124">
          <a:extLst>
            <a:ext uri="{FF2B5EF4-FFF2-40B4-BE49-F238E27FC236}">
              <a16:creationId xmlns:a16="http://schemas.microsoft.com/office/drawing/2014/main" id="{00000000-0008-0000-1000-000075000000}"/>
            </a:ext>
          </a:extLst>
        </xdr:cNvPr>
        <xdr:cNvSpPr>
          <a:spLocks noChangeAspect="1" noChangeArrowheads="1"/>
        </xdr:cNvSpPr>
      </xdr:nvSpPr>
      <xdr:spPr bwMode="auto">
        <a:xfrm>
          <a:off x="8562521" y="14096546"/>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98</xdr:row>
      <xdr:rowOff>19050</xdr:rowOff>
    </xdr:from>
    <xdr:to>
      <xdr:col>36</xdr:col>
      <xdr:colOff>171450</xdr:colOff>
      <xdr:row>98</xdr:row>
      <xdr:rowOff>152400</xdr:rowOff>
    </xdr:to>
    <xdr:sp macro="" textlink="">
      <xdr:nvSpPr>
        <xdr:cNvPr id="118" name="Oval 125">
          <a:extLst>
            <a:ext uri="{FF2B5EF4-FFF2-40B4-BE49-F238E27FC236}">
              <a16:creationId xmlns:a16="http://schemas.microsoft.com/office/drawing/2014/main" id="{00000000-0008-0000-1000-000076000000}"/>
            </a:ext>
          </a:extLst>
        </xdr:cNvPr>
        <xdr:cNvSpPr>
          <a:spLocks noChangeAspect="1" noChangeArrowheads="1"/>
        </xdr:cNvSpPr>
      </xdr:nvSpPr>
      <xdr:spPr bwMode="auto">
        <a:xfrm>
          <a:off x="7886700" y="1408747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100</xdr:row>
      <xdr:rowOff>37192</xdr:rowOff>
    </xdr:from>
    <xdr:to>
      <xdr:col>25</xdr:col>
      <xdr:colOff>219075</xdr:colOff>
      <xdr:row>100</xdr:row>
      <xdr:rowOff>151492</xdr:rowOff>
    </xdr:to>
    <xdr:sp macro="" textlink="">
      <xdr:nvSpPr>
        <xdr:cNvPr id="119" name="Oval 126">
          <a:extLst>
            <a:ext uri="{FF2B5EF4-FFF2-40B4-BE49-F238E27FC236}">
              <a16:creationId xmlns:a16="http://schemas.microsoft.com/office/drawing/2014/main" id="{00000000-0008-0000-1000-000077000000}"/>
            </a:ext>
          </a:extLst>
        </xdr:cNvPr>
        <xdr:cNvSpPr>
          <a:spLocks noChangeAspect="1" noChangeArrowheads="1"/>
        </xdr:cNvSpPr>
      </xdr:nvSpPr>
      <xdr:spPr bwMode="auto">
        <a:xfrm>
          <a:off x="5543550" y="14496142"/>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66675</xdr:colOff>
      <xdr:row>100</xdr:row>
      <xdr:rowOff>37192</xdr:rowOff>
    </xdr:from>
    <xdr:to>
      <xdr:col>26</xdr:col>
      <xdr:colOff>180975</xdr:colOff>
      <xdr:row>100</xdr:row>
      <xdr:rowOff>151492</xdr:rowOff>
    </xdr:to>
    <xdr:sp macro="" textlink="">
      <xdr:nvSpPr>
        <xdr:cNvPr id="120" name="Oval 127">
          <a:extLst>
            <a:ext uri="{FF2B5EF4-FFF2-40B4-BE49-F238E27FC236}">
              <a16:creationId xmlns:a16="http://schemas.microsoft.com/office/drawing/2014/main" id="{00000000-0008-0000-1000-000078000000}"/>
            </a:ext>
          </a:extLst>
        </xdr:cNvPr>
        <xdr:cNvSpPr>
          <a:spLocks noChangeAspect="1" noChangeArrowheads="1"/>
        </xdr:cNvSpPr>
      </xdr:nvSpPr>
      <xdr:spPr bwMode="auto">
        <a:xfrm>
          <a:off x="5724525" y="14496142"/>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38100</xdr:colOff>
      <xdr:row>100</xdr:row>
      <xdr:rowOff>37192</xdr:rowOff>
    </xdr:from>
    <xdr:to>
      <xdr:col>27</xdr:col>
      <xdr:colOff>152400</xdr:colOff>
      <xdr:row>100</xdr:row>
      <xdr:rowOff>151492</xdr:rowOff>
    </xdr:to>
    <xdr:sp macro="" textlink="">
      <xdr:nvSpPr>
        <xdr:cNvPr id="121" name="Oval 128">
          <a:extLst>
            <a:ext uri="{FF2B5EF4-FFF2-40B4-BE49-F238E27FC236}">
              <a16:creationId xmlns:a16="http://schemas.microsoft.com/office/drawing/2014/main" id="{00000000-0008-0000-1000-000079000000}"/>
            </a:ext>
          </a:extLst>
        </xdr:cNvPr>
        <xdr:cNvSpPr>
          <a:spLocks noChangeAspect="1" noChangeArrowheads="1"/>
        </xdr:cNvSpPr>
      </xdr:nvSpPr>
      <xdr:spPr bwMode="auto">
        <a:xfrm>
          <a:off x="5915025" y="14496142"/>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200025</xdr:colOff>
      <xdr:row>100</xdr:row>
      <xdr:rowOff>0</xdr:rowOff>
    </xdr:from>
    <xdr:to>
      <xdr:col>33</xdr:col>
      <xdr:colOff>76200</xdr:colOff>
      <xdr:row>100</xdr:row>
      <xdr:rowOff>114300</xdr:rowOff>
    </xdr:to>
    <xdr:sp macro="" textlink="">
      <xdr:nvSpPr>
        <xdr:cNvPr id="122" name="Oval 129">
          <a:extLst>
            <a:ext uri="{FF2B5EF4-FFF2-40B4-BE49-F238E27FC236}">
              <a16:creationId xmlns:a16="http://schemas.microsoft.com/office/drawing/2014/main" id="{00000000-0008-0000-1000-00007A000000}"/>
            </a:ext>
          </a:extLst>
        </xdr:cNvPr>
        <xdr:cNvSpPr>
          <a:spLocks noChangeAspect="1" noChangeArrowheads="1"/>
        </xdr:cNvSpPr>
      </xdr:nvSpPr>
      <xdr:spPr bwMode="auto">
        <a:xfrm>
          <a:off x="7172325" y="14458950"/>
          <a:ext cx="952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152400</xdr:colOff>
      <xdr:row>100</xdr:row>
      <xdr:rowOff>0</xdr:rowOff>
    </xdr:from>
    <xdr:to>
      <xdr:col>32</xdr:col>
      <xdr:colOff>28575</xdr:colOff>
      <xdr:row>100</xdr:row>
      <xdr:rowOff>114300</xdr:rowOff>
    </xdr:to>
    <xdr:sp macro="" textlink="">
      <xdr:nvSpPr>
        <xdr:cNvPr id="123" name="Oval 130">
          <a:extLst>
            <a:ext uri="{FF2B5EF4-FFF2-40B4-BE49-F238E27FC236}">
              <a16:creationId xmlns:a16="http://schemas.microsoft.com/office/drawing/2014/main" id="{00000000-0008-0000-1000-00007B000000}"/>
            </a:ext>
          </a:extLst>
        </xdr:cNvPr>
        <xdr:cNvSpPr>
          <a:spLocks noChangeAspect="1" noChangeArrowheads="1"/>
        </xdr:cNvSpPr>
      </xdr:nvSpPr>
      <xdr:spPr bwMode="auto">
        <a:xfrm>
          <a:off x="6905625" y="14458950"/>
          <a:ext cx="952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100</xdr:row>
      <xdr:rowOff>0</xdr:rowOff>
    </xdr:from>
    <xdr:to>
      <xdr:col>37</xdr:col>
      <xdr:colOff>47625</xdr:colOff>
      <xdr:row>100</xdr:row>
      <xdr:rowOff>114300</xdr:rowOff>
    </xdr:to>
    <xdr:sp macro="" textlink="">
      <xdr:nvSpPr>
        <xdr:cNvPr id="124" name="Oval 131">
          <a:extLst>
            <a:ext uri="{FF2B5EF4-FFF2-40B4-BE49-F238E27FC236}">
              <a16:creationId xmlns:a16="http://schemas.microsoft.com/office/drawing/2014/main" id="{00000000-0008-0000-1000-00007C000000}"/>
            </a:ext>
          </a:extLst>
        </xdr:cNvPr>
        <xdr:cNvSpPr>
          <a:spLocks noChangeAspect="1" noChangeArrowheads="1"/>
        </xdr:cNvSpPr>
      </xdr:nvSpPr>
      <xdr:spPr bwMode="auto">
        <a:xfrm>
          <a:off x="8020050" y="14458950"/>
          <a:ext cx="952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180975</xdr:colOff>
      <xdr:row>100</xdr:row>
      <xdr:rowOff>0</xdr:rowOff>
    </xdr:from>
    <xdr:to>
      <xdr:col>38</xdr:col>
      <xdr:colOff>57150</xdr:colOff>
      <xdr:row>100</xdr:row>
      <xdr:rowOff>114300</xdr:rowOff>
    </xdr:to>
    <xdr:sp macro="" textlink="">
      <xdr:nvSpPr>
        <xdr:cNvPr id="125" name="Oval 132">
          <a:extLst>
            <a:ext uri="{FF2B5EF4-FFF2-40B4-BE49-F238E27FC236}">
              <a16:creationId xmlns:a16="http://schemas.microsoft.com/office/drawing/2014/main" id="{00000000-0008-0000-1000-00007D000000}"/>
            </a:ext>
          </a:extLst>
        </xdr:cNvPr>
        <xdr:cNvSpPr>
          <a:spLocks noChangeAspect="1" noChangeArrowheads="1"/>
        </xdr:cNvSpPr>
      </xdr:nvSpPr>
      <xdr:spPr bwMode="auto">
        <a:xfrm>
          <a:off x="8248650" y="14458950"/>
          <a:ext cx="952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12</xdr:col>
      <xdr:colOff>190500</xdr:colOff>
      <xdr:row>100</xdr:row>
      <xdr:rowOff>9525</xdr:rowOff>
    </xdr:from>
    <xdr:ext cx="187699" cy="161925"/>
    <xdr:sp macro="" textlink="">
      <xdr:nvSpPr>
        <xdr:cNvPr id="126" name="Text Box 133">
          <a:extLst>
            <a:ext uri="{FF2B5EF4-FFF2-40B4-BE49-F238E27FC236}">
              <a16:creationId xmlns:a16="http://schemas.microsoft.com/office/drawing/2014/main" id="{00000000-0008-0000-1000-00007E000000}"/>
            </a:ext>
          </a:extLst>
        </xdr:cNvPr>
        <xdr:cNvSpPr txBox="1">
          <a:spLocks noChangeArrowheads="1"/>
        </xdr:cNvSpPr>
      </xdr:nvSpPr>
      <xdr:spPr bwMode="auto">
        <a:xfrm>
          <a:off x="2781300" y="14468475"/>
          <a:ext cx="187699"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27</xdr:col>
      <xdr:colOff>9525</xdr:colOff>
      <xdr:row>100</xdr:row>
      <xdr:rowOff>152400</xdr:rowOff>
    </xdr:from>
    <xdr:ext cx="190500" cy="161925"/>
    <xdr:sp macro="" textlink="">
      <xdr:nvSpPr>
        <xdr:cNvPr id="127" name="Text Box 134">
          <a:extLst>
            <a:ext uri="{FF2B5EF4-FFF2-40B4-BE49-F238E27FC236}">
              <a16:creationId xmlns:a16="http://schemas.microsoft.com/office/drawing/2014/main" id="{00000000-0008-0000-1000-00007F000000}"/>
            </a:ext>
          </a:extLst>
        </xdr:cNvPr>
        <xdr:cNvSpPr txBox="1">
          <a:spLocks noChangeArrowheads="1"/>
        </xdr:cNvSpPr>
      </xdr:nvSpPr>
      <xdr:spPr bwMode="auto">
        <a:xfrm>
          <a:off x="5886450" y="14611350"/>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33</xdr:col>
      <xdr:colOff>9525</xdr:colOff>
      <xdr:row>100</xdr:row>
      <xdr:rowOff>179613</xdr:rowOff>
    </xdr:from>
    <xdr:ext cx="190500" cy="161925"/>
    <xdr:sp macro="" textlink="">
      <xdr:nvSpPr>
        <xdr:cNvPr id="128" name="Text Box 135">
          <a:extLst>
            <a:ext uri="{FF2B5EF4-FFF2-40B4-BE49-F238E27FC236}">
              <a16:creationId xmlns:a16="http://schemas.microsoft.com/office/drawing/2014/main" id="{00000000-0008-0000-1000-000080000000}"/>
            </a:ext>
          </a:extLst>
        </xdr:cNvPr>
        <xdr:cNvSpPr txBox="1">
          <a:spLocks noChangeArrowheads="1"/>
        </xdr:cNvSpPr>
      </xdr:nvSpPr>
      <xdr:spPr bwMode="auto">
        <a:xfrm>
          <a:off x="7200900" y="14638563"/>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38</xdr:col>
      <xdr:colOff>38100</xdr:colOff>
      <xdr:row>100</xdr:row>
      <xdr:rowOff>179613</xdr:rowOff>
    </xdr:from>
    <xdr:ext cx="190500" cy="161925"/>
    <xdr:sp macro="" textlink="">
      <xdr:nvSpPr>
        <xdr:cNvPr id="129" name="Text Box 136">
          <a:extLst>
            <a:ext uri="{FF2B5EF4-FFF2-40B4-BE49-F238E27FC236}">
              <a16:creationId xmlns:a16="http://schemas.microsoft.com/office/drawing/2014/main" id="{00000000-0008-0000-1000-000081000000}"/>
            </a:ext>
          </a:extLst>
        </xdr:cNvPr>
        <xdr:cNvSpPr txBox="1">
          <a:spLocks noChangeArrowheads="1"/>
        </xdr:cNvSpPr>
      </xdr:nvSpPr>
      <xdr:spPr bwMode="auto">
        <a:xfrm>
          <a:off x="8324850" y="14638563"/>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41</xdr:col>
      <xdr:colOff>0</xdr:colOff>
      <xdr:row>100</xdr:row>
      <xdr:rowOff>179613</xdr:rowOff>
    </xdr:from>
    <xdr:ext cx="190500" cy="161925"/>
    <xdr:sp macro="" textlink="">
      <xdr:nvSpPr>
        <xdr:cNvPr id="130" name="Text Box 137">
          <a:extLst>
            <a:ext uri="{FF2B5EF4-FFF2-40B4-BE49-F238E27FC236}">
              <a16:creationId xmlns:a16="http://schemas.microsoft.com/office/drawing/2014/main" id="{00000000-0008-0000-1000-000082000000}"/>
            </a:ext>
          </a:extLst>
        </xdr:cNvPr>
        <xdr:cNvSpPr txBox="1">
          <a:spLocks noChangeArrowheads="1"/>
        </xdr:cNvSpPr>
      </xdr:nvSpPr>
      <xdr:spPr bwMode="auto">
        <a:xfrm>
          <a:off x="8943975" y="14638563"/>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oneCellAnchor>
    <xdr:from>
      <xdr:col>35</xdr:col>
      <xdr:colOff>228600</xdr:colOff>
      <xdr:row>125</xdr:row>
      <xdr:rowOff>0</xdr:rowOff>
    </xdr:from>
    <xdr:ext cx="133883" cy="168508"/>
    <xdr:sp macro="" textlink="">
      <xdr:nvSpPr>
        <xdr:cNvPr id="131" name="Text Box 144">
          <a:extLst>
            <a:ext uri="{FF2B5EF4-FFF2-40B4-BE49-F238E27FC236}">
              <a16:creationId xmlns:a16="http://schemas.microsoft.com/office/drawing/2014/main" id="{00000000-0008-0000-1000-000083000000}"/>
            </a:ext>
          </a:extLst>
        </xdr:cNvPr>
        <xdr:cNvSpPr txBox="1">
          <a:spLocks noChangeArrowheads="1"/>
        </xdr:cNvSpPr>
      </xdr:nvSpPr>
      <xdr:spPr bwMode="auto">
        <a:xfrm>
          <a:off x="7848600" y="19459575"/>
          <a:ext cx="133883" cy="168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900" b="0" i="0" u="none" strike="noStrike" baseline="0">
              <a:solidFill>
                <a:srgbClr val="000000"/>
              </a:solidFill>
              <a:latin typeface="ＭＳ Ｐゴシック"/>
              <a:ea typeface="ＭＳ Ｐゴシック"/>
            </a:rPr>
            <a:t>⑩</a:t>
          </a:r>
        </a:p>
      </xdr:txBody>
    </xdr:sp>
    <xdr:clientData/>
  </xdr:oneCellAnchor>
  <xdr:twoCellAnchor>
    <xdr:from>
      <xdr:col>23</xdr:col>
      <xdr:colOff>114300</xdr:colOff>
      <xdr:row>122</xdr:row>
      <xdr:rowOff>0</xdr:rowOff>
    </xdr:from>
    <xdr:to>
      <xdr:col>24</xdr:col>
      <xdr:colOff>95250</xdr:colOff>
      <xdr:row>122</xdr:row>
      <xdr:rowOff>0</xdr:rowOff>
    </xdr:to>
    <xdr:sp macro="" textlink="">
      <xdr:nvSpPr>
        <xdr:cNvPr id="132" name="Line 150">
          <a:extLst>
            <a:ext uri="{FF2B5EF4-FFF2-40B4-BE49-F238E27FC236}">
              <a16:creationId xmlns:a16="http://schemas.microsoft.com/office/drawing/2014/main" id="{00000000-0008-0000-1000-000084000000}"/>
            </a:ext>
          </a:extLst>
        </xdr:cNvPr>
        <xdr:cNvSpPr>
          <a:spLocks noChangeShapeType="1"/>
        </xdr:cNvSpPr>
      </xdr:nvSpPr>
      <xdr:spPr bwMode="auto">
        <a:xfrm>
          <a:off x="5114925" y="1885950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124</xdr:row>
      <xdr:rowOff>0</xdr:rowOff>
    </xdr:from>
    <xdr:to>
      <xdr:col>24</xdr:col>
      <xdr:colOff>95250</xdr:colOff>
      <xdr:row>124</xdr:row>
      <xdr:rowOff>0</xdr:rowOff>
    </xdr:to>
    <xdr:sp macro="" textlink="">
      <xdr:nvSpPr>
        <xdr:cNvPr id="133" name="Line 151">
          <a:extLst>
            <a:ext uri="{FF2B5EF4-FFF2-40B4-BE49-F238E27FC236}">
              <a16:creationId xmlns:a16="http://schemas.microsoft.com/office/drawing/2014/main" id="{00000000-0008-0000-1000-000085000000}"/>
            </a:ext>
          </a:extLst>
        </xdr:cNvPr>
        <xdr:cNvSpPr>
          <a:spLocks noChangeShapeType="1"/>
        </xdr:cNvSpPr>
      </xdr:nvSpPr>
      <xdr:spPr bwMode="auto">
        <a:xfrm>
          <a:off x="5114925" y="1925955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159126</xdr:colOff>
      <xdr:row>87</xdr:row>
      <xdr:rowOff>15822</xdr:rowOff>
    </xdr:from>
    <xdr:to>
      <xdr:col>19</xdr:col>
      <xdr:colOff>62056</xdr:colOff>
      <xdr:row>87</xdr:row>
      <xdr:rowOff>157283</xdr:rowOff>
    </xdr:to>
    <xdr:sp macro="" textlink="">
      <xdr:nvSpPr>
        <xdr:cNvPr id="136" name="Oval 30">
          <a:extLst>
            <a:ext uri="{FF2B5EF4-FFF2-40B4-BE49-F238E27FC236}">
              <a16:creationId xmlns:a16="http://schemas.microsoft.com/office/drawing/2014/main" id="{00000000-0008-0000-1000-000088000000}"/>
            </a:ext>
          </a:extLst>
        </xdr:cNvPr>
        <xdr:cNvSpPr>
          <a:spLocks noChangeAspect="1" noChangeArrowheads="1"/>
        </xdr:cNvSpPr>
      </xdr:nvSpPr>
      <xdr:spPr bwMode="auto">
        <a:xfrm>
          <a:off x="3759576" y="11236272"/>
          <a:ext cx="102955" cy="141461"/>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35</xdr:col>
      <xdr:colOff>103408</xdr:colOff>
      <xdr:row>101</xdr:row>
      <xdr:rowOff>27213</xdr:rowOff>
    </xdr:from>
    <xdr:ext cx="121059" cy="151836"/>
    <xdr:sp macro="" textlink="">
      <xdr:nvSpPr>
        <xdr:cNvPr id="137" name="Text Box 90">
          <a:extLst>
            <a:ext uri="{FF2B5EF4-FFF2-40B4-BE49-F238E27FC236}">
              <a16:creationId xmlns:a16="http://schemas.microsoft.com/office/drawing/2014/main" id="{00000000-0008-0000-1000-000089000000}"/>
            </a:ext>
          </a:extLst>
        </xdr:cNvPr>
        <xdr:cNvSpPr txBox="1">
          <a:spLocks noChangeArrowheads="1"/>
        </xdr:cNvSpPr>
      </xdr:nvSpPr>
      <xdr:spPr bwMode="auto">
        <a:xfrm>
          <a:off x="7732933" y="14686188"/>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a:t>
          </a:r>
        </a:p>
      </xdr:txBody>
    </xdr:sp>
    <xdr:clientData/>
  </xdr:oneCellAnchor>
  <xdr:oneCellAnchor>
    <xdr:from>
      <xdr:col>24</xdr:col>
      <xdr:colOff>112485</xdr:colOff>
      <xdr:row>101</xdr:row>
      <xdr:rowOff>9071</xdr:rowOff>
    </xdr:from>
    <xdr:ext cx="121059" cy="151836"/>
    <xdr:sp macro="" textlink="">
      <xdr:nvSpPr>
        <xdr:cNvPr id="138" name="Text Box 90">
          <a:extLst>
            <a:ext uri="{FF2B5EF4-FFF2-40B4-BE49-F238E27FC236}">
              <a16:creationId xmlns:a16="http://schemas.microsoft.com/office/drawing/2014/main" id="{00000000-0008-0000-1000-00008A000000}"/>
            </a:ext>
          </a:extLst>
        </xdr:cNvPr>
        <xdr:cNvSpPr txBox="1">
          <a:spLocks noChangeArrowheads="1"/>
        </xdr:cNvSpPr>
      </xdr:nvSpPr>
      <xdr:spPr bwMode="auto">
        <a:xfrm>
          <a:off x="5332185" y="14668046"/>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月</a:t>
          </a:r>
        </a:p>
      </xdr:txBody>
    </xdr:sp>
    <xdr:clientData/>
  </xdr:oneCellAnchor>
  <xdr:oneCellAnchor>
    <xdr:from>
      <xdr:col>12</xdr:col>
      <xdr:colOff>190500</xdr:colOff>
      <xdr:row>100</xdr:row>
      <xdr:rowOff>9525</xdr:rowOff>
    </xdr:from>
    <xdr:ext cx="187699" cy="158563"/>
    <xdr:sp macro="" textlink="">
      <xdr:nvSpPr>
        <xdr:cNvPr id="139" name="Text Box 94">
          <a:extLst>
            <a:ext uri="{FF2B5EF4-FFF2-40B4-BE49-F238E27FC236}">
              <a16:creationId xmlns:a16="http://schemas.microsoft.com/office/drawing/2014/main" id="{00000000-0008-0000-1000-00008B000000}"/>
            </a:ext>
          </a:extLst>
        </xdr:cNvPr>
        <xdr:cNvSpPr txBox="1">
          <a:spLocks noChangeArrowheads="1"/>
        </xdr:cNvSpPr>
      </xdr:nvSpPr>
      <xdr:spPr bwMode="auto">
        <a:xfrm>
          <a:off x="2781300" y="14468475"/>
          <a:ext cx="187699" cy="1585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(円)</a:t>
          </a:r>
        </a:p>
      </xdr:txBody>
    </xdr:sp>
    <xdr:clientData/>
  </xdr:oneCellAnchor>
  <xdr:twoCellAnchor>
    <xdr:from>
      <xdr:col>21</xdr:col>
      <xdr:colOff>136054</xdr:colOff>
      <xdr:row>127</xdr:row>
      <xdr:rowOff>18143</xdr:rowOff>
    </xdr:from>
    <xdr:to>
      <xdr:col>22</xdr:col>
      <xdr:colOff>71647</xdr:colOff>
      <xdr:row>127</xdr:row>
      <xdr:rowOff>189593</xdr:rowOff>
    </xdr:to>
    <xdr:sp macro="" textlink="">
      <xdr:nvSpPr>
        <xdr:cNvPr id="140" name="Oval 30">
          <a:extLst>
            <a:ext uri="{FF2B5EF4-FFF2-40B4-BE49-F238E27FC236}">
              <a16:creationId xmlns:a16="http://schemas.microsoft.com/office/drawing/2014/main" id="{00000000-0008-0000-1000-00008C000000}"/>
            </a:ext>
          </a:extLst>
        </xdr:cNvPr>
        <xdr:cNvSpPr>
          <a:spLocks noChangeAspect="1" noChangeArrowheads="1"/>
        </xdr:cNvSpPr>
      </xdr:nvSpPr>
      <xdr:spPr bwMode="auto">
        <a:xfrm>
          <a:off x="4698529" y="19877768"/>
          <a:ext cx="154668" cy="1714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34316</xdr:colOff>
      <xdr:row>92</xdr:row>
      <xdr:rowOff>18809</xdr:rowOff>
    </xdr:from>
    <xdr:to>
      <xdr:col>28</xdr:col>
      <xdr:colOff>80963</xdr:colOff>
      <xdr:row>92</xdr:row>
      <xdr:rowOff>83344</xdr:rowOff>
    </xdr:to>
    <xdr:sp macro="" textlink="">
      <xdr:nvSpPr>
        <xdr:cNvPr id="141" name="Oval 103">
          <a:extLst>
            <a:ext uri="{FF2B5EF4-FFF2-40B4-BE49-F238E27FC236}">
              <a16:creationId xmlns:a16="http://schemas.microsoft.com/office/drawing/2014/main" id="{00000000-0008-0000-1000-00008D000000}"/>
            </a:ext>
          </a:extLst>
        </xdr:cNvPr>
        <xdr:cNvSpPr>
          <a:spLocks noChangeAspect="1" noChangeArrowheads="1"/>
        </xdr:cNvSpPr>
      </xdr:nvSpPr>
      <xdr:spPr bwMode="auto">
        <a:xfrm>
          <a:off x="5635016" y="12906134"/>
          <a:ext cx="46647" cy="6453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108767</xdr:colOff>
      <xdr:row>92</xdr:row>
      <xdr:rowOff>18398</xdr:rowOff>
    </xdr:from>
    <xdr:to>
      <xdr:col>28</xdr:col>
      <xdr:colOff>164306</xdr:colOff>
      <xdr:row>92</xdr:row>
      <xdr:rowOff>88461</xdr:rowOff>
    </xdr:to>
    <xdr:sp macro="" textlink="">
      <xdr:nvSpPr>
        <xdr:cNvPr id="142" name="Oval 103">
          <a:extLst>
            <a:ext uri="{FF2B5EF4-FFF2-40B4-BE49-F238E27FC236}">
              <a16:creationId xmlns:a16="http://schemas.microsoft.com/office/drawing/2014/main" id="{00000000-0008-0000-1000-00008E000000}"/>
            </a:ext>
          </a:extLst>
        </xdr:cNvPr>
        <xdr:cNvSpPr>
          <a:spLocks noChangeAspect="1" noChangeArrowheads="1"/>
        </xdr:cNvSpPr>
      </xdr:nvSpPr>
      <xdr:spPr bwMode="auto">
        <a:xfrm>
          <a:off x="5709467" y="12905723"/>
          <a:ext cx="55539" cy="70063"/>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0</xdr:colOff>
      <xdr:row>93</xdr:row>
      <xdr:rowOff>0</xdr:rowOff>
    </xdr:from>
    <xdr:to>
      <xdr:col>58</xdr:col>
      <xdr:colOff>19050</xdr:colOff>
      <xdr:row>95</xdr:row>
      <xdr:rowOff>180975</xdr:rowOff>
    </xdr:to>
    <xdr:sp macro="" textlink="">
      <xdr:nvSpPr>
        <xdr:cNvPr id="145" name="四角形: 角度付き 144">
          <a:hlinkClick xmlns:r="http://schemas.openxmlformats.org/officeDocument/2006/relationships" r:id="rId1"/>
          <a:extLst>
            <a:ext uri="{FF2B5EF4-FFF2-40B4-BE49-F238E27FC236}">
              <a16:creationId xmlns:a16="http://schemas.microsoft.com/office/drawing/2014/main" id="{00000000-0008-0000-1000-000091000000}"/>
            </a:ext>
          </a:extLst>
        </xdr:cNvPr>
        <xdr:cNvSpPr/>
      </xdr:nvSpPr>
      <xdr:spPr>
        <a:xfrm>
          <a:off x="10277475" y="130587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47</xdr:col>
      <xdr:colOff>0</xdr:colOff>
      <xdr:row>10</xdr:row>
      <xdr:rowOff>0</xdr:rowOff>
    </xdr:from>
    <xdr:to>
      <xdr:col>58</xdr:col>
      <xdr:colOff>19050</xdr:colOff>
      <xdr:row>14</xdr:row>
      <xdr:rowOff>46831</xdr:rowOff>
    </xdr:to>
    <xdr:sp macro="" textlink="">
      <xdr:nvSpPr>
        <xdr:cNvPr id="147" name="四角形: 角度付き 146">
          <a:hlinkClick xmlns:r="http://schemas.openxmlformats.org/officeDocument/2006/relationships" r:id="rId2"/>
          <a:extLst>
            <a:ext uri="{FF2B5EF4-FFF2-40B4-BE49-F238E27FC236}">
              <a16:creationId xmlns:a16="http://schemas.microsoft.com/office/drawing/2014/main" id="{00000000-0008-0000-1000-000093000000}"/>
            </a:ext>
          </a:extLst>
        </xdr:cNvPr>
        <xdr:cNvSpPr/>
      </xdr:nvSpPr>
      <xdr:spPr>
        <a:xfrm>
          <a:off x="10277475" y="1638300"/>
          <a:ext cx="2028825" cy="570706"/>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印刷確認画面へ戻る</a:t>
          </a:r>
        </a:p>
      </xdr:txBody>
    </xdr:sp>
    <xdr:clientData/>
  </xdr:twoCellAnchor>
  <xdr:twoCellAnchor>
    <xdr:from>
      <xdr:col>47</xdr:col>
      <xdr:colOff>396</xdr:colOff>
      <xdr:row>1</xdr:row>
      <xdr:rowOff>9525</xdr:rowOff>
    </xdr:from>
    <xdr:to>
      <xdr:col>58</xdr:col>
      <xdr:colOff>161924</xdr:colOff>
      <xdr:row>8</xdr:row>
      <xdr:rowOff>0</xdr:rowOff>
    </xdr:to>
    <xdr:sp macro="" textlink="">
      <xdr:nvSpPr>
        <xdr:cNvPr id="149" name="四角形: 角を丸くする 148">
          <a:extLst>
            <a:ext uri="{FF2B5EF4-FFF2-40B4-BE49-F238E27FC236}">
              <a16:creationId xmlns:a16="http://schemas.microsoft.com/office/drawing/2014/main" id="{00000000-0008-0000-1000-000095000000}"/>
            </a:ext>
          </a:extLst>
        </xdr:cNvPr>
        <xdr:cNvSpPr/>
      </xdr:nvSpPr>
      <xdr:spPr>
        <a:xfrm>
          <a:off x="9439671" y="323850"/>
          <a:ext cx="2171303" cy="771525"/>
        </a:xfrm>
        <a:prstGeom prst="roundRect">
          <a:avLst/>
        </a:prstGeom>
        <a:solidFill>
          <a:srgbClr val="856DC1"/>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両面印刷へのご協力を</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お願いいたします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0</xdr:colOff>
      <xdr:row>4</xdr:row>
      <xdr:rowOff>0</xdr:rowOff>
    </xdr:from>
    <xdr:to>
      <xdr:col>13</xdr:col>
      <xdr:colOff>409575</xdr:colOff>
      <xdr:row>6</xdr:row>
      <xdr:rowOff>180975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305675" y="8001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収入トップ画面へ戻る</a:t>
          </a:r>
        </a:p>
      </xdr:txBody>
    </xdr:sp>
    <xdr:clientData/>
  </xdr:twoCellAnchor>
  <xdr:twoCellAnchor>
    <xdr:from>
      <xdr:col>11</xdr:col>
      <xdr:colOff>0</xdr:colOff>
      <xdr:row>12</xdr:row>
      <xdr:rowOff>0</xdr:rowOff>
    </xdr:from>
    <xdr:to>
      <xdr:col>13</xdr:col>
      <xdr:colOff>409575</xdr:colOff>
      <xdr:row>14</xdr:row>
      <xdr:rowOff>180975</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1100-000003000000}"/>
            </a:ext>
          </a:extLst>
        </xdr:cNvPr>
        <xdr:cNvSpPr/>
      </xdr:nvSpPr>
      <xdr:spPr>
        <a:xfrm>
          <a:off x="7305675" y="2400300"/>
          <a:ext cx="2028825" cy="58102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必要経費の入力へ進む</a:t>
          </a:r>
        </a:p>
      </xdr:txBody>
    </xdr:sp>
    <xdr:clientData/>
  </xdr:twoCellAnchor>
  <xdr:twoCellAnchor>
    <xdr:from>
      <xdr:col>11</xdr:col>
      <xdr:colOff>0</xdr:colOff>
      <xdr:row>32</xdr:row>
      <xdr:rowOff>19050</xdr:rowOff>
    </xdr:from>
    <xdr:to>
      <xdr:col>13</xdr:col>
      <xdr:colOff>409575</xdr:colOff>
      <xdr:row>35</xdr:row>
      <xdr:rowOff>0</xdr:rowOff>
    </xdr:to>
    <xdr:sp macro="" textlink="">
      <xdr:nvSpPr>
        <xdr:cNvPr id="6" name="四角形: 角度付き 5">
          <a:hlinkClick xmlns:r="http://schemas.openxmlformats.org/officeDocument/2006/relationships" r:id="rId3"/>
          <a:extLst>
            <a:ext uri="{FF2B5EF4-FFF2-40B4-BE49-F238E27FC236}">
              <a16:creationId xmlns:a16="http://schemas.microsoft.com/office/drawing/2014/main" id="{00000000-0008-0000-1100-000006000000}"/>
            </a:ext>
          </a:extLst>
        </xdr:cNvPr>
        <xdr:cNvSpPr/>
      </xdr:nvSpPr>
      <xdr:spPr>
        <a:xfrm>
          <a:off x="7305675" y="680085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11</xdr:col>
      <xdr:colOff>0</xdr:colOff>
      <xdr:row>52</xdr:row>
      <xdr:rowOff>0</xdr:rowOff>
    </xdr:from>
    <xdr:to>
      <xdr:col>13</xdr:col>
      <xdr:colOff>409575</xdr:colOff>
      <xdr:row>54</xdr:row>
      <xdr:rowOff>180975</xdr:rowOff>
    </xdr:to>
    <xdr:sp macro="" textlink="">
      <xdr:nvSpPr>
        <xdr:cNvPr id="7" name="四角形: 角度付き 6">
          <a:hlinkClick xmlns:r="http://schemas.openxmlformats.org/officeDocument/2006/relationships" r:id="rId3"/>
          <a:extLst>
            <a:ext uri="{FF2B5EF4-FFF2-40B4-BE49-F238E27FC236}">
              <a16:creationId xmlns:a16="http://schemas.microsoft.com/office/drawing/2014/main" id="{00000000-0008-0000-1100-000007000000}"/>
            </a:ext>
          </a:extLst>
        </xdr:cNvPr>
        <xdr:cNvSpPr/>
      </xdr:nvSpPr>
      <xdr:spPr>
        <a:xfrm>
          <a:off x="7305675" y="111633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11</xdr:col>
      <xdr:colOff>0</xdr:colOff>
      <xdr:row>72</xdr:row>
      <xdr:rowOff>0</xdr:rowOff>
    </xdr:from>
    <xdr:to>
      <xdr:col>13</xdr:col>
      <xdr:colOff>409575</xdr:colOff>
      <xdr:row>74</xdr:row>
      <xdr:rowOff>180975</xdr:rowOff>
    </xdr:to>
    <xdr:sp macro="" textlink="">
      <xdr:nvSpPr>
        <xdr:cNvPr id="8" name="四角形: 角度付き 7">
          <a:hlinkClick xmlns:r="http://schemas.openxmlformats.org/officeDocument/2006/relationships" r:id="rId3"/>
          <a:extLst>
            <a:ext uri="{FF2B5EF4-FFF2-40B4-BE49-F238E27FC236}">
              <a16:creationId xmlns:a16="http://schemas.microsoft.com/office/drawing/2014/main" id="{00000000-0008-0000-1100-000008000000}"/>
            </a:ext>
          </a:extLst>
        </xdr:cNvPr>
        <xdr:cNvSpPr/>
      </xdr:nvSpPr>
      <xdr:spPr>
        <a:xfrm>
          <a:off x="7305675" y="155448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11</xdr:col>
      <xdr:colOff>0</xdr:colOff>
      <xdr:row>92</xdr:row>
      <xdr:rowOff>0</xdr:rowOff>
    </xdr:from>
    <xdr:to>
      <xdr:col>13</xdr:col>
      <xdr:colOff>409575</xdr:colOff>
      <xdr:row>94</xdr:row>
      <xdr:rowOff>180975</xdr:rowOff>
    </xdr:to>
    <xdr:sp macro="" textlink="">
      <xdr:nvSpPr>
        <xdr:cNvPr id="9" name="四角形: 角度付き 8">
          <a:hlinkClick xmlns:r="http://schemas.openxmlformats.org/officeDocument/2006/relationships" r:id="rId3"/>
          <a:extLst>
            <a:ext uri="{FF2B5EF4-FFF2-40B4-BE49-F238E27FC236}">
              <a16:creationId xmlns:a16="http://schemas.microsoft.com/office/drawing/2014/main" id="{00000000-0008-0000-1100-000009000000}"/>
            </a:ext>
          </a:extLst>
        </xdr:cNvPr>
        <xdr:cNvSpPr/>
      </xdr:nvSpPr>
      <xdr:spPr>
        <a:xfrm>
          <a:off x="7305675" y="199263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11</xdr:col>
      <xdr:colOff>0</xdr:colOff>
      <xdr:row>112</xdr:row>
      <xdr:rowOff>0</xdr:rowOff>
    </xdr:from>
    <xdr:to>
      <xdr:col>13</xdr:col>
      <xdr:colOff>409575</xdr:colOff>
      <xdr:row>114</xdr:row>
      <xdr:rowOff>180975</xdr:rowOff>
    </xdr:to>
    <xdr:sp macro="" textlink="">
      <xdr:nvSpPr>
        <xdr:cNvPr id="10" name="四角形: 角度付き 9">
          <a:hlinkClick xmlns:r="http://schemas.openxmlformats.org/officeDocument/2006/relationships" r:id="rId3"/>
          <a:extLst>
            <a:ext uri="{FF2B5EF4-FFF2-40B4-BE49-F238E27FC236}">
              <a16:creationId xmlns:a16="http://schemas.microsoft.com/office/drawing/2014/main" id="{00000000-0008-0000-1100-00000A000000}"/>
            </a:ext>
          </a:extLst>
        </xdr:cNvPr>
        <xdr:cNvSpPr/>
      </xdr:nvSpPr>
      <xdr:spPr>
        <a:xfrm>
          <a:off x="7305675" y="243078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11</xdr:col>
      <xdr:colOff>0</xdr:colOff>
      <xdr:row>132</xdr:row>
      <xdr:rowOff>0</xdr:rowOff>
    </xdr:from>
    <xdr:to>
      <xdr:col>13</xdr:col>
      <xdr:colOff>409575</xdr:colOff>
      <xdr:row>134</xdr:row>
      <xdr:rowOff>180975</xdr:rowOff>
    </xdr:to>
    <xdr:sp macro="" textlink="">
      <xdr:nvSpPr>
        <xdr:cNvPr id="11" name="四角形: 角度付き 10">
          <a:hlinkClick xmlns:r="http://schemas.openxmlformats.org/officeDocument/2006/relationships" r:id="rId3"/>
          <a:extLst>
            <a:ext uri="{FF2B5EF4-FFF2-40B4-BE49-F238E27FC236}">
              <a16:creationId xmlns:a16="http://schemas.microsoft.com/office/drawing/2014/main" id="{00000000-0008-0000-1100-00000B000000}"/>
            </a:ext>
          </a:extLst>
        </xdr:cNvPr>
        <xdr:cNvSpPr/>
      </xdr:nvSpPr>
      <xdr:spPr>
        <a:xfrm>
          <a:off x="7305675" y="286893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11</xdr:col>
      <xdr:colOff>0</xdr:colOff>
      <xdr:row>152</xdr:row>
      <xdr:rowOff>0</xdr:rowOff>
    </xdr:from>
    <xdr:to>
      <xdr:col>13</xdr:col>
      <xdr:colOff>409575</xdr:colOff>
      <xdr:row>154</xdr:row>
      <xdr:rowOff>180975</xdr:rowOff>
    </xdr:to>
    <xdr:sp macro="" textlink="">
      <xdr:nvSpPr>
        <xdr:cNvPr id="12" name="四角形: 角度付き 11">
          <a:hlinkClick xmlns:r="http://schemas.openxmlformats.org/officeDocument/2006/relationships" r:id="rId3"/>
          <a:extLst>
            <a:ext uri="{FF2B5EF4-FFF2-40B4-BE49-F238E27FC236}">
              <a16:creationId xmlns:a16="http://schemas.microsoft.com/office/drawing/2014/main" id="{00000000-0008-0000-1100-00000C000000}"/>
            </a:ext>
          </a:extLst>
        </xdr:cNvPr>
        <xdr:cNvSpPr/>
      </xdr:nvSpPr>
      <xdr:spPr>
        <a:xfrm>
          <a:off x="7305675" y="330708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11</xdr:col>
      <xdr:colOff>0</xdr:colOff>
      <xdr:row>172</xdr:row>
      <xdr:rowOff>0</xdr:rowOff>
    </xdr:from>
    <xdr:to>
      <xdr:col>13</xdr:col>
      <xdr:colOff>409575</xdr:colOff>
      <xdr:row>174</xdr:row>
      <xdr:rowOff>180975</xdr:rowOff>
    </xdr:to>
    <xdr:sp macro="" textlink="">
      <xdr:nvSpPr>
        <xdr:cNvPr id="13" name="四角形: 角度付き 12">
          <a:hlinkClick xmlns:r="http://schemas.openxmlformats.org/officeDocument/2006/relationships" r:id="rId3"/>
          <a:extLst>
            <a:ext uri="{FF2B5EF4-FFF2-40B4-BE49-F238E27FC236}">
              <a16:creationId xmlns:a16="http://schemas.microsoft.com/office/drawing/2014/main" id="{00000000-0008-0000-1100-00000D000000}"/>
            </a:ext>
          </a:extLst>
        </xdr:cNvPr>
        <xdr:cNvSpPr/>
      </xdr:nvSpPr>
      <xdr:spPr>
        <a:xfrm>
          <a:off x="7305675" y="374523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11</xdr:col>
      <xdr:colOff>0</xdr:colOff>
      <xdr:row>192</xdr:row>
      <xdr:rowOff>0</xdr:rowOff>
    </xdr:from>
    <xdr:to>
      <xdr:col>13</xdr:col>
      <xdr:colOff>409575</xdr:colOff>
      <xdr:row>194</xdr:row>
      <xdr:rowOff>180975</xdr:rowOff>
    </xdr:to>
    <xdr:sp macro="" textlink="">
      <xdr:nvSpPr>
        <xdr:cNvPr id="14" name="四角形: 角度付き 13">
          <a:hlinkClick xmlns:r="http://schemas.openxmlformats.org/officeDocument/2006/relationships" r:id="rId3"/>
          <a:extLst>
            <a:ext uri="{FF2B5EF4-FFF2-40B4-BE49-F238E27FC236}">
              <a16:creationId xmlns:a16="http://schemas.microsoft.com/office/drawing/2014/main" id="{00000000-0008-0000-1100-00000E000000}"/>
            </a:ext>
          </a:extLst>
        </xdr:cNvPr>
        <xdr:cNvSpPr/>
      </xdr:nvSpPr>
      <xdr:spPr>
        <a:xfrm>
          <a:off x="7305675" y="418338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11</xdr:col>
      <xdr:colOff>0</xdr:colOff>
      <xdr:row>212</xdr:row>
      <xdr:rowOff>0</xdr:rowOff>
    </xdr:from>
    <xdr:to>
      <xdr:col>13</xdr:col>
      <xdr:colOff>409575</xdr:colOff>
      <xdr:row>214</xdr:row>
      <xdr:rowOff>180975</xdr:rowOff>
    </xdr:to>
    <xdr:sp macro="" textlink="">
      <xdr:nvSpPr>
        <xdr:cNvPr id="15" name="四角形: 角度付き 14">
          <a:hlinkClick xmlns:r="http://schemas.openxmlformats.org/officeDocument/2006/relationships" r:id="rId3"/>
          <a:extLst>
            <a:ext uri="{FF2B5EF4-FFF2-40B4-BE49-F238E27FC236}">
              <a16:creationId xmlns:a16="http://schemas.microsoft.com/office/drawing/2014/main" id="{00000000-0008-0000-1100-00000F000000}"/>
            </a:ext>
          </a:extLst>
        </xdr:cNvPr>
        <xdr:cNvSpPr/>
      </xdr:nvSpPr>
      <xdr:spPr>
        <a:xfrm>
          <a:off x="7305675" y="462153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0</xdr:colOff>
      <xdr:row>3</xdr:row>
      <xdr:rowOff>0</xdr:rowOff>
    </xdr:from>
    <xdr:to>
      <xdr:col>13</xdr:col>
      <xdr:colOff>257175</xdr:colOff>
      <xdr:row>5</xdr:row>
      <xdr:rowOff>180975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1200-000003000000}"/>
            </a:ext>
          </a:extLst>
        </xdr:cNvPr>
        <xdr:cNvSpPr/>
      </xdr:nvSpPr>
      <xdr:spPr>
        <a:xfrm>
          <a:off x="8753475" y="6000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売上情報の入力へ戻る</a:t>
          </a:r>
        </a:p>
      </xdr:txBody>
    </xdr:sp>
    <xdr:clientData/>
  </xdr:twoCellAnchor>
  <xdr:twoCellAnchor>
    <xdr:from>
      <xdr:col>12</xdr:col>
      <xdr:colOff>0</xdr:colOff>
      <xdr:row>128</xdr:row>
      <xdr:rowOff>0</xdr:rowOff>
    </xdr:from>
    <xdr:to>
      <xdr:col>14</xdr:col>
      <xdr:colOff>409575</xdr:colOff>
      <xdr:row>129</xdr:row>
      <xdr:rowOff>180975</xdr:rowOff>
    </xdr:to>
    <xdr:sp macro="" textlink="">
      <xdr:nvSpPr>
        <xdr:cNvPr id="4" name="四角形: 角度付き 3">
          <a:hlinkClick xmlns:r="http://schemas.openxmlformats.org/officeDocument/2006/relationships" r:id="rId2"/>
          <a:extLst>
            <a:ext uri="{FF2B5EF4-FFF2-40B4-BE49-F238E27FC236}">
              <a16:creationId xmlns:a16="http://schemas.microsoft.com/office/drawing/2014/main" id="{00000000-0008-0000-1200-000004000000}"/>
            </a:ext>
          </a:extLst>
        </xdr:cNvPr>
        <xdr:cNvSpPr/>
      </xdr:nvSpPr>
      <xdr:spPr>
        <a:xfrm>
          <a:off x="9715500" y="296037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9</xdr:col>
      <xdr:colOff>0</xdr:colOff>
      <xdr:row>128</xdr:row>
      <xdr:rowOff>0</xdr:rowOff>
    </xdr:from>
    <xdr:to>
      <xdr:col>11</xdr:col>
      <xdr:colOff>104775</xdr:colOff>
      <xdr:row>129</xdr:row>
      <xdr:rowOff>180975</xdr:rowOff>
    </xdr:to>
    <xdr:sp macro="" textlink="">
      <xdr:nvSpPr>
        <xdr:cNvPr id="5" name="四角形: 角度付き 4">
          <a:hlinkClick xmlns:r="http://schemas.openxmlformats.org/officeDocument/2006/relationships" r:id="rId3"/>
          <a:extLst>
            <a:ext uri="{FF2B5EF4-FFF2-40B4-BE49-F238E27FC236}">
              <a16:creationId xmlns:a16="http://schemas.microsoft.com/office/drawing/2014/main" id="{00000000-0008-0000-1200-000005000000}"/>
            </a:ext>
          </a:extLst>
        </xdr:cNvPr>
        <xdr:cNvSpPr/>
      </xdr:nvSpPr>
      <xdr:spPr>
        <a:xfrm>
          <a:off x="6829425" y="30603825"/>
          <a:ext cx="2028825" cy="58102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所得者情報の入力へ進む</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0</xdr:colOff>
      <xdr:row>3</xdr:row>
      <xdr:rowOff>0</xdr:rowOff>
    </xdr:from>
    <xdr:to>
      <xdr:col>12</xdr:col>
      <xdr:colOff>57150</xdr:colOff>
      <xdr:row>4</xdr:row>
      <xdr:rowOff>381000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8629650" y="6000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必要経費の入力へ戻る</a:t>
          </a:r>
        </a:p>
      </xdr:txBody>
    </xdr:sp>
    <xdr:clientData/>
  </xdr:twoCellAnchor>
  <xdr:twoCellAnchor>
    <xdr:from>
      <xdr:col>7</xdr:col>
      <xdr:colOff>0</xdr:colOff>
      <xdr:row>13</xdr:row>
      <xdr:rowOff>19050</xdr:rowOff>
    </xdr:from>
    <xdr:to>
      <xdr:col>8</xdr:col>
      <xdr:colOff>1600200</xdr:colOff>
      <xdr:row>16</xdr:row>
      <xdr:rowOff>0</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1300-000003000000}"/>
            </a:ext>
          </a:extLst>
        </xdr:cNvPr>
        <xdr:cNvSpPr/>
      </xdr:nvSpPr>
      <xdr:spPr>
        <a:xfrm>
          <a:off x="5953125" y="3419475"/>
          <a:ext cx="2028825" cy="58102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収支内訳書を確認する</a:t>
          </a:r>
        </a:p>
      </xdr:txBody>
    </xdr:sp>
    <xdr:clientData/>
  </xdr:twoCellAnchor>
  <xdr:twoCellAnchor>
    <xdr:from>
      <xdr:col>9</xdr:col>
      <xdr:colOff>0</xdr:colOff>
      <xdr:row>13</xdr:row>
      <xdr:rowOff>19050</xdr:rowOff>
    </xdr:from>
    <xdr:to>
      <xdr:col>12</xdr:col>
      <xdr:colOff>57150</xdr:colOff>
      <xdr:row>16</xdr:row>
      <xdr:rowOff>0</xdr:rowOff>
    </xdr:to>
    <xdr:sp macro="" textlink="">
      <xdr:nvSpPr>
        <xdr:cNvPr id="4" name="四角形: 角度付き 3">
          <a:hlinkClick xmlns:r="http://schemas.openxmlformats.org/officeDocument/2006/relationships" r:id="rId3"/>
          <a:extLst>
            <a:ext uri="{FF2B5EF4-FFF2-40B4-BE49-F238E27FC236}">
              <a16:creationId xmlns:a16="http://schemas.microsoft.com/office/drawing/2014/main" id="{00000000-0008-0000-1300-000004000000}"/>
            </a:ext>
          </a:extLst>
        </xdr:cNvPr>
        <xdr:cNvSpPr/>
      </xdr:nvSpPr>
      <xdr:spPr>
        <a:xfrm>
          <a:off x="8629650" y="34194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収入トップ画面へ戻る</a:t>
          </a: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25</xdr:col>
      <xdr:colOff>206189</xdr:colOff>
      <xdr:row>47</xdr:row>
      <xdr:rowOff>71157</xdr:rowOff>
    </xdr:from>
    <xdr:ext cx="121059" cy="187872"/>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5629836" y="6290422"/>
          <a:ext cx="121059" cy="187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⑥</a:t>
          </a:r>
        </a:p>
      </xdr:txBody>
    </xdr:sp>
    <xdr:clientData/>
  </xdr:oneCellAnchor>
  <xdr:twoCellAnchor>
    <xdr:from>
      <xdr:col>7</xdr:col>
      <xdr:colOff>47625</xdr:colOff>
      <xdr:row>30</xdr:row>
      <xdr:rowOff>57150</xdr:rowOff>
    </xdr:from>
    <xdr:to>
      <xdr:col>7</xdr:col>
      <xdr:colOff>180975</xdr:colOff>
      <xdr:row>31</xdr:row>
      <xdr:rowOff>57150</xdr:rowOff>
    </xdr:to>
    <xdr:sp macro="" textlink="">
      <xdr:nvSpPr>
        <xdr:cNvPr id="3" name="Oval 2">
          <a:extLst>
            <a:ext uri="{FF2B5EF4-FFF2-40B4-BE49-F238E27FC236}">
              <a16:creationId xmlns:a16="http://schemas.microsoft.com/office/drawing/2014/main" id="{00000000-0008-0000-1400-000003000000}"/>
            </a:ext>
          </a:extLst>
        </xdr:cNvPr>
        <xdr:cNvSpPr>
          <a:spLocks noChangeAspect="1" noChangeArrowheads="1"/>
        </xdr:cNvSpPr>
      </xdr:nvSpPr>
      <xdr:spPr bwMode="auto">
        <a:xfrm>
          <a:off x="1714500" y="44577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32</xdr:row>
      <xdr:rowOff>57150</xdr:rowOff>
    </xdr:from>
    <xdr:to>
      <xdr:col>7</xdr:col>
      <xdr:colOff>180975</xdr:colOff>
      <xdr:row>33</xdr:row>
      <xdr:rowOff>57150</xdr:rowOff>
    </xdr:to>
    <xdr:sp macro="" textlink="">
      <xdr:nvSpPr>
        <xdr:cNvPr id="4" name="Oval 3">
          <a:extLst>
            <a:ext uri="{FF2B5EF4-FFF2-40B4-BE49-F238E27FC236}">
              <a16:creationId xmlns:a16="http://schemas.microsoft.com/office/drawing/2014/main" id="{00000000-0008-0000-1400-000004000000}"/>
            </a:ext>
          </a:extLst>
        </xdr:cNvPr>
        <xdr:cNvSpPr>
          <a:spLocks noChangeAspect="1" noChangeArrowheads="1"/>
        </xdr:cNvSpPr>
      </xdr:nvSpPr>
      <xdr:spPr bwMode="auto">
        <a:xfrm>
          <a:off x="1714500" y="47244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34</xdr:row>
      <xdr:rowOff>57150</xdr:rowOff>
    </xdr:from>
    <xdr:to>
      <xdr:col>7</xdr:col>
      <xdr:colOff>180975</xdr:colOff>
      <xdr:row>35</xdr:row>
      <xdr:rowOff>57150</xdr:rowOff>
    </xdr:to>
    <xdr:sp macro="" textlink="">
      <xdr:nvSpPr>
        <xdr:cNvPr id="5" name="Oval 4">
          <a:extLst>
            <a:ext uri="{FF2B5EF4-FFF2-40B4-BE49-F238E27FC236}">
              <a16:creationId xmlns:a16="http://schemas.microsoft.com/office/drawing/2014/main" id="{00000000-0008-0000-1400-000005000000}"/>
            </a:ext>
          </a:extLst>
        </xdr:cNvPr>
        <xdr:cNvSpPr>
          <a:spLocks noChangeAspect="1" noChangeArrowheads="1"/>
        </xdr:cNvSpPr>
      </xdr:nvSpPr>
      <xdr:spPr bwMode="auto">
        <a:xfrm>
          <a:off x="1714500" y="499110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36</xdr:row>
      <xdr:rowOff>66675</xdr:rowOff>
    </xdr:from>
    <xdr:to>
      <xdr:col>7</xdr:col>
      <xdr:colOff>180975</xdr:colOff>
      <xdr:row>37</xdr:row>
      <xdr:rowOff>66675</xdr:rowOff>
    </xdr:to>
    <xdr:sp macro="" textlink="">
      <xdr:nvSpPr>
        <xdr:cNvPr id="6" name="Oval 5">
          <a:extLst>
            <a:ext uri="{FF2B5EF4-FFF2-40B4-BE49-F238E27FC236}">
              <a16:creationId xmlns:a16="http://schemas.microsoft.com/office/drawing/2014/main" id="{00000000-0008-0000-1400-000006000000}"/>
            </a:ext>
          </a:extLst>
        </xdr:cNvPr>
        <xdr:cNvSpPr>
          <a:spLocks noChangeAspect="1" noChangeArrowheads="1"/>
        </xdr:cNvSpPr>
      </xdr:nvSpPr>
      <xdr:spPr bwMode="auto">
        <a:xfrm>
          <a:off x="1714500" y="52673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41</xdr:row>
      <xdr:rowOff>7620</xdr:rowOff>
    </xdr:from>
    <xdr:to>
      <xdr:col>2</xdr:col>
      <xdr:colOff>209550</xdr:colOff>
      <xdr:row>41</xdr:row>
      <xdr:rowOff>112395</xdr:rowOff>
    </xdr:to>
    <xdr:sp macro="" textlink="">
      <xdr:nvSpPr>
        <xdr:cNvPr id="7" name="Oval 6">
          <a:extLst>
            <a:ext uri="{FF2B5EF4-FFF2-40B4-BE49-F238E27FC236}">
              <a16:creationId xmlns:a16="http://schemas.microsoft.com/office/drawing/2014/main" id="{00000000-0008-0000-1400-000007000000}"/>
            </a:ext>
          </a:extLst>
        </xdr:cNvPr>
        <xdr:cNvSpPr>
          <a:spLocks noChangeAspect="1" noChangeArrowheads="1"/>
        </xdr:cNvSpPr>
      </xdr:nvSpPr>
      <xdr:spPr bwMode="auto">
        <a:xfrm>
          <a:off x="546735" y="5859780"/>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38</xdr:row>
      <xdr:rowOff>66675</xdr:rowOff>
    </xdr:from>
    <xdr:to>
      <xdr:col>7</xdr:col>
      <xdr:colOff>180975</xdr:colOff>
      <xdr:row>39</xdr:row>
      <xdr:rowOff>66675</xdr:rowOff>
    </xdr:to>
    <xdr:sp macro="" textlink="">
      <xdr:nvSpPr>
        <xdr:cNvPr id="8" name="Oval 7">
          <a:extLst>
            <a:ext uri="{FF2B5EF4-FFF2-40B4-BE49-F238E27FC236}">
              <a16:creationId xmlns:a16="http://schemas.microsoft.com/office/drawing/2014/main" id="{00000000-0008-0000-1400-000008000000}"/>
            </a:ext>
          </a:extLst>
        </xdr:cNvPr>
        <xdr:cNvSpPr>
          <a:spLocks noChangeAspect="1" noChangeArrowheads="1"/>
        </xdr:cNvSpPr>
      </xdr:nvSpPr>
      <xdr:spPr bwMode="auto">
        <a:xfrm>
          <a:off x="1714500" y="5534025"/>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76200</xdr:colOff>
      <xdr:row>9</xdr:row>
      <xdr:rowOff>122498</xdr:rowOff>
    </xdr:from>
    <xdr:to>
      <xdr:col>18</xdr:col>
      <xdr:colOff>125730</xdr:colOff>
      <xdr:row>13</xdr:row>
      <xdr:rowOff>34869</xdr:rowOff>
    </xdr:to>
    <xdr:sp macro="" textlink="">
      <xdr:nvSpPr>
        <xdr:cNvPr id="9" name="Text Box 8">
          <a:extLst>
            <a:ext uri="{FF2B5EF4-FFF2-40B4-BE49-F238E27FC236}">
              <a16:creationId xmlns:a16="http://schemas.microsoft.com/office/drawing/2014/main" id="{00000000-0008-0000-1400-000009000000}"/>
            </a:ext>
          </a:extLst>
        </xdr:cNvPr>
        <xdr:cNvSpPr txBox="1">
          <a:spLocks noChangeArrowheads="1"/>
        </xdr:cNvSpPr>
      </xdr:nvSpPr>
      <xdr:spPr bwMode="auto">
        <a:xfrm>
          <a:off x="3550754" y="1617509"/>
          <a:ext cx="450409" cy="4383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0" anchor="t"/>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住宅用、</a:t>
          </a:r>
        </a:p>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住宅用以</a:t>
          </a:r>
          <a:endParaRPr lang="en-US" altLang="ja-JP" sz="6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外等の別</a:t>
          </a:r>
          <a:endParaRPr lang="en-US" altLang="ja-JP" sz="6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editAs="oneCell">
    <xdr:from>
      <xdr:col>44</xdr:col>
      <xdr:colOff>9525</xdr:colOff>
      <xdr:row>9</xdr:row>
      <xdr:rowOff>9525</xdr:rowOff>
    </xdr:from>
    <xdr:to>
      <xdr:col>46</xdr:col>
      <xdr:colOff>38514</xdr:colOff>
      <xdr:row>13</xdr:row>
      <xdr:rowOff>47626</xdr:rowOff>
    </xdr:to>
    <xdr:sp macro="" textlink="">
      <xdr:nvSpPr>
        <xdr:cNvPr id="10" name="Text Box 9">
          <a:extLst>
            <a:ext uri="{FF2B5EF4-FFF2-40B4-BE49-F238E27FC236}">
              <a16:creationId xmlns:a16="http://schemas.microsoft.com/office/drawing/2014/main" id="{00000000-0008-0000-1400-00000A000000}"/>
            </a:ext>
          </a:extLst>
        </xdr:cNvPr>
        <xdr:cNvSpPr txBox="1">
          <a:spLocks noChangeArrowheads="1"/>
        </xdr:cNvSpPr>
      </xdr:nvSpPr>
      <xdr:spPr bwMode="auto">
        <a:xfrm>
          <a:off x="9694545" y="1506855"/>
          <a:ext cx="432435" cy="5619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a:lstStyle/>
        <a:p>
          <a:pPr algn="ctr"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保証金</a:t>
          </a:r>
        </a:p>
        <a:p>
          <a:pPr algn="ctr"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敷   金</a:t>
          </a:r>
        </a:p>
        <a:p>
          <a:pPr algn="ctr"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a:p>
          <a:pPr algn="ctr" rtl="0">
            <a:defRPr sz="1000"/>
          </a:pPr>
          <a:r>
            <a:rPr lang="ja-JP" altLang="en-US" sz="400" b="0" i="0" u="none" strike="noStrike" baseline="0">
              <a:solidFill>
                <a:srgbClr val="000000"/>
              </a:solidFill>
              <a:latin typeface="Meiryo UI" panose="020B0604030504040204" pitchFamily="50" charset="-128"/>
              <a:ea typeface="Meiryo UI" panose="020B0604030504040204" pitchFamily="50" charset="-128"/>
            </a:rPr>
            <a:t>(期末残高</a:t>
          </a:r>
          <a:r>
            <a:rPr lang="ja-JP" altLang="en-US" sz="400" b="0" i="0" u="none" strike="noStrike" baseline="0">
              <a:solidFill>
                <a:srgbClr val="000000"/>
              </a:solidFill>
              <a:latin typeface="ＭＳ Ｐ明朝"/>
              <a:ea typeface="ＭＳ Ｐ明朝"/>
            </a:rPr>
            <a:t>)</a:t>
          </a:r>
        </a:p>
      </xdr:txBody>
    </xdr:sp>
    <xdr:clientData/>
  </xdr:twoCellAnchor>
  <xdr:twoCellAnchor editAs="oneCell">
    <xdr:from>
      <xdr:col>41</xdr:col>
      <xdr:colOff>1</xdr:colOff>
      <xdr:row>10</xdr:row>
      <xdr:rowOff>1</xdr:rowOff>
    </xdr:from>
    <xdr:to>
      <xdr:col>44</xdr:col>
      <xdr:colOff>61550</xdr:colOff>
      <xdr:row>13</xdr:row>
      <xdr:rowOff>1</xdr:rowOff>
    </xdr:to>
    <xdr:sp macro="" textlink="">
      <xdr:nvSpPr>
        <xdr:cNvPr id="11" name="Text Box 10">
          <a:extLst>
            <a:ext uri="{FF2B5EF4-FFF2-40B4-BE49-F238E27FC236}">
              <a16:creationId xmlns:a16="http://schemas.microsoft.com/office/drawing/2014/main" id="{00000000-0008-0000-1400-00000B000000}"/>
            </a:ext>
          </a:extLst>
        </xdr:cNvPr>
        <xdr:cNvSpPr txBox="1">
          <a:spLocks noChangeArrowheads="1"/>
        </xdr:cNvSpPr>
      </xdr:nvSpPr>
      <xdr:spPr bwMode="auto">
        <a:xfrm>
          <a:off x="8961784" y="1648240"/>
          <a:ext cx="658466" cy="3727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名義書換料</a:t>
          </a:r>
        </a:p>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その他</a:t>
          </a:r>
        </a:p>
      </xdr:txBody>
    </xdr:sp>
    <xdr:clientData/>
  </xdr:twoCellAnchor>
  <xdr:twoCellAnchor editAs="oneCell">
    <xdr:from>
      <xdr:col>14</xdr:col>
      <xdr:colOff>0</xdr:colOff>
      <xdr:row>9</xdr:row>
      <xdr:rowOff>1</xdr:rowOff>
    </xdr:from>
    <xdr:to>
      <xdr:col>16</xdr:col>
      <xdr:colOff>38514</xdr:colOff>
      <xdr:row>13</xdr:row>
      <xdr:rowOff>1</xdr:rowOff>
    </xdr:to>
    <xdr:sp macro="" textlink="">
      <xdr:nvSpPr>
        <xdr:cNvPr id="12" name="Text Box 11">
          <a:extLst>
            <a:ext uri="{FF2B5EF4-FFF2-40B4-BE49-F238E27FC236}">
              <a16:creationId xmlns:a16="http://schemas.microsoft.com/office/drawing/2014/main" id="{00000000-0008-0000-1400-00000C000000}"/>
            </a:ext>
          </a:extLst>
        </xdr:cNvPr>
        <xdr:cNvSpPr txBox="1">
          <a:spLocks noChangeArrowheads="1"/>
        </xdr:cNvSpPr>
      </xdr:nvSpPr>
      <xdr:spPr bwMode="auto">
        <a:xfrm>
          <a:off x="3035576" y="1495012"/>
          <a:ext cx="438978" cy="525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貸　家</a:t>
          </a:r>
        </a:p>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貸　地</a:t>
          </a:r>
        </a:p>
        <a:p>
          <a:pPr algn="ctr"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等の別</a:t>
          </a:r>
        </a:p>
      </xdr:txBody>
    </xdr:sp>
    <xdr:clientData/>
  </xdr:twoCellAnchor>
  <xdr:twoCellAnchor>
    <xdr:from>
      <xdr:col>16</xdr:col>
      <xdr:colOff>15286</xdr:colOff>
      <xdr:row>10</xdr:row>
      <xdr:rowOff>28989</xdr:rowOff>
    </xdr:from>
    <xdr:to>
      <xdr:col>17</xdr:col>
      <xdr:colOff>205786</xdr:colOff>
      <xdr:row>12</xdr:row>
      <xdr:rowOff>95664</xdr:rowOff>
    </xdr:to>
    <xdr:sp macro="" textlink="">
      <xdr:nvSpPr>
        <xdr:cNvPr id="14" name="AutoShape 14">
          <a:extLst>
            <a:ext uri="{FF2B5EF4-FFF2-40B4-BE49-F238E27FC236}">
              <a16:creationId xmlns:a16="http://schemas.microsoft.com/office/drawing/2014/main" id="{00000000-0008-0000-1400-00000E000000}"/>
            </a:ext>
          </a:extLst>
        </xdr:cNvPr>
        <xdr:cNvSpPr>
          <a:spLocks noChangeArrowheads="1"/>
        </xdr:cNvSpPr>
      </xdr:nvSpPr>
      <xdr:spPr bwMode="auto">
        <a:xfrm>
          <a:off x="3489840" y="1677228"/>
          <a:ext cx="409989" cy="315153"/>
        </a:xfrm>
        <a:prstGeom prst="bracketPair">
          <a:avLst>
            <a:gd name="adj" fmla="val 729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34</xdr:col>
      <xdr:colOff>206922</xdr:colOff>
      <xdr:row>32</xdr:row>
      <xdr:rowOff>81126</xdr:rowOff>
    </xdr:from>
    <xdr:ext cx="95411" cy="145553"/>
    <xdr:sp macro="" textlink="">
      <xdr:nvSpPr>
        <xdr:cNvPr id="25" name="Text Box 34">
          <a:extLst>
            <a:ext uri="{FF2B5EF4-FFF2-40B4-BE49-F238E27FC236}">
              <a16:creationId xmlns:a16="http://schemas.microsoft.com/office/drawing/2014/main" id="{00000000-0008-0000-1400-000019000000}"/>
            </a:ext>
          </a:extLst>
        </xdr:cNvPr>
        <xdr:cNvSpPr txBox="1">
          <a:spLocks noChangeArrowheads="1"/>
        </xdr:cNvSpPr>
      </xdr:nvSpPr>
      <xdr:spPr bwMode="auto">
        <a:xfrm>
          <a:off x="7649560" y="4472479"/>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①</a:t>
          </a:r>
        </a:p>
      </xdr:txBody>
    </xdr:sp>
    <xdr:clientData/>
  </xdr:oneCellAnchor>
  <xdr:oneCellAnchor>
    <xdr:from>
      <xdr:col>37</xdr:col>
      <xdr:colOff>206922</xdr:colOff>
      <xdr:row>32</xdr:row>
      <xdr:rowOff>77842</xdr:rowOff>
    </xdr:from>
    <xdr:ext cx="95411" cy="145553"/>
    <xdr:sp macro="" textlink="">
      <xdr:nvSpPr>
        <xdr:cNvPr id="26" name="Text Box 35">
          <a:extLst>
            <a:ext uri="{FF2B5EF4-FFF2-40B4-BE49-F238E27FC236}">
              <a16:creationId xmlns:a16="http://schemas.microsoft.com/office/drawing/2014/main" id="{00000000-0008-0000-1400-00001A000000}"/>
            </a:ext>
          </a:extLst>
        </xdr:cNvPr>
        <xdr:cNvSpPr txBox="1">
          <a:spLocks noChangeArrowheads="1"/>
        </xdr:cNvSpPr>
      </xdr:nvSpPr>
      <xdr:spPr bwMode="auto">
        <a:xfrm>
          <a:off x="8309741" y="4469195"/>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②</a:t>
          </a:r>
        </a:p>
      </xdr:txBody>
    </xdr:sp>
    <xdr:clientData/>
  </xdr:oneCellAnchor>
  <xdr:oneCellAnchor>
    <xdr:from>
      <xdr:col>40</xdr:col>
      <xdr:colOff>203639</xdr:colOff>
      <xdr:row>32</xdr:row>
      <xdr:rowOff>81127</xdr:rowOff>
    </xdr:from>
    <xdr:ext cx="134664" cy="145553"/>
    <xdr:sp macro="" textlink="">
      <xdr:nvSpPr>
        <xdr:cNvPr id="27" name="Text Box 36">
          <a:extLst>
            <a:ext uri="{FF2B5EF4-FFF2-40B4-BE49-F238E27FC236}">
              <a16:creationId xmlns:a16="http://schemas.microsoft.com/office/drawing/2014/main" id="{00000000-0008-0000-1400-00001B000000}"/>
            </a:ext>
          </a:extLst>
        </xdr:cNvPr>
        <xdr:cNvSpPr txBox="1">
          <a:spLocks noChangeArrowheads="1"/>
        </xdr:cNvSpPr>
      </xdr:nvSpPr>
      <xdr:spPr bwMode="auto">
        <a:xfrm>
          <a:off x="8966639" y="4472480"/>
          <a:ext cx="134664"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③</a:t>
          </a:r>
        </a:p>
      </xdr:txBody>
    </xdr:sp>
    <xdr:clientData/>
  </xdr:oneCellAnchor>
  <xdr:oneCellAnchor>
    <xdr:from>
      <xdr:col>35</xdr:col>
      <xdr:colOff>200758</xdr:colOff>
      <xdr:row>69</xdr:row>
      <xdr:rowOff>77848</xdr:rowOff>
    </xdr:from>
    <xdr:ext cx="95411" cy="145553"/>
    <xdr:sp macro="" textlink="">
      <xdr:nvSpPr>
        <xdr:cNvPr id="28" name="Text Box 38">
          <a:extLst>
            <a:ext uri="{FF2B5EF4-FFF2-40B4-BE49-F238E27FC236}">
              <a16:creationId xmlns:a16="http://schemas.microsoft.com/office/drawing/2014/main" id="{00000000-0008-0000-1400-00001C000000}"/>
            </a:ext>
          </a:extLst>
        </xdr:cNvPr>
        <xdr:cNvSpPr txBox="1">
          <a:spLocks noChangeArrowheads="1"/>
        </xdr:cNvSpPr>
      </xdr:nvSpPr>
      <xdr:spPr bwMode="auto">
        <a:xfrm>
          <a:off x="7857393" y="8989218"/>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⑦</a:t>
          </a:r>
        </a:p>
      </xdr:txBody>
    </xdr:sp>
    <xdr:clientData/>
  </xdr:oneCellAnchor>
  <xdr:twoCellAnchor>
    <xdr:from>
      <xdr:col>23</xdr:col>
      <xdr:colOff>114300</xdr:colOff>
      <xdr:row>57</xdr:row>
      <xdr:rowOff>0</xdr:rowOff>
    </xdr:from>
    <xdr:to>
      <xdr:col>24</xdr:col>
      <xdr:colOff>95250</xdr:colOff>
      <xdr:row>57</xdr:row>
      <xdr:rowOff>0</xdr:rowOff>
    </xdr:to>
    <xdr:sp macro="" textlink="">
      <xdr:nvSpPr>
        <xdr:cNvPr id="29" name="Line 39">
          <a:extLst>
            <a:ext uri="{FF2B5EF4-FFF2-40B4-BE49-F238E27FC236}">
              <a16:creationId xmlns:a16="http://schemas.microsoft.com/office/drawing/2014/main" id="{00000000-0008-0000-1400-00001D000000}"/>
            </a:ext>
          </a:extLst>
        </xdr:cNvPr>
        <xdr:cNvSpPr>
          <a:spLocks noChangeShapeType="1"/>
        </xdr:cNvSpPr>
      </xdr:nvSpPr>
      <xdr:spPr bwMode="auto">
        <a:xfrm>
          <a:off x="5591175" y="81724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59</xdr:row>
      <xdr:rowOff>0</xdr:rowOff>
    </xdr:from>
    <xdr:to>
      <xdr:col>24</xdr:col>
      <xdr:colOff>95250</xdr:colOff>
      <xdr:row>59</xdr:row>
      <xdr:rowOff>0</xdr:rowOff>
    </xdr:to>
    <xdr:sp macro="" textlink="">
      <xdr:nvSpPr>
        <xdr:cNvPr id="30" name="Line 40">
          <a:extLst>
            <a:ext uri="{FF2B5EF4-FFF2-40B4-BE49-F238E27FC236}">
              <a16:creationId xmlns:a16="http://schemas.microsoft.com/office/drawing/2014/main" id="{00000000-0008-0000-1400-00001E000000}"/>
            </a:ext>
          </a:extLst>
        </xdr:cNvPr>
        <xdr:cNvSpPr>
          <a:spLocks noChangeShapeType="1"/>
        </xdr:cNvSpPr>
      </xdr:nvSpPr>
      <xdr:spPr bwMode="auto">
        <a:xfrm>
          <a:off x="5591175" y="84010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61</xdr:row>
      <xdr:rowOff>0</xdr:rowOff>
    </xdr:from>
    <xdr:to>
      <xdr:col>24</xdr:col>
      <xdr:colOff>95250</xdr:colOff>
      <xdr:row>61</xdr:row>
      <xdr:rowOff>0</xdr:rowOff>
    </xdr:to>
    <xdr:sp macro="" textlink="">
      <xdr:nvSpPr>
        <xdr:cNvPr id="31" name="Line 41">
          <a:extLst>
            <a:ext uri="{FF2B5EF4-FFF2-40B4-BE49-F238E27FC236}">
              <a16:creationId xmlns:a16="http://schemas.microsoft.com/office/drawing/2014/main" id="{00000000-0008-0000-1400-00001F000000}"/>
            </a:ext>
          </a:extLst>
        </xdr:cNvPr>
        <xdr:cNvSpPr>
          <a:spLocks noChangeShapeType="1"/>
        </xdr:cNvSpPr>
      </xdr:nvSpPr>
      <xdr:spPr bwMode="auto">
        <a:xfrm>
          <a:off x="5591175" y="86296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63</xdr:row>
      <xdr:rowOff>0</xdr:rowOff>
    </xdr:from>
    <xdr:to>
      <xdr:col>24</xdr:col>
      <xdr:colOff>95250</xdr:colOff>
      <xdr:row>63</xdr:row>
      <xdr:rowOff>0</xdr:rowOff>
    </xdr:to>
    <xdr:sp macro="" textlink="">
      <xdr:nvSpPr>
        <xdr:cNvPr id="32" name="Line 42">
          <a:extLst>
            <a:ext uri="{FF2B5EF4-FFF2-40B4-BE49-F238E27FC236}">
              <a16:creationId xmlns:a16="http://schemas.microsoft.com/office/drawing/2014/main" id="{00000000-0008-0000-1400-000020000000}"/>
            </a:ext>
          </a:extLst>
        </xdr:cNvPr>
        <xdr:cNvSpPr>
          <a:spLocks noChangeShapeType="1"/>
        </xdr:cNvSpPr>
      </xdr:nvSpPr>
      <xdr:spPr bwMode="auto">
        <a:xfrm>
          <a:off x="5591175" y="88582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65</xdr:row>
      <xdr:rowOff>0</xdr:rowOff>
    </xdr:from>
    <xdr:to>
      <xdr:col>24</xdr:col>
      <xdr:colOff>95250</xdr:colOff>
      <xdr:row>65</xdr:row>
      <xdr:rowOff>0</xdr:rowOff>
    </xdr:to>
    <xdr:sp macro="" textlink="">
      <xdr:nvSpPr>
        <xdr:cNvPr id="33" name="Line 43">
          <a:extLst>
            <a:ext uri="{FF2B5EF4-FFF2-40B4-BE49-F238E27FC236}">
              <a16:creationId xmlns:a16="http://schemas.microsoft.com/office/drawing/2014/main" id="{00000000-0008-0000-1400-000021000000}"/>
            </a:ext>
          </a:extLst>
        </xdr:cNvPr>
        <xdr:cNvSpPr>
          <a:spLocks noChangeShapeType="1"/>
        </xdr:cNvSpPr>
      </xdr:nvSpPr>
      <xdr:spPr bwMode="auto">
        <a:xfrm>
          <a:off x="5591175" y="90868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67</xdr:row>
      <xdr:rowOff>0</xdr:rowOff>
    </xdr:from>
    <xdr:to>
      <xdr:col>24</xdr:col>
      <xdr:colOff>95250</xdr:colOff>
      <xdr:row>67</xdr:row>
      <xdr:rowOff>0</xdr:rowOff>
    </xdr:to>
    <xdr:sp macro="" textlink="">
      <xdr:nvSpPr>
        <xdr:cNvPr id="34" name="Line 44">
          <a:extLst>
            <a:ext uri="{FF2B5EF4-FFF2-40B4-BE49-F238E27FC236}">
              <a16:creationId xmlns:a16="http://schemas.microsoft.com/office/drawing/2014/main" id="{00000000-0008-0000-1400-000022000000}"/>
            </a:ext>
          </a:extLst>
        </xdr:cNvPr>
        <xdr:cNvSpPr>
          <a:spLocks noChangeShapeType="1"/>
        </xdr:cNvSpPr>
      </xdr:nvSpPr>
      <xdr:spPr bwMode="auto">
        <a:xfrm>
          <a:off x="5591175" y="93154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69</xdr:row>
      <xdr:rowOff>0</xdr:rowOff>
    </xdr:from>
    <xdr:to>
      <xdr:col>24</xdr:col>
      <xdr:colOff>95250</xdr:colOff>
      <xdr:row>69</xdr:row>
      <xdr:rowOff>0</xdr:rowOff>
    </xdr:to>
    <xdr:sp macro="" textlink="">
      <xdr:nvSpPr>
        <xdr:cNvPr id="35" name="Line 45">
          <a:extLst>
            <a:ext uri="{FF2B5EF4-FFF2-40B4-BE49-F238E27FC236}">
              <a16:creationId xmlns:a16="http://schemas.microsoft.com/office/drawing/2014/main" id="{00000000-0008-0000-1400-000023000000}"/>
            </a:ext>
          </a:extLst>
        </xdr:cNvPr>
        <xdr:cNvSpPr>
          <a:spLocks noChangeShapeType="1"/>
        </xdr:cNvSpPr>
      </xdr:nvSpPr>
      <xdr:spPr bwMode="auto">
        <a:xfrm>
          <a:off x="5591175" y="9544050"/>
          <a:ext cx="21907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53</xdr:row>
      <xdr:rowOff>19050</xdr:rowOff>
    </xdr:from>
    <xdr:to>
      <xdr:col>10</xdr:col>
      <xdr:colOff>190500</xdr:colOff>
      <xdr:row>53</xdr:row>
      <xdr:rowOff>152400</xdr:rowOff>
    </xdr:to>
    <xdr:sp macro="" textlink="">
      <xdr:nvSpPr>
        <xdr:cNvPr id="36" name="Oval 46">
          <a:extLst>
            <a:ext uri="{FF2B5EF4-FFF2-40B4-BE49-F238E27FC236}">
              <a16:creationId xmlns:a16="http://schemas.microsoft.com/office/drawing/2014/main" id="{00000000-0008-0000-1400-000024000000}"/>
            </a:ext>
          </a:extLst>
        </xdr:cNvPr>
        <xdr:cNvSpPr>
          <a:spLocks noChangeAspect="1" noChangeArrowheads="1"/>
        </xdr:cNvSpPr>
      </xdr:nvSpPr>
      <xdr:spPr bwMode="auto">
        <a:xfrm>
          <a:off x="2438400" y="75628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53</xdr:row>
      <xdr:rowOff>19050</xdr:rowOff>
    </xdr:from>
    <xdr:to>
      <xdr:col>14</xdr:col>
      <xdr:colOff>180975</xdr:colOff>
      <xdr:row>53</xdr:row>
      <xdr:rowOff>152400</xdr:rowOff>
    </xdr:to>
    <xdr:sp macro="" textlink="">
      <xdr:nvSpPr>
        <xdr:cNvPr id="37" name="Oval 47">
          <a:extLst>
            <a:ext uri="{FF2B5EF4-FFF2-40B4-BE49-F238E27FC236}">
              <a16:creationId xmlns:a16="http://schemas.microsoft.com/office/drawing/2014/main" id="{00000000-0008-0000-1400-000025000000}"/>
            </a:ext>
          </a:extLst>
        </xdr:cNvPr>
        <xdr:cNvSpPr>
          <a:spLocks noChangeAspect="1" noChangeArrowheads="1"/>
        </xdr:cNvSpPr>
      </xdr:nvSpPr>
      <xdr:spPr bwMode="auto">
        <a:xfrm>
          <a:off x="3381375" y="75628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53</xdr:row>
      <xdr:rowOff>19050</xdr:rowOff>
    </xdr:from>
    <xdr:to>
      <xdr:col>21</xdr:col>
      <xdr:colOff>133350</xdr:colOff>
      <xdr:row>53</xdr:row>
      <xdr:rowOff>152400</xdr:rowOff>
    </xdr:to>
    <xdr:sp macro="" textlink="">
      <xdr:nvSpPr>
        <xdr:cNvPr id="38" name="Oval 48">
          <a:extLst>
            <a:ext uri="{FF2B5EF4-FFF2-40B4-BE49-F238E27FC236}">
              <a16:creationId xmlns:a16="http://schemas.microsoft.com/office/drawing/2014/main" id="{00000000-0008-0000-1400-000026000000}"/>
            </a:ext>
          </a:extLst>
        </xdr:cNvPr>
        <xdr:cNvSpPr>
          <a:spLocks noChangeAspect="1" noChangeArrowheads="1"/>
        </xdr:cNvSpPr>
      </xdr:nvSpPr>
      <xdr:spPr bwMode="auto">
        <a:xfrm>
          <a:off x="5000625" y="75628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53</xdr:row>
      <xdr:rowOff>19050</xdr:rowOff>
    </xdr:from>
    <xdr:to>
      <xdr:col>23</xdr:col>
      <xdr:colOff>200025</xdr:colOff>
      <xdr:row>53</xdr:row>
      <xdr:rowOff>152400</xdr:rowOff>
    </xdr:to>
    <xdr:sp macro="" textlink="">
      <xdr:nvSpPr>
        <xdr:cNvPr id="39" name="Oval 49">
          <a:extLst>
            <a:ext uri="{FF2B5EF4-FFF2-40B4-BE49-F238E27FC236}">
              <a16:creationId xmlns:a16="http://schemas.microsoft.com/office/drawing/2014/main" id="{00000000-0008-0000-1400-000027000000}"/>
            </a:ext>
          </a:extLst>
        </xdr:cNvPr>
        <xdr:cNvSpPr>
          <a:spLocks noChangeAspect="1" noChangeArrowheads="1"/>
        </xdr:cNvSpPr>
      </xdr:nvSpPr>
      <xdr:spPr bwMode="auto">
        <a:xfrm>
          <a:off x="5543550" y="75628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53</xdr:row>
      <xdr:rowOff>19050</xdr:rowOff>
    </xdr:from>
    <xdr:to>
      <xdr:col>25</xdr:col>
      <xdr:colOff>190500</xdr:colOff>
      <xdr:row>53</xdr:row>
      <xdr:rowOff>152400</xdr:rowOff>
    </xdr:to>
    <xdr:sp macro="" textlink="">
      <xdr:nvSpPr>
        <xdr:cNvPr id="40" name="Oval 50">
          <a:extLst>
            <a:ext uri="{FF2B5EF4-FFF2-40B4-BE49-F238E27FC236}">
              <a16:creationId xmlns:a16="http://schemas.microsoft.com/office/drawing/2014/main" id="{00000000-0008-0000-1400-000028000000}"/>
            </a:ext>
          </a:extLst>
        </xdr:cNvPr>
        <xdr:cNvSpPr>
          <a:spLocks noChangeAspect="1" noChangeArrowheads="1"/>
        </xdr:cNvSpPr>
      </xdr:nvSpPr>
      <xdr:spPr bwMode="auto">
        <a:xfrm>
          <a:off x="6010275" y="75628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53</xdr:row>
      <xdr:rowOff>19050</xdr:rowOff>
    </xdr:from>
    <xdr:to>
      <xdr:col>28</xdr:col>
      <xdr:colOff>190500</xdr:colOff>
      <xdr:row>53</xdr:row>
      <xdr:rowOff>152400</xdr:rowOff>
    </xdr:to>
    <xdr:sp macro="" textlink="">
      <xdr:nvSpPr>
        <xdr:cNvPr id="41" name="Oval 51">
          <a:extLst>
            <a:ext uri="{FF2B5EF4-FFF2-40B4-BE49-F238E27FC236}">
              <a16:creationId xmlns:a16="http://schemas.microsoft.com/office/drawing/2014/main" id="{00000000-0008-0000-1400-000029000000}"/>
            </a:ext>
          </a:extLst>
        </xdr:cNvPr>
        <xdr:cNvSpPr>
          <a:spLocks noChangeAspect="1" noChangeArrowheads="1"/>
        </xdr:cNvSpPr>
      </xdr:nvSpPr>
      <xdr:spPr bwMode="auto">
        <a:xfrm>
          <a:off x="6724650" y="75628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53</xdr:row>
      <xdr:rowOff>19050</xdr:rowOff>
    </xdr:from>
    <xdr:to>
      <xdr:col>31</xdr:col>
      <xdr:colOff>171450</xdr:colOff>
      <xdr:row>53</xdr:row>
      <xdr:rowOff>152400</xdr:rowOff>
    </xdr:to>
    <xdr:sp macro="" textlink="">
      <xdr:nvSpPr>
        <xdr:cNvPr id="42" name="Oval 52">
          <a:extLst>
            <a:ext uri="{FF2B5EF4-FFF2-40B4-BE49-F238E27FC236}">
              <a16:creationId xmlns:a16="http://schemas.microsoft.com/office/drawing/2014/main" id="{00000000-0008-0000-1400-00002A000000}"/>
            </a:ext>
          </a:extLst>
        </xdr:cNvPr>
        <xdr:cNvSpPr>
          <a:spLocks noChangeAspect="1" noChangeArrowheads="1"/>
        </xdr:cNvSpPr>
      </xdr:nvSpPr>
      <xdr:spPr bwMode="auto">
        <a:xfrm>
          <a:off x="7419975" y="75628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53</xdr:row>
      <xdr:rowOff>19050</xdr:rowOff>
    </xdr:from>
    <xdr:to>
      <xdr:col>34</xdr:col>
      <xdr:colOff>190500</xdr:colOff>
      <xdr:row>53</xdr:row>
      <xdr:rowOff>152400</xdr:rowOff>
    </xdr:to>
    <xdr:sp macro="" textlink="">
      <xdr:nvSpPr>
        <xdr:cNvPr id="43" name="Oval 53">
          <a:extLst>
            <a:ext uri="{FF2B5EF4-FFF2-40B4-BE49-F238E27FC236}">
              <a16:creationId xmlns:a16="http://schemas.microsoft.com/office/drawing/2014/main" id="{00000000-0008-0000-1400-00002B000000}"/>
            </a:ext>
          </a:extLst>
        </xdr:cNvPr>
        <xdr:cNvSpPr>
          <a:spLocks noChangeAspect="1" noChangeArrowheads="1"/>
        </xdr:cNvSpPr>
      </xdr:nvSpPr>
      <xdr:spPr bwMode="auto">
        <a:xfrm>
          <a:off x="8153400" y="75628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53</xdr:row>
      <xdr:rowOff>19050</xdr:rowOff>
    </xdr:from>
    <xdr:to>
      <xdr:col>39</xdr:col>
      <xdr:colOff>180975</xdr:colOff>
      <xdr:row>53</xdr:row>
      <xdr:rowOff>152400</xdr:rowOff>
    </xdr:to>
    <xdr:sp macro="" textlink="">
      <xdr:nvSpPr>
        <xdr:cNvPr id="44" name="Oval 54">
          <a:extLst>
            <a:ext uri="{FF2B5EF4-FFF2-40B4-BE49-F238E27FC236}">
              <a16:creationId xmlns:a16="http://schemas.microsoft.com/office/drawing/2014/main" id="{00000000-0008-0000-1400-00002C000000}"/>
            </a:ext>
          </a:extLst>
        </xdr:cNvPr>
        <xdr:cNvSpPr>
          <a:spLocks noChangeAspect="1" noChangeArrowheads="1"/>
        </xdr:cNvSpPr>
      </xdr:nvSpPr>
      <xdr:spPr bwMode="auto">
        <a:xfrm>
          <a:off x="9334500" y="75628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53</xdr:row>
      <xdr:rowOff>19050</xdr:rowOff>
    </xdr:from>
    <xdr:to>
      <xdr:col>36</xdr:col>
      <xdr:colOff>171450</xdr:colOff>
      <xdr:row>53</xdr:row>
      <xdr:rowOff>152400</xdr:rowOff>
    </xdr:to>
    <xdr:sp macro="" textlink="">
      <xdr:nvSpPr>
        <xdr:cNvPr id="45" name="Oval 55">
          <a:extLst>
            <a:ext uri="{FF2B5EF4-FFF2-40B4-BE49-F238E27FC236}">
              <a16:creationId xmlns:a16="http://schemas.microsoft.com/office/drawing/2014/main" id="{00000000-0008-0000-1400-00002D000000}"/>
            </a:ext>
          </a:extLst>
        </xdr:cNvPr>
        <xdr:cNvSpPr>
          <a:spLocks noChangeAspect="1" noChangeArrowheads="1"/>
        </xdr:cNvSpPr>
      </xdr:nvSpPr>
      <xdr:spPr bwMode="auto">
        <a:xfrm>
          <a:off x="8610600" y="75628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55</xdr:row>
      <xdr:rowOff>30256</xdr:rowOff>
    </xdr:from>
    <xdr:to>
      <xdr:col>26</xdr:col>
      <xdr:colOff>560</xdr:colOff>
      <xdr:row>55</xdr:row>
      <xdr:rowOff>144556</xdr:rowOff>
    </xdr:to>
    <xdr:sp macro="" textlink="">
      <xdr:nvSpPr>
        <xdr:cNvPr id="46" name="Oval 56">
          <a:extLst>
            <a:ext uri="{FF2B5EF4-FFF2-40B4-BE49-F238E27FC236}">
              <a16:creationId xmlns:a16="http://schemas.microsoft.com/office/drawing/2014/main" id="{00000000-0008-0000-1400-00002E000000}"/>
            </a:ext>
          </a:extLst>
        </xdr:cNvPr>
        <xdr:cNvSpPr>
          <a:spLocks noChangeAspect="1" noChangeArrowheads="1"/>
        </xdr:cNvSpPr>
      </xdr:nvSpPr>
      <xdr:spPr bwMode="auto">
        <a:xfrm>
          <a:off x="5528422" y="7930403"/>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49867</xdr:colOff>
      <xdr:row>55</xdr:row>
      <xdr:rowOff>30256</xdr:rowOff>
    </xdr:from>
    <xdr:to>
      <xdr:col>26</xdr:col>
      <xdr:colOff>164167</xdr:colOff>
      <xdr:row>55</xdr:row>
      <xdr:rowOff>144556</xdr:rowOff>
    </xdr:to>
    <xdr:sp macro="" textlink="">
      <xdr:nvSpPr>
        <xdr:cNvPr id="47" name="Oval 57">
          <a:extLst>
            <a:ext uri="{FF2B5EF4-FFF2-40B4-BE49-F238E27FC236}">
              <a16:creationId xmlns:a16="http://schemas.microsoft.com/office/drawing/2014/main" id="{00000000-0008-0000-1400-00002F000000}"/>
            </a:ext>
          </a:extLst>
        </xdr:cNvPr>
        <xdr:cNvSpPr>
          <a:spLocks noChangeAspect="1" noChangeArrowheads="1"/>
        </xdr:cNvSpPr>
      </xdr:nvSpPr>
      <xdr:spPr bwMode="auto">
        <a:xfrm>
          <a:off x="5692029" y="7930403"/>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217393</xdr:colOff>
      <xdr:row>55</xdr:row>
      <xdr:rowOff>35859</xdr:rowOff>
    </xdr:from>
    <xdr:to>
      <xdr:col>27</xdr:col>
      <xdr:colOff>113179</xdr:colOff>
      <xdr:row>55</xdr:row>
      <xdr:rowOff>150159</xdr:rowOff>
    </xdr:to>
    <xdr:sp macro="" textlink="">
      <xdr:nvSpPr>
        <xdr:cNvPr id="48" name="Oval 58">
          <a:extLst>
            <a:ext uri="{FF2B5EF4-FFF2-40B4-BE49-F238E27FC236}">
              <a16:creationId xmlns:a16="http://schemas.microsoft.com/office/drawing/2014/main" id="{00000000-0008-0000-1400-000030000000}"/>
            </a:ext>
          </a:extLst>
        </xdr:cNvPr>
        <xdr:cNvSpPr>
          <a:spLocks noChangeAspect="1" noChangeArrowheads="1"/>
        </xdr:cNvSpPr>
      </xdr:nvSpPr>
      <xdr:spPr bwMode="auto">
        <a:xfrm>
          <a:off x="5859555" y="7936006"/>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149599</xdr:colOff>
      <xdr:row>54</xdr:row>
      <xdr:rowOff>162485</xdr:rowOff>
    </xdr:from>
    <xdr:to>
      <xdr:col>33</xdr:col>
      <xdr:colOff>25774</xdr:colOff>
      <xdr:row>55</xdr:row>
      <xdr:rowOff>103094</xdr:rowOff>
    </xdr:to>
    <xdr:sp macro="" textlink="">
      <xdr:nvSpPr>
        <xdr:cNvPr id="49" name="Oval 59">
          <a:extLst>
            <a:ext uri="{FF2B5EF4-FFF2-40B4-BE49-F238E27FC236}">
              <a16:creationId xmlns:a16="http://schemas.microsoft.com/office/drawing/2014/main" id="{00000000-0008-0000-1400-000031000000}"/>
            </a:ext>
          </a:extLst>
        </xdr:cNvPr>
        <xdr:cNvSpPr>
          <a:spLocks noChangeAspect="1" noChangeArrowheads="1"/>
        </xdr:cNvSpPr>
      </xdr:nvSpPr>
      <xdr:spPr bwMode="auto">
        <a:xfrm>
          <a:off x="7102849" y="7888941"/>
          <a:ext cx="9469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169209</xdr:colOff>
      <xdr:row>54</xdr:row>
      <xdr:rowOff>168088</xdr:rowOff>
    </xdr:from>
    <xdr:to>
      <xdr:col>32</xdr:col>
      <xdr:colOff>45384</xdr:colOff>
      <xdr:row>55</xdr:row>
      <xdr:rowOff>108697</xdr:rowOff>
    </xdr:to>
    <xdr:sp macro="" textlink="">
      <xdr:nvSpPr>
        <xdr:cNvPr id="50" name="Oval 60">
          <a:extLst>
            <a:ext uri="{FF2B5EF4-FFF2-40B4-BE49-F238E27FC236}">
              <a16:creationId xmlns:a16="http://schemas.microsoft.com/office/drawing/2014/main" id="{00000000-0008-0000-1400-000032000000}"/>
            </a:ext>
          </a:extLst>
        </xdr:cNvPr>
        <xdr:cNvSpPr>
          <a:spLocks noChangeAspect="1" noChangeArrowheads="1"/>
        </xdr:cNvSpPr>
      </xdr:nvSpPr>
      <xdr:spPr bwMode="auto">
        <a:xfrm>
          <a:off x="6903944" y="7894544"/>
          <a:ext cx="9469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55</xdr:row>
      <xdr:rowOff>0</xdr:rowOff>
    </xdr:from>
    <xdr:to>
      <xdr:col>37</xdr:col>
      <xdr:colOff>47625</xdr:colOff>
      <xdr:row>55</xdr:row>
      <xdr:rowOff>114300</xdr:rowOff>
    </xdr:to>
    <xdr:sp macro="" textlink="">
      <xdr:nvSpPr>
        <xdr:cNvPr id="51" name="Oval 61">
          <a:extLst>
            <a:ext uri="{FF2B5EF4-FFF2-40B4-BE49-F238E27FC236}">
              <a16:creationId xmlns:a16="http://schemas.microsoft.com/office/drawing/2014/main" id="{00000000-0008-0000-1400-000033000000}"/>
            </a:ext>
          </a:extLst>
        </xdr:cNvPr>
        <xdr:cNvSpPr>
          <a:spLocks noChangeAspect="1" noChangeArrowheads="1"/>
        </xdr:cNvSpPr>
      </xdr:nvSpPr>
      <xdr:spPr bwMode="auto">
        <a:xfrm>
          <a:off x="8743950" y="7886700"/>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164166</xdr:colOff>
      <xdr:row>54</xdr:row>
      <xdr:rowOff>162485</xdr:rowOff>
    </xdr:from>
    <xdr:to>
      <xdr:col>38</xdr:col>
      <xdr:colOff>40341</xdr:colOff>
      <xdr:row>55</xdr:row>
      <xdr:rowOff>103094</xdr:rowOff>
    </xdr:to>
    <xdr:sp macro="" textlink="">
      <xdr:nvSpPr>
        <xdr:cNvPr id="52" name="Oval 62">
          <a:extLst>
            <a:ext uri="{FF2B5EF4-FFF2-40B4-BE49-F238E27FC236}">
              <a16:creationId xmlns:a16="http://schemas.microsoft.com/office/drawing/2014/main" id="{00000000-0008-0000-1400-000034000000}"/>
            </a:ext>
          </a:extLst>
        </xdr:cNvPr>
        <xdr:cNvSpPr>
          <a:spLocks noChangeAspect="1" noChangeArrowheads="1"/>
        </xdr:cNvSpPr>
      </xdr:nvSpPr>
      <xdr:spPr bwMode="auto">
        <a:xfrm>
          <a:off x="8209990" y="7888941"/>
          <a:ext cx="94689"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57700</xdr:colOff>
      <xdr:row>54</xdr:row>
      <xdr:rowOff>128588</xdr:rowOff>
    </xdr:from>
    <xdr:ext cx="121059" cy="187872"/>
    <xdr:sp macro="" textlink="">
      <xdr:nvSpPr>
        <xdr:cNvPr id="53" name="Text Box 63">
          <a:extLst>
            <a:ext uri="{FF2B5EF4-FFF2-40B4-BE49-F238E27FC236}">
              <a16:creationId xmlns:a16="http://schemas.microsoft.com/office/drawing/2014/main" id="{00000000-0008-0000-1400-000035000000}"/>
            </a:ext>
          </a:extLst>
        </xdr:cNvPr>
        <xdr:cNvSpPr txBox="1">
          <a:spLocks noChangeArrowheads="1"/>
        </xdr:cNvSpPr>
      </xdr:nvSpPr>
      <xdr:spPr bwMode="auto">
        <a:xfrm>
          <a:off x="2878565" y="7313552"/>
          <a:ext cx="121059" cy="187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27</xdr:col>
      <xdr:colOff>118513</xdr:colOff>
      <xdr:row>55</xdr:row>
      <xdr:rowOff>109904</xdr:rowOff>
    </xdr:from>
    <xdr:ext cx="95411" cy="145553"/>
    <xdr:sp macro="" textlink="">
      <xdr:nvSpPr>
        <xdr:cNvPr id="54" name="Text Box 64">
          <a:extLst>
            <a:ext uri="{FF2B5EF4-FFF2-40B4-BE49-F238E27FC236}">
              <a16:creationId xmlns:a16="http://schemas.microsoft.com/office/drawing/2014/main" id="{00000000-0008-0000-1400-000036000000}"/>
            </a:ext>
          </a:extLst>
        </xdr:cNvPr>
        <xdr:cNvSpPr txBox="1">
          <a:spLocks noChangeArrowheads="1"/>
        </xdr:cNvSpPr>
      </xdr:nvSpPr>
      <xdr:spPr bwMode="auto">
        <a:xfrm>
          <a:off x="6016686" y="7445986"/>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33</xdr:col>
      <xdr:colOff>118513</xdr:colOff>
      <xdr:row>55</xdr:row>
      <xdr:rowOff>114484</xdr:rowOff>
    </xdr:from>
    <xdr:ext cx="95411" cy="145553"/>
    <xdr:sp macro="" textlink="">
      <xdr:nvSpPr>
        <xdr:cNvPr id="55" name="Text Box 65">
          <a:extLst>
            <a:ext uri="{FF2B5EF4-FFF2-40B4-BE49-F238E27FC236}">
              <a16:creationId xmlns:a16="http://schemas.microsoft.com/office/drawing/2014/main" id="{00000000-0008-0000-1400-000037000000}"/>
            </a:ext>
          </a:extLst>
        </xdr:cNvPr>
        <xdr:cNvSpPr txBox="1">
          <a:spLocks noChangeArrowheads="1"/>
        </xdr:cNvSpPr>
      </xdr:nvSpPr>
      <xdr:spPr bwMode="auto">
        <a:xfrm>
          <a:off x="7335532" y="7450566"/>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38</xdr:col>
      <xdr:colOff>127671</xdr:colOff>
      <xdr:row>55</xdr:row>
      <xdr:rowOff>109904</xdr:rowOff>
    </xdr:from>
    <xdr:ext cx="95411" cy="145553"/>
    <xdr:sp macro="" textlink="">
      <xdr:nvSpPr>
        <xdr:cNvPr id="56" name="Text Box 66">
          <a:extLst>
            <a:ext uri="{FF2B5EF4-FFF2-40B4-BE49-F238E27FC236}">
              <a16:creationId xmlns:a16="http://schemas.microsoft.com/office/drawing/2014/main" id="{00000000-0008-0000-1400-000038000000}"/>
            </a:ext>
          </a:extLst>
        </xdr:cNvPr>
        <xdr:cNvSpPr txBox="1">
          <a:spLocks noChangeArrowheads="1"/>
        </xdr:cNvSpPr>
      </xdr:nvSpPr>
      <xdr:spPr bwMode="auto">
        <a:xfrm>
          <a:off x="8443729" y="7445986"/>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41</xdr:col>
      <xdr:colOff>118513</xdr:colOff>
      <xdr:row>55</xdr:row>
      <xdr:rowOff>119062</xdr:rowOff>
    </xdr:from>
    <xdr:ext cx="95411" cy="145553"/>
    <xdr:sp macro="" textlink="">
      <xdr:nvSpPr>
        <xdr:cNvPr id="57" name="Text Box 67">
          <a:extLst>
            <a:ext uri="{FF2B5EF4-FFF2-40B4-BE49-F238E27FC236}">
              <a16:creationId xmlns:a16="http://schemas.microsoft.com/office/drawing/2014/main" id="{00000000-0008-0000-1400-000039000000}"/>
            </a:ext>
          </a:extLst>
        </xdr:cNvPr>
        <xdr:cNvSpPr txBox="1">
          <a:spLocks noChangeArrowheads="1"/>
        </xdr:cNvSpPr>
      </xdr:nvSpPr>
      <xdr:spPr bwMode="auto">
        <a:xfrm>
          <a:off x="9093994" y="7455144"/>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36</xdr:col>
      <xdr:colOff>0</xdr:colOff>
      <xdr:row>76</xdr:row>
      <xdr:rowOff>142875</xdr:rowOff>
    </xdr:from>
    <xdr:ext cx="228600" cy="156882"/>
    <xdr:sp macro="" textlink="">
      <xdr:nvSpPr>
        <xdr:cNvPr id="58" name="Text Box 70">
          <a:extLst>
            <a:ext uri="{FF2B5EF4-FFF2-40B4-BE49-F238E27FC236}">
              <a16:creationId xmlns:a16="http://schemas.microsoft.com/office/drawing/2014/main" id="{00000000-0008-0000-1400-00003A000000}"/>
            </a:ext>
          </a:extLst>
        </xdr:cNvPr>
        <xdr:cNvSpPr txBox="1">
          <a:spLocks noChangeArrowheads="1"/>
        </xdr:cNvSpPr>
      </xdr:nvSpPr>
      <xdr:spPr bwMode="auto">
        <a:xfrm>
          <a:off x="8572500" y="10629900"/>
          <a:ext cx="228600" cy="1568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権更</a:t>
          </a:r>
        </a:p>
      </xdr:txBody>
    </xdr:sp>
    <xdr:clientData/>
  </xdr:oneCellAnchor>
  <xdr:oneCellAnchor>
    <xdr:from>
      <xdr:col>36</xdr:col>
      <xdr:colOff>0</xdr:colOff>
      <xdr:row>78</xdr:row>
      <xdr:rowOff>0</xdr:rowOff>
    </xdr:from>
    <xdr:ext cx="123825" cy="152400"/>
    <xdr:sp macro="" textlink="">
      <xdr:nvSpPr>
        <xdr:cNvPr id="59" name="Text Box 71">
          <a:extLst>
            <a:ext uri="{FF2B5EF4-FFF2-40B4-BE49-F238E27FC236}">
              <a16:creationId xmlns:a16="http://schemas.microsoft.com/office/drawing/2014/main" id="{00000000-0008-0000-1400-00003B000000}"/>
            </a:ext>
          </a:extLst>
        </xdr:cNvPr>
        <xdr:cNvSpPr txBox="1">
          <a:spLocks noChangeArrowheads="1"/>
        </xdr:cNvSpPr>
      </xdr:nvSpPr>
      <xdr:spPr bwMode="auto">
        <a:xfrm>
          <a:off x="8572500" y="1082040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賃</a:t>
          </a:r>
        </a:p>
      </xdr:txBody>
    </xdr:sp>
    <xdr:clientData/>
  </xdr:oneCellAnchor>
  <xdr:oneCellAnchor>
    <xdr:from>
      <xdr:col>36</xdr:col>
      <xdr:colOff>0</xdr:colOff>
      <xdr:row>78</xdr:row>
      <xdr:rowOff>164647</xdr:rowOff>
    </xdr:from>
    <xdr:ext cx="228600" cy="160244"/>
    <xdr:sp macro="" textlink="">
      <xdr:nvSpPr>
        <xdr:cNvPr id="60" name="Text Box 72">
          <a:extLst>
            <a:ext uri="{FF2B5EF4-FFF2-40B4-BE49-F238E27FC236}">
              <a16:creationId xmlns:a16="http://schemas.microsoft.com/office/drawing/2014/main" id="{00000000-0008-0000-1400-00003C000000}"/>
            </a:ext>
          </a:extLst>
        </xdr:cNvPr>
        <xdr:cNvSpPr txBox="1">
          <a:spLocks noChangeArrowheads="1"/>
        </xdr:cNvSpPr>
      </xdr:nvSpPr>
      <xdr:spPr bwMode="auto">
        <a:xfrm>
          <a:off x="8572500" y="10985047"/>
          <a:ext cx="228600"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権更</a:t>
          </a:r>
        </a:p>
      </xdr:txBody>
    </xdr:sp>
    <xdr:clientData/>
  </xdr:oneCellAnchor>
  <xdr:oneCellAnchor>
    <xdr:from>
      <xdr:col>36</xdr:col>
      <xdr:colOff>0</xdr:colOff>
      <xdr:row>80</xdr:row>
      <xdr:rowOff>0</xdr:rowOff>
    </xdr:from>
    <xdr:ext cx="123825" cy="152400"/>
    <xdr:sp macro="" textlink="">
      <xdr:nvSpPr>
        <xdr:cNvPr id="61" name="Text Box 73">
          <a:extLst>
            <a:ext uri="{FF2B5EF4-FFF2-40B4-BE49-F238E27FC236}">
              <a16:creationId xmlns:a16="http://schemas.microsoft.com/office/drawing/2014/main" id="{00000000-0008-0000-1400-00003D000000}"/>
            </a:ext>
          </a:extLst>
        </xdr:cNvPr>
        <xdr:cNvSpPr txBox="1">
          <a:spLocks noChangeArrowheads="1"/>
        </xdr:cNvSpPr>
      </xdr:nvSpPr>
      <xdr:spPr bwMode="auto">
        <a:xfrm>
          <a:off x="8572500" y="11182350"/>
          <a:ext cx="1238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賃</a:t>
          </a:r>
        </a:p>
      </xdr:txBody>
    </xdr:sp>
    <xdr:clientData/>
  </xdr:oneCellAnchor>
  <xdr:oneCellAnchor>
    <xdr:from>
      <xdr:col>7</xdr:col>
      <xdr:colOff>114300</xdr:colOff>
      <xdr:row>94</xdr:row>
      <xdr:rowOff>9525</xdr:rowOff>
    </xdr:from>
    <xdr:ext cx="99001" cy="135165"/>
    <xdr:sp macro="" textlink="">
      <xdr:nvSpPr>
        <xdr:cNvPr id="62" name="Text Box 74">
          <a:extLst>
            <a:ext uri="{FF2B5EF4-FFF2-40B4-BE49-F238E27FC236}">
              <a16:creationId xmlns:a16="http://schemas.microsoft.com/office/drawing/2014/main" id="{00000000-0008-0000-1400-00003E000000}"/>
            </a:ext>
          </a:extLst>
        </xdr:cNvPr>
        <xdr:cNvSpPr txBox="1">
          <a:spLocks noChangeArrowheads="1"/>
        </xdr:cNvSpPr>
      </xdr:nvSpPr>
      <xdr:spPr bwMode="auto">
        <a:xfrm>
          <a:off x="1781175" y="1351597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棟</a:t>
          </a:r>
        </a:p>
      </xdr:txBody>
    </xdr:sp>
    <xdr:clientData/>
  </xdr:oneCellAnchor>
  <xdr:oneCellAnchor>
    <xdr:from>
      <xdr:col>7</xdr:col>
      <xdr:colOff>114300</xdr:colOff>
      <xdr:row>96</xdr:row>
      <xdr:rowOff>9525</xdr:rowOff>
    </xdr:from>
    <xdr:ext cx="99001" cy="135165"/>
    <xdr:sp macro="" textlink="">
      <xdr:nvSpPr>
        <xdr:cNvPr id="63" name="Text Box 75">
          <a:extLst>
            <a:ext uri="{FF2B5EF4-FFF2-40B4-BE49-F238E27FC236}">
              <a16:creationId xmlns:a16="http://schemas.microsoft.com/office/drawing/2014/main" id="{00000000-0008-0000-1400-00003F000000}"/>
            </a:ext>
          </a:extLst>
        </xdr:cNvPr>
        <xdr:cNvSpPr txBox="1">
          <a:spLocks noChangeArrowheads="1"/>
        </xdr:cNvSpPr>
      </xdr:nvSpPr>
      <xdr:spPr bwMode="auto">
        <a:xfrm>
          <a:off x="1781175" y="1378267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室</a:t>
          </a:r>
        </a:p>
      </xdr:txBody>
    </xdr:sp>
    <xdr:clientData/>
  </xdr:oneCellAnchor>
  <xdr:oneCellAnchor>
    <xdr:from>
      <xdr:col>7</xdr:col>
      <xdr:colOff>114300</xdr:colOff>
      <xdr:row>98</xdr:row>
      <xdr:rowOff>9525</xdr:rowOff>
    </xdr:from>
    <xdr:ext cx="99001" cy="135165"/>
    <xdr:sp macro="" textlink="">
      <xdr:nvSpPr>
        <xdr:cNvPr id="64" name="Text Box 76">
          <a:extLst>
            <a:ext uri="{FF2B5EF4-FFF2-40B4-BE49-F238E27FC236}">
              <a16:creationId xmlns:a16="http://schemas.microsoft.com/office/drawing/2014/main" id="{00000000-0008-0000-1400-000040000000}"/>
            </a:ext>
          </a:extLst>
        </xdr:cNvPr>
        <xdr:cNvSpPr txBox="1">
          <a:spLocks noChangeArrowheads="1"/>
        </xdr:cNvSpPr>
      </xdr:nvSpPr>
      <xdr:spPr bwMode="auto">
        <a:xfrm>
          <a:off x="1781175" y="1404937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件</a:t>
          </a:r>
        </a:p>
      </xdr:txBody>
    </xdr:sp>
    <xdr:clientData/>
  </xdr:oneCellAnchor>
  <xdr:oneCellAnchor>
    <xdr:from>
      <xdr:col>7</xdr:col>
      <xdr:colOff>114300</xdr:colOff>
      <xdr:row>99</xdr:row>
      <xdr:rowOff>123825</xdr:rowOff>
    </xdr:from>
    <xdr:ext cx="99001" cy="135165"/>
    <xdr:sp macro="" textlink="">
      <xdr:nvSpPr>
        <xdr:cNvPr id="65" name="Text Box 77">
          <a:extLst>
            <a:ext uri="{FF2B5EF4-FFF2-40B4-BE49-F238E27FC236}">
              <a16:creationId xmlns:a16="http://schemas.microsoft.com/office/drawing/2014/main" id="{00000000-0008-0000-1400-000041000000}"/>
            </a:ext>
          </a:extLst>
        </xdr:cNvPr>
        <xdr:cNvSpPr txBox="1">
          <a:spLocks noChangeArrowheads="1"/>
        </xdr:cNvSpPr>
      </xdr:nvSpPr>
      <xdr:spPr bwMode="auto">
        <a:xfrm>
          <a:off x="1781175" y="142970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clientData/>
  </xdr:oneCellAnchor>
  <xdr:oneCellAnchor>
    <xdr:from>
      <xdr:col>15</xdr:col>
      <xdr:colOff>114300</xdr:colOff>
      <xdr:row>94</xdr:row>
      <xdr:rowOff>9525</xdr:rowOff>
    </xdr:from>
    <xdr:ext cx="99001" cy="135165"/>
    <xdr:sp macro="" textlink="">
      <xdr:nvSpPr>
        <xdr:cNvPr id="66" name="Text Box 78">
          <a:extLst>
            <a:ext uri="{FF2B5EF4-FFF2-40B4-BE49-F238E27FC236}">
              <a16:creationId xmlns:a16="http://schemas.microsoft.com/office/drawing/2014/main" id="{00000000-0008-0000-1400-000042000000}"/>
            </a:ext>
          </a:extLst>
        </xdr:cNvPr>
        <xdr:cNvSpPr txBox="1">
          <a:spLocks noChangeArrowheads="1"/>
        </xdr:cNvSpPr>
      </xdr:nvSpPr>
      <xdr:spPr bwMode="auto">
        <a:xfrm>
          <a:off x="3686175" y="1351597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棟</a:t>
          </a:r>
        </a:p>
      </xdr:txBody>
    </xdr:sp>
    <xdr:clientData/>
  </xdr:oneCellAnchor>
  <xdr:oneCellAnchor>
    <xdr:from>
      <xdr:col>15</xdr:col>
      <xdr:colOff>114300</xdr:colOff>
      <xdr:row>96</xdr:row>
      <xdr:rowOff>9525</xdr:rowOff>
    </xdr:from>
    <xdr:ext cx="99001" cy="135165"/>
    <xdr:sp macro="" textlink="">
      <xdr:nvSpPr>
        <xdr:cNvPr id="67" name="Text Box 79">
          <a:extLst>
            <a:ext uri="{FF2B5EF4-FFF2-40B4-BE49-F238E27FC236}">
              <a16:creationId xmlns:a16="http://schemas.microsoft.com/office/drawing/2014/main" id="{00000000-0008-0000-1400-000043000000}"/>
            </a:ext>
          </a:extLst>
        </xdr:cNvPr>
        <xdr:cNvSpPr txBox="1">
          <a:spLocks noChangeArrowheads="1"/>
        </xdr:cNvSpPr>
      </xdr:nvSpPr>
      <xdr:spPr bwMode="auto">
        <a:xfrm>
          <a:off x="3686175" y="1378267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室</a:t>
          </a:r>
        </a:p>
      </xdr:txBody>
    </xdr:sp>
    <xdr:clientData/>
  </xdr:oneCellAnchor>
  <xdr:oneCellAnchor>
    <xdr:from>
      <xdr:col>15</xdr:col>
      <xdr:colOff>114300</xdr:colOff>
      <xdr:row>98</xdr:row>
      <xdr:rowOff>9525</xdr:rowOff>
    </xdr:from>
    <xdr:ext cx="99001" cy="135165"/>
    <xdr:sp macro="" textlink="">
      <xdr:nvSpPr>
        <xdr:cNvPr id="68" name="Text Box 80">
          <a:extLst>
            <a:ext uri="{FF2B5EF4-FFF2-40B4-BE49-F238E27FC236}">
              <a16:creationId xmlns:a16="http://schemas.microsoft.com/office/drawing/2014/main" id="{00000000-0008-0000-1400-000044000000}"/>
            </a:ext>
          </a:extLst>
        </xdr:cNvPr>
        <xdr:cNvSpPr txBox="1">
          <a:spLocks noChangeArrowheads="1"/>
        </xdr:cNvSpPr>
      </xdr:nvSpPr>
      <xdr:spPr bwMode="auto">
        <a:xfrm>
          <a:off x="3686175" y="1404937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件</a:t>
          </a:r>
        </a:p>
      </xdr:txBody>
    </xdr:sp>
    <xdr:clientData/>
  </xdr:oneCellAnchor>
  <xdr:oneCellAnchor>
    <xdr:from>
      <xdr:col>15</xdr:col>
      <xdr:colOff>114300</xdr:colOff>
      <xdr:row>99</xdr:row>
      <xdr:rowOff>123825</xdr:rowOff>
    </xdr:from>
    <xdr:ext cx="99001" cy="135165"/>
    <xdr:sp macro="" textlink="">
      <xdr:nvSpPr>
        <xdr:cNvPr id="69" name="Text Box 81">
          <a:extLst>
            <a:ext uri="{FF2B5EF4-FFF2-40B4-BE49-F238E27FC236}">
              <a16:creationId xmlns:a16="http://schemas.microsoft.com/office/drawing/2014/main" id="{00000000-0008-0000-1400-000045000000}"/>
            </a:ext>
          </a:extLst>
        </xdr:cNvPr>
        <xdr:cNvSpPr txBox="1">
          <a:spLocks noChangeArrowheads="1"/>
        </xdr:cNvSpPr>
      </xdr:nvSpPr>
      <xdr:spPr bwMode="auto">
        <a:xfrm>
          <a:off x="3686175" y="14297025"/>
          <a:ext cx="99001" cy="1351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a:t>
          </a:r>
        </a:p>
      </xdr:txBody>
    </xdr:sp>
    <xdr:clientData/>
  </xdr:oneCellAnchor>
  <xdr:twoCellAnchor>
    <xdr:from>
      <xdr:col>8</xdr:col>
      <xdr:colOff>29936</xdr:colOff>
      <xdr:row>98</xdr:row>
      <xdr:rowOff>47625</xdr:rowOff>
    </xdr:from>
    <xdr:to>
      <xdr:col>9</xdr:col>
      <xdr:colOff>220436</xdr:colOff>
      <xdr:row>100</xdr:row>
      <xdr:rowOff>114300</xdr:rowOff>
    </xdr:to>
    <xdr:sp macro="" textlink="">
      <xdr:nvSpPr>
        <xdr:cNvPr id="70" name="AutoShape 82">
          <a:extLst>
            <a:ext uri="{FF2B5EF4-FFF2-40B4-BE49-F238E27FC236}">
              <a16:creationId xmlns:a16="http://schemas.microsoft.com/office/drawing/2014/main" id="{00000000-0008-0000-1400-000046000000}"/>
            </a:ext>
          </a:extLst>
        </xdr:cNvPr>
        <xdr:cNvSpPr>
          <a:spLocks noChangeArrowheads="1"/>
        </xdr:cNvSpPr>
      </xdr:nvSpPr>
      <xdr:spPr bwMode="auto">
        <a:xfrm>
          <a:off x="1934936" y="14087475"/>
          <a:ext cx="428625" cy="333375"/>
        </a:xfrm>
        <a:prstGeom prst="bracketPair">
          <a:avLst>
            <a:gd name="adj" fmla="val 729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22</xdr:col>
      <xdr:colOff>76200</xdr:colOff>
      <xdr:row>94</xdr:row>
      <xdr:rowOff>9525</xdr:rowOff>
    </xdr:from>
    <xdr:ext cx="104775" cy="143996"/>
    <xdr:sp macro="" textlink="">
      <xdr:nvSpPr>
        <xdr:cNvPr id="71" name="Text Box 83">
          <a:extLst>
            <a:ext uri="{FF2B5EF4-FFF2-40B4-BE49-F238E27FC236}">
              <a16:creationId xmlns:a16="http://schemas.microsoft.com/office/drawing/2014/main" id="{00000000-0008-0000-1400-000047000000}"/>
            </a:ext>
          </a:extLst>
        </xdr:cNvPr>
        <xdr:cNvSpPr txBox="1">
          <a:spLocks noChangeArrowheads="1"/>
        </xdr:cNvSpPr>
      </xdr:nvSpPr>
      <xdr:spPr bwMode="auto">
        <a:xfrm>
          <a:off x="5314950" y="13515975"/>
          <a:ext cx="104775" cy="143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台</a:t>
          </a:r>
        </a:p>
      </xdr:txBody>
    </xdr:sp>
    <xdr:clientData/>
  </xdr:oneCellAnchor>
  <xdr:twoCellAnchor>
    <xdr:from>
      <xdr:col>3</xdr:col>
      <xdr:colOff>165735</xdr:colOff>
      <xdr:row>41</xdr:row>
      <xdr:rowOff>11430</xdr:rowOff>
    </xdr:from>
    <xdr:to>
      <xdr:col>4</xdr:col>
      <xdr:colOff>32385</xdr:colOff>
      <xdr:row>41</xdr:row>
      <xdr:rowOff>116205</xdr:rowOff>
    </xdr:to>
    <xdr:sp macro="" textlink="">
      <xdr:nvSpPr>
        <xdr:cNvPr id="72" name="Oval 84">
          <a:extLst>
            <a:ext uri="{FF2B5EF4-FFF2-40B4-BE49-F238E27FC236}">
              <a16:creationId xmlns:a16="http://schemas.microsoft.com/office/drawing/2014/main" id="{00000000-0008-0000-1400-000048000000}"/>
            </a:ext>
          </a:extLst>
        </xdr:cNvPr>
        <xdr:cNvSpPr>
          <a:spLocks noChangeAspect="1" noChangeArrowheads="1"/>
        </xdr:cNvSpPr>
      </xdr:nvSpPr>
      <xdr:spPr bwMode="auto">
        <a:xfrm>
          <a:off x="828675" y="5863590"/>
          <a:ext cx="87630"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28651</xdr:colOff>
      <xdr:row>72</xdr:row>
      <xdr:rowOff>20252</xdr:rowOff>
    </xdr:from>
    <xdr:to>
      <xdr:col>17</xdr:col>
      <xdr:colOff>166084</xdr:colOff>
      <xdr:row>72</xdr:row>
      <xdr:rowOff>156322</xdr:rowOff>
    </xdr:to>
    <xdr:sp macro="" textlink="">
      <xdr:nvSpPr>
        <xdr:cNvPr id="85" name="円/楕円 37">
          <a:extLst>
            <a:ext uri="{FF2B5EF4-FFF2-40B4-BE49-F238E27FC236}">
              <a16:creationId xmlns:a16="http://schemas.microsoft.com/office/drawing/2014/main" id="{00000000-0008-0000-1400-000055000000}"/>
            </a:ext>
          </a:extLst>
        </xdr:cNvPr>
        <xdr:cNvSpPr/>
      </xdr:nvSpPr>
      <xdr:spPr>
        <a:xfrm>
          <a:off x="3714826" y="9278552"/>
          <a:ext cx="137433" cy="136070"/>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0</xdr:colOff>
      <xdr:row>1</xdr:row>
      <xdr:rowOff>0</xdr:rowOff>
    </xdr:from>
    <xdr:to>
      <xdr:col>51</xdr:col>
      <xdr:colOff>123825</xdr:colOff>
      <xdr:row>5</xdr:row>
      <xdr:rowOff>9525</xdr:rowOff>
    </xdr:to>
    <xdr:sp macro="" textlink="">
      <xdr:nvSpPr>
        <xdr:cNvPr id="75" name="四角形: 角度付き 74">
          <a:hlinkClick xmlns:r="http://schemas.openxmlformats.org/officeDocument/2006/relationships" r:id="rId1"/>
          <a:extLst>
            <a:ext uri="{FF2B5EF4-FFF2-40B4-BE49-F238E27FC236}">
              <a16:creationId xmlns:a16="http://schemas.microsoft.com/office/drawing/2014/main" id="{00000000-0008-0000-1400-00004B000000}"/>
            </a:ext>
          </a:extLst>
        </xdr:cNvPr>
        <xdr:cNvSpPr/>
      </xdr:nvSpPr>
      <xdr:spPr>
        <a:xfrm>
          <a:off x="10515600" y="3810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所得者情報入力へ戻る</a:t>
          </a:r>
        </a:p>
      </xdr:txBody>
    </xdr:sp>
    <xdr:clientData/>
  </xdr:twoCellAnchor>
  <xdr:twoCellAnchor>
    <xdr:from>
      <xdr:col>47</xdr:col>
      <xdr:colOff>0</xdr:colOff>
      <xdr:row>9</xdr:row>
      <xdr:rowOff>0</xdr:rowOff>
    </xdr:from>
    <xdr:to>
      <xdr:col>51</xdr:col>
      <xdr:colOff>123825</xdr:colOff>
      <xdr:row>13</xdr:row>
      <xdr:rowOff>57150</xdr:rowOff>
    </xdr:to>
    <xdr:sp macro="" textlink="">
      <xdr:nvSpPr>
        <xdr:cNvPr id="76" name="四角形: 角度付き 75">
          <a:hlinkClick xmlns:r="http://schemas.openxmlformats.org/officeDocument/2006/relationships" r:id="rId2"/>
          <a:extLst>
            <a:ext uri="{FF2B5EF4-FFF2-40B4-BE49-F238E27FC236}">
              <a16:creationId xmlns:a16="http://schemas.microsoft.com/office/drawing/2014/main" id="{00000000-0008-0000-1400-00004C000000}"/>
            </a:ext>
          </a:extLst>
        </xdr:cNvPr>
        <xdr:cNvSpPr/>
      </xdr:nvSpPr>
      <xdr:spPr>
        <a:xfrm>
          <a:off x="10515600" y="1485900"/>
          <a:ext cx="2028825" cy="581025"/>
        </a:xfrm>
        <a:prstGeom prst="bevel">
          <a:avLst/>
        </a:prstGeom>
        <a:solidFill>
          <a:srgbClr val="FFFF0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収入トップ画面へ戻る</a:t>
          </a:r>
        </a:p>
      </xdr:txBody>
    </xdr:sp>
    <xdr:clientData/>
  </xdr:twoCellAnchor>
  <xdr:twoCellAnchor>
    <xdr:from>
      <xdr:col>47</xdr:col>
      <xdr:colOff>0</xdr:colOff>
      <xdr:row>97</xdr:row>
      <xdr:rowOff>85725</xdr:rowOff>
    </xdr:from>
    <xdr:to>
      <xdr:col>51</xdr:col>
      <xdr:colOff>123825</xdr:colOff>
      <xdr:row>102</xdr:row>
      <xdr:rowOff>0</xdr:rowOff>
    </xdr:to>
    <xdr:sp macro="" textlink="">
      <xdr:nvSpPr>
        <xdr:cNvPr id="77" name="四角形: 角度付き 76">
          <a:hlinkClick xmlns:r="http://schemas.openxmlformats.org/officeDocument/2006/relationships" r:id="rId3"/>
          <a:extLst>
            <a:ext uri="{FF2B5EF4-FFF2-40B4-BE49-F238E27FC236}">
              <a16:creationId xmlns:a16="http://schemas.microsoft.com/office/drawing/2014/main" id="{00000000-0008-0000-1400-00004D000000}"/>
            </a:ext>
          </a:extLst>
        </xdr:cNvPr>
        <xdr:cNvSpPr/>
      </xdr:nvSpPr>
      <xdr:spPr>
        <a:xfrm>
          <a:off x="10515600" y="1319212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25</xdr:col>
      <xdr:colOff>206189</xdr:colOff>
      <xdr:row>47</xdr:row>
      <xdr:rowOff>71157</xdr:rowOff>
    </xdr:from>
    <xdr:ext cx="121059" cy="187872"/>
    <xdr:sp macro="" textlink="">
      <xdr:nvSpPr>
        <xdr:cNvPr id="2" name="Text Box 1">
          <a:extLst>
            <a:ext uri="{FF2B5EF4-FFF2-40B4-BE49-F238E27FC236}">
              <a16:creationId xmlns:a16="http://schemas.microsoft.com/office/drawing/2014/main" id="{00000000-0008-0000-1500-000002000000}"/>
            </a:ext>
          </a:extLst>
        </xdr:cNvPr>
        <xdr:cNvSpPr txBox="1">
          <a:spLocks noChangeArrowheads="1"/>
        </xdr:cNvSpPr>
      </xdr:nvSpPr>
      <xdr:spPr bwMode="auto">
        <a:xfrm>
          <a:off x="5644964" y="6290982"/>
          <a:ext cx="121059" cy="187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⑥</a:t>
          </a:r>
        </a:p>
      </xdr:txBody>
    </xdr:sp>
    <xdr:clientData/>
  </xdr:oneCellAnchor>
  <xdr:twoCellAnchor>
    <xdr:from>
      <xdr:col>7</xdr:col>
      <xdr:colOff>47625</xdr:colOff>
      <xdr:row>30</xdr:row>
      <xdr:rowOff>57150</xdr:rowOff>
    </xdr:from>
    <xdr:to>
      <xdr:col>7</xdr:col>
      <xdr:colOff>180975</xdr:colOff>
      <xdr:row>31</xdr:row>
      <xdr:rowOff>57150</xdr:rowOff>
    </xdr:to>
    <xdr:sp macro="" textlink="">
      <xdr:nvSpPr>
        <xdr:cNvPr id="3" name="Oval 2">
          <a:extLst>
            <a:ext uri="{FF2B5EF4-FFF2-40B4-BE49-F238E27FC236}">
              <a16:creationId xmlns:a16="http://schemas.microsoft.com/office/drawing/2014/main" id="{00000000-0008-0000-1500-000003000000}"/>
            </a:ext>
          </a:extLst>
        </xdr:cNvPr>
        <xdr:cNvSpPr>
          <a:spLocks noChangeAspect="1" noChangeArrowheads="1"/>
        </xdr:cNvSpPr>
      </xdr:nvSpPr>
      <xdr:spPr bwMode="auto">
        <a:xfrm>
          <a:off x="1581150" y="4171950"/>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32</xdr:row>
      <xdr:rowOff>57150</xdr:rowOff>
    </xdr:from>
    <xdr:to>
      <xdr:col>7</xdr:col>
      <xdr:colOff>180975</xdr:colOff>
      <xdr:row>33</xdr:row>
      <xdr:rowOff>57150</xdr:rowOff>
    </xdr:to>
    <xdr:sp macro="" textlink="">
      <xdr:nvSpPr>
        <xdr:cNvPr id="4" name="Oval 3">
          <a:extLst>
            <a:ext uri="{FF2B5EF4-FFF2-40B4-BE49-F238E27FC236}">
              <a16:creationId xmlns:a16="http://schemas.microsoft.com/office/drawing/2014/main" id="{00000000-0008-0000-1500-000004000000}"/>
            </a:ext>
          </a:extLst>
        </xdr:cNvPr>
        <xdr:cNvSpPr>
          <a:spLocks noChangeAspect="1" noChangeArrowheads="1"/>
        </xdr:cNvSpPr>
      </xdr:nvSpPr>
      <xdr:spPr bwMode="auto">
        <a:xfrm>
          <a:off x="1581150" y="4419600"/>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34</xdr:row>
      <xdr:rowOff>57150</xdr:rowOff>
    </xdr:from>
    <xdr:to>
      <xdr:col>7</xdr:col>
      <xdr:colOff>180975</xdr:colOff>
      <xdr:row>35</xdr:row>
      <xdr:rowOff>57150</xdr:rowOff>
    </xdr:to>
    <xdr:sp macro="" textlink="">
      <xdr:nvSpPr>
        <xdr:cNvPr id="5" name="Oval 4">
          <a:extLst>
            <a:ext uri="{FF2B5EF4-FFF2-40B4-BE49-F238E27FC236}">
              <a16:creationId xmlns:a16="http://schemas.microsoft.com/office/drawing/2014/main" id="{00000000-0008-0000-1500-000005000000}"/>
            </a:ext>
          </a:extLst>
        </xdr:cNvPr>
        <xdr:cNvSpPr>
          <a:spLocks noChangeAspect="1" noChangeArrowheads="1"/>
        </xdr:cNvSpPr>
      </xdr:nvSpPr>
      <xdr:spPr bwMode="auto">
        <a:xfrm>
          <a:off x="1581150" y="4667250"/>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36</xdr:row>
      <xdr:rowOff>66675</xdr:rowOff>
    </xdr:from>
    <xdr:to>
      <xdr:col>7</xdr:col>
      <xdr:colOff>180975</xdr:colOff>
      <xdr:row>37</xdr:row>
      <xdr:rowOff>66675</xdr:rowOff>
    </xdr:to>
    <xdr:sp macro="" textlink="">
      <xdr:nvSpPr>
        <xdr:cNvPr id="6" name="Oval 5">
          <a:extLst>
            <a:ext uri="{FF2B5EF4-FFF2-40B4-BE49-F238E27FC236}">
              <a16:creationId xmlns:a16="http://schemas.microsoft.com/office/drawing/2014/main" id="{00000000-0008-0000-1500-000006000000}"/>
            </a:ext>
          </a:extLst>
        </xdr:cNvPr>
        <xdr:cNvSpPr>
          <a:spLocks noChangeAspect="1" noChangeArrowheads="1"/>
        </xdr:cNvSpPr>
      </xdr:nvSpPr>
      <xdr:spPr bwMode="auto">
        <a:xfrm>
          <a:off x="1581150" y="492442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41</xdr:row>
      <xdr:rowOff>7620</xdr:rowOff>
    </xdr:from>
    <xdr:to>
      <xdr:col>2</xdr:col>
      <xdr:colOff>209550</xdr:colOff>
      <xdr:row>41</xdr:row>
      <xdr:rowOff>112395</xdr:rowOff>
    </xdr:to>
    <xdr:sp macro="" textlink="">
      <xdr:nvSpPr>
        <xdr:cNvPr id="7" name="Oval 6">
          <a:extLst>
            <a:ext uri="{FF2B5EF4-FFF2-40B4-BE49-F238E27FC236}">
              <a16:creationId xmlns:a16="http://schemas.microsoft.com/office/drawing/2014/main" id="{00000000-0008-0000-1500-000007000000}"/>
            </a:ext>
          </a:extLst>
        </xdr:cNvPr>
        <xdr:cNvSpPr>
          <a:spLocks noChangeAspect="1" noChangeArrowheads="1"/>
        </xdr:cNvSpPr>
      </xdr:nvSpPr>
      <xdr:spPr bwMode="auto">
        <a:xfrm>
          <a:off x="542925" y="5484495"/>
          <a:ext cx="10477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47625</xdr:colOff>
      <xdr:row>38</xdr:row>
      <xdr:rowOff>66675</xdr:rowOff>
    </xdr:from>
    <xdr:to>
      <xdr:col>7</xdr:col>
      <xdr:colOff>180975</xdr:colOff>
      <xdr:row>39</xdr:row>
      <xdr:rowOff>66675</xdr:rowOff>
    </xdr:to>
    <xdr:sp macro="" textlink="">
      <xdr:nvSpPr>
        <xdr:cNvPr id="8" name="Oval 7">
          <a:extLst>
            <a:ext uri="{FF2B5EF4-FFF2-40B4-BE49-F238E27FC236}">
              <a16:creationId xmlns:a16="http://schemas.microsoft.com/office/drawing/2014/main" id="{00000000-0008-0000-1500-000008000000}"/>
            </a:ext>
          </a:extLst>
        </xdr:cNvPr>
        <xdr:cNvSpPr>
          <a:spLocks noChangeAspect="1" noChangeArrowheads="1"/>
        </xdr:cNvSpPr>
      </xdr:nvSpPr>
      <xdr:spPr bwMode="auto">
        <a:xfrm>
          <a:off x="1581150" y="5172075"/>
          <a:ext cx="133350" cy="1238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16</xdr:col>
      <xdr:colOff>42123</xdr:colOff>
      <xdr:row>9</xdr:row>
      <xdr:rowOff>133541</xdr:rowOff>
    </xdr:from>
    <xdr:to>
      <xdr:col>18</xdr:col>
      <xdr:colOff>91653</xdr:colOff>
      <xdr:row>13</xdr:row>
      <xdr:rowOff>74487</xdr:rowOff>
    </xdr:to>
    <xdr:sp macro="" textlink="">
      <xdr:nvSpPr>
        <xdr:cNvPr id="9" name="Text Box 8">
          <a:extLst>
            <a:ext uri="{FF2B5EF4-FFF2-40B4-BE49-F238E27FC236}">
              <a16:creationId xmlns:a16="http://schemas.microsoft.com/office/drawing/2014/main" id="{00000000-0008-0000-1500-000009000000}"/>
            </a:ext>
          </a:extLst>
        </xdr:cNvPr>
        <xdr:cNvSpPr txBox="1">
          <a:spLocks noChangeArrowheads="1"/>
        </xdr:cNvSpPr>
      </xdr:nvSpPr>
      <xdr:spPr bwMode="auto">
        <a:xfrm>
          <a:off x="3225161" y="1508035"/>
          <a:ext cx="447410" cy="438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18288" tIns="18288" rIns="0" bIns="0" anchor="t"/>
        <a:lstStyle/>
        <a:p>
          <a:pPr algn="l" rtl="0">
            <a:lnSpc>
              <a:spcPts val="900"/>
            </a:lnSpc>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住宅用、</a:t>
          </a:r>
        </a:p>
        <a:p>
          <a:pPr algn="l" rtl="0">
            <a:lnSpc>
              <a:spcPts val="900"/>
            </a:lnSpc>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住宅用以</a:t>
          </a:r>
          <a:endParaRPr lang="en-US" altLang="ja-JP" sz="6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900"/>
            </a:lnSpc>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外等の別</a:t>
          </a:r>
          <a:endParaRPr lang="en-US" altLang="ja-JP" sz="6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editAs="oneCell">
    <xdr:from>
      <xdr:col>44</xdr:col>
      <xdr:colOff>1</xdr:colOff>
      <xdr:row>9</xdr:row>
      <xdr:rowOff>1</xdr:rowOff>
    </xdr:from>
    <xdr:to>
      <xdr:col>46</xdr:col>
      <xdr:colOff>1</xdr:colOff>
      <xdr:row>13</xdr:row>
      <xdr:rowOff>241</xdr:rowOff>
    </xdr:to>
    <xdr:sp macro="" textlink="">
      <xdr:nvSpPr>
        <xdr:cNvPr id="10" name="Text Box 9">
          <a:extLst>
            <a:ext uri="{FF2B5EF4-FFF2-40B4-BE49-F238E27FC236}">
              <a16:creationId xmlns:a16="http://schemas.microsoft.com/office/drawing/2014/main" id="{00000000-0008-0000-1500-00000A000000}"/>
            </a:ext>
          </a:extLst>
        </xdr:cNvPr>
        <xdr:cNvSpPr txBox="1">
          <a:spLocks noChangeArrowheads="1"/>
        </xdr:cNvSpPr>
      </xdr:nvSpPr>
      <xdr:spPr bwMode="auto">
        <a:xfrm>
          <a:off x="8753355" y="1374495"/>
          <a:ext cx="397880" cy="497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27432" bIns="0" anchor="ctr"/>
        <a:lstStyle/>
        <a:p>
          <a:pPr algn="ctr"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保証金</a:t>
          </a:r>
        </a:p>
        <a:p>
          <a:pPr algn="ctr"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敷   金</a:t>
          </a:r>
        </a:p>
        <a:p>
          <a:pPr algn="ctr"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a:p>
          <a:pPr algn="ctr" rtl="0">
            <a:defRPr sz="1000"/>
          </a:pPr>
          <a:r>
            <a:rPr lang="ja-JP" altLang="en-US" sz="400" b="0" i="0" u="none" strike="noStrike" baseline="0">
              <a:solidFill>
                <a:srgbClr val="000000"/>
              </a:solidFill>
              <a:latin typeface="Meiryo UI" panose="020B0604030504040204" pitchFamily="50" charset="-128"/>
              <a:ea typeface="Meiryo UI" panose="020B0604030504040204" pitchFamily="50" charset="-128"/>
            </a:rPr>
            <a:t>(期末残高</a:t>
          </a:r>
          <a:r>
            <a:rPr lang="ja-JP" altLang="en-US" sz="400" b="0" i="0" u="none" strike="noStrike" baseline="0">
              <a:solidFill>
                <a:srgbClr val="000000"/>
              </a:solidFill>
              <a:latin typeface="ＭＳ Ｐ明朝"/>
              <a:ea typeface="ＭＳ Ｐ明朝"/>
            </a:rPr>
            <a:t>)</a:t>
          </a:r>
        </a:p>
      </xdr:txBody>
    </xdr:sp>
    <xdr:clientData/>
  </xdr:twoCellAnchor>
  <xdr:twoCellAnchor editAs="oneCell">
    <xdr:from>
      <xdr:col>41</xdr:col>
      <xdr:colOff>1</xdr:colOff>
      <xdr:row>10</xdr:row>
      <xdr:rowOff>1</xdr:rowOff>
    </xdr:from>
    <xdr:to>
      <xdr:col>44</xdr:col>
      <xdr:colOff>61550</xdr:colOff>
      <xdr:row>13</xdr:row>
      <xdr:rowOff>28576</xdr:rowOff>
    </xdr:to>
    <xdr:sp macro="" textlink="">
      <xdr:nvSpPr>
        <xdr:cNvPr id="11" name="Text Box 10">
          <a:extLst>
            <a:ext uri="{FF2B5EF4-FFF2-40B4-BE49-F238E27FC236}">
              <a16:creationId xmlns:a16="http://schemas.microsoft.com/office/drawing/2014/main" id="{00000000-0008-0000-1500-00000B000000}"/>
            </a:ext>
          </a:extLst>
        </xdr:cNvPr>
        <xdr:cNvSpPr txBox="1">
          <a:spLocks noChangeArrowheads="1"/>
        </xdr:cNvSpPr>
      </xdr:nvSpPr>
      <xdr:spPr bwMode="auto">
        <a:xfrm>
          <a:off x="8943976" y="1638301"/>
          <a:ext cx="661624"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名義書換料</a:t>
          </a:r>
        </a:p>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その他</a:t>
          </a:r>
        </a:p>
      </xdr:txBody>
    </xdr:sp>
    <xdr:clientData/>
  </xdr:twoCellAnchor>
  <xdr:twoCellAnchor editAs="oneCell">
    <xdr:from>
      <xdr:col>14</xdr:col>
      <xdr:colOff>0</xdr:colOff>
      <xdr:row>9</xdr:row>
      <xdr:rowOff>1</xdr:rowOff>
    </xdr:from>
    <xdr:to>
      <xdr:col>16</xdr:col>
      <xdr:colOff>0</xdr:colOff>
      <xdr:row>13</xdr:row>
      <xdr:rowOff>0</xdr:rowOff>
    </xdr:to>
    <xdr:sp macro="" textlink="">
      <xdr:nvSpPr>
        <xdr:cNvPr id="12" name="Text Box 11">
          <a:extLst>
            <a:ext uri="{FF2B5EF4-FFF2-40B4-BE49-F238E27FC236}">
              <a16:creationId xmlns:a16="http://schemas.microsoft.com/office/drawing/2014/main" id="{00000000-0008-0000-1500-00000C000000}"/>
            </a:ext>
          </a:extLst>
        </xdr:cNvPr>
        <xdr:cNvSpPr txBox="1">
          <a:spLocks noChangeArrowheads="1"/>
        </xdr:cNvSpPr>
      </xdr:nvSpPr>
      <xdr:spPr bwMode="auto">
        <a:xfrm>
          <a:off x="2800350" y="1381126"/>
          <a:ext cx="400050" cy="4952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ctr"/>
        <a:lstStyle/>
        <a:p>
          <a:pPr algn="ctr"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貸　家</a:t>
          </a:r>
        </a:p>
        <a:p>
          <a:pPr algn="ctr"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貸　地</a:t>
          </a:r>
        </a:p>
        <a:p>
          <a:pPr algn="ctr" rtl="0">
            <a:lnSpc>
              <a:spcPts val="1100"/>
            </a:lnSpc>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等の別</a:t>
          </a:r>
        </a:p>
      </xdr:txBody>
    </xdr:sp>
    <xdr:clientData/>
  </xdr:twoCellAnchor>
  <xdr:twoCellAnchor>
    <xdr:from>
      <xdr:col>16</xdr:col>
      <xdr:colOff>15287</xdr:colOff>
      <xdr:row>10</xdr:row>
      <xdr:rowOff>28989</xdr:rowOff>
    </xdr:from>
    <xdr:to>
      <xdr:col>17</xdr:col>
      <xdr:colOff>185487</xdr:colOff>
      <xdr:row>12</xdr:row>
      <xdr:rowOff>95664</xdr:rowOff>
    </xdr:to>
    <xdr:sp macro="" textlink="">
      <xdr:nvSpPr>
        <xdr:cNvPr id="13" name="AutoShape 14">
          <a:extLst>
            <a:ext uri="{FF2B5EF4-FFF2-40B4-BE49-F238E27FC236}">
              <a16:creationId xmlns:a16="http://schemas.microsoft.com/office/drawing/2014/main" id="{00000000-0008-0000-1500-00000D000000}"/>
            </a:ext>
          </a:extLst>
        </xdr:cNvPr>
        <xdr:cNvSpPr>
          <a:spLocks noChangeArrowheads="1"/>
        </xdr:cNvSpPr>
      </xdr:nvSpPr>
      <xdr:spPr bwMode="auto">
        <a:xfrm>
          <a:off x="3223708" y="1678318"/>
          <a:ext cx="370726" cy="317333"/>
        </a:xfrm>
        <a:prstGeom prst="bracketPair">
          <a:avLst>
            <a:gd name="adj" fmla="val 729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34</xdr:col>
      <xdr:colOff>206922</xdr:colOff>
      <xdr:row>32</xdr:row>
      <xdr:rowOff>81126</xdr:rowOff>
    </xdr:from>
    <xdr:ext cx="95411" cy="145553"/>
    <xdr:sp macro="" textlink="">
      <xdr:nvSpPr>
        <xdr:cNvPr id="14" name="Text Box 34">
          <a:extLst>
            <a:ext uri="{FF2B5EF4-FFF2-40B4-BE49-F238E27FC236}">
              <a16:creationId xmlns:a16="http://schemas.microsoft.com/office/drawing/2014/main" id="{00000000-0008-0000-1500-00000E000000}"/>
            </a:ext>
          </a:extLst>
        </xdr:cNvPr>
        <xdr:cNvSpPr txBox="1">
          <a:spLocks noChangeArrowheads="1"/>
        </xdr:cNvSpPr>
      </xdr:nvSpPr>
      <xdr:spPr bwMode="auto">
        <a:xfrm>
          <a:off x="7617372" y="4443576"/>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①</a:t>
          </a:r>
        </a:p>
      </xdr:txBody>
    </xdr:sp>
    <xdr:clientData/>
  </xdr:oneCellAnchor>
  <xdr:oneCellAnchor>
    <xdr:from>
      <xdr:col>37</xdr:col>
      <xdr:colOff>206922</xdr:colOff>
      <xdr:row>32</xdr:row>
      <xdr:rowOff>77842</xdr:rowOff>
    </xdr:from>
    <xdr:ext cx="95411" cy="145553"/>
    <xdr:sp macro="" textlink="">
      <xdr:nvSpPr>
        <xdr:cNvPr id="15" name="Text Box 35">
          <a:extLst>
            <a:ext uri="{FF2B5EF4-FFF2-40B4-BE49-F238E27FC236}">
              <a16:creationId xmlns:a16="http://schemas.microsoft.com/office/drawing/2014/main" id="{00000000-0008-0000-1500-00000F000000}"/>
            </a:ext>
          </a:extLst>
        </xdr:cNvPr>
        <xdr:cNvSpPr txBox="1">
          <a:spLocks noChangeArrowheads="1"/>
        </xdr:cNvSpPr>
      </xdr:nvSpPr>
      <xdr:spPr bwMode="auto">
        <a:xfrm>
          <a:off x="8274597" y="4440292"/>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②</a:t>
          </a:r>
        </a:p>
      </xdr:txBody>
    </xdr:sp>
    <xdr:clientData/>
  </xdr:oneCellAnchor>
  <xdr:oneCellAnchor>
    <xdr:from>
      <xdr:col>40</xdr:col>
      <xdr:colOff>203639</xdr:colOff>
      <xdr:row>32</xdr:row>
      <xdr:rowOff>81127</xdr:rowOff>
    </xdr:from>
    <xdr:ext cx="134664" cy="145553"/>
    <xdr:sp macro="" textlink="">
      <xdr:nvSpPr>
        <xdr:cNvPr id="16" name="Text Box 36">
          <a:extLst>
            <a:ext uri="{FF2B5EF4-FFF2-40B4-BE49-F238E27FC236}">
              <a16:creationId xmlns:a16="http://schemas.microsoft.com/office/drawing/2014/main" id="{00000000-0008-0000-1500-000010000000}"/>
            </a:ext>
          </a:extLst>
        </xdr:cNvPr>
        <xdr:cNvSpPr txBox="1">
          <a:spLocks noChangeArrowheads="1"/>
        </xdr:cNvSpPr>
      </xdr:nvSpPr>
      <xdr:spPr bwMode="auto">
        <a:xfrm>
          <a:off x="8928539" y="4443577"/>
          <a:ext cx="134664"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③</a:t>
          </a:r>
        </a:p>
      </xdr:txBody>
    </xdr:sp>
    <xdr:clientData/>
  </xdr:oneCellAnchor>
  <xdr:oneCellAnchor>
    <xdr:from>
      <xdr:col>35</xdr:col>
      <xdr:colOff>204743</xdr:colOff>
      <xdr:row>69</xdr:row>
      <xdr:rowOff>80116</xdr:rowOff>
    </xdr:from>
    <xdr:ext cx="95411" cy="145553"/>
    <xdr:sp macro="" textlink="">
      <xdr:nvSpPr>
        <xdr:cNvPr id="17" name="Text Box 38">
          <a:extLst>
            <a:ext uri="{FF2B5EF4-FFF2-40B4-BE49-F238E27FC236}">
              <a16:creationId xmlns:a16="http://schemas.microsoft.com/office/drawing/2014/main" id="{00000000-0008-0000-1500-000011000000}"/>
            </a:ext>
          </a:extLst>
        </xdr:cNvPr>
        <xdr:cNvSpPr txBox="1">
          <a:spLocks noChangeArrowheads="1"/>
        </xdr:cNvSpPr>
      </xdr:nvSpPr>
      <xdr:spPr bwMode="auto">
        <a:xfrm>
          <a:off x="7802488" y="9057651"/>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⑦</a:t>
          </a:r>
        </a:p>
      </xdr:txBody>
    </xdr:sp>
    <xdr:clientData/>
  </xdr:oneCellAnchor>
  <xdr:twoCellAnchor>
    <xdr:from>
      <xdr:col>23</xdr:col>
      <xdr:colOff>114300</xdr:colOff>
      <xdr:row>57</xdr:row>
      <xdr:rowOff>0</xdr:rowOff>
    </xdr:from>
    <xdr:to>
      <xdr:col>24</xdr:col>
      <xdr:colOff>95250</xdr:colOff>
      <xdr:row>57</xdr:row>
      <xdr:rowOff>0</xdr:rowOff>
    </xdr:to>
    <xdr:sp macro="" textlink="">
      <xdr:nvSpPr>
        <xdr:cNvPr id="18" name="Line 39">
          <a:extLst>
            <a:ext uri="{FF2B5EF4-FFF2-40B4-BE49-F238E27FC236}">
              <a16:creationId xmlns:a16="http://schemas.microsoft.com/office/drawing/2014/main" id="{00000000-0008-0000-1500-000012000000}"/>
            </a:ext>
          </a:extLst>
        </xdr:cNvPr>
        <xdr:cNvSpPr>
          <a:spLocks noChangeShapeType="1"/>
        </xdr:cNvSpPr>
      </xdr:nvSpPr>
      <xdr:spPr bwMode="auto">
        <a:xfrm>
          <a:off x="5114925" y="7610475"/>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59</xdr:row>
      <xdr:rowOff>0</xdr:rowOff>
    </xdr:from>
    <xdr:to>
      <xdr:col>24</xdr:col>
      <xdr:colOff>95250</xdr:colOff>
      <xdr:row>59</xdr:row>
      <xdr:rowOff>0</xdr:rowOff>
    </xdr:to>
    <xdr:sp macro="" textlink="">
      <xdr:nvSpPr>
        <xdr:cNvPr id="19" name="Line 40">
          <a:extLst>
            <a:ext uri="{FF2B5EF4-FFF2-40B4-BE49-F238E27FC236}">
              <a16:creationId xmlns:a16="http://schemas.microsoft.com/office/drawing/2014/main" id="{00000000-0008-0000-1500-000013000000}"/>
            </a:ext>
          </a:extLst>
        </xdr:cNvPr>
        <xdr:cNvSpPr>
          <a:spLocks noChangeShapeType="1"/>
        </xdr:cNvSpPr>
      </xdr:nvSpPr>
      <xdr:spPr bwMode="auto">
        <a:xfrm>
          <a:off x="5114925" y="782955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61</xdr:row>
      <xdr:rowOff>0</xdr:rowOff>
    </xdr:from>
    <xdr:to>
      <xdr:col>24</xdr:col>
      <xdr:colOff>95250</xdr:colOff>
      <xdr:row>61</xdr:row>
      <xdr:rowOff>0</xdr:rowOff>
    </xdr:to>
    <xdr:sp macro="" textlink="">
      <xdr:nvSpPr>
        <xdr:cNvPr id="20" name="Line 41">
          <a:extLst>
            <a:ext uri="{FF2B5EF4-FFF2-40B4-BE49-F238E27FC236}">
              <a16:creationId xmlns:a16="http://schemas.microsoft.com/office/drawing/2014/main" id="{00000000-0008-0000-1500-000014000000}"/>
            </a:ext>
          </a:extLst>
        </xdr:cNvPr>
        <xdr:cNvSpPr>
          <a:spLocks noChangeShapeType="1"/>
        </xdr:cNvSpPr>
      </xdr:nvSpPr>
      <xdr:spPr bwMode="auto">
        <a:xfrm>
          <a:off x="5114925" y="8048625"/>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63</xdr:row>
      <xdr:rowOff>0</xdr:rowOff>
    </xdr:from>
    <xdr:to>
      <xdr:col>24</xdr:col>
      <xdr:colOff>95250</xdr:colOff>
      <xdr:row>63</xdr:row>
      <xdr:rowOff>0</xdr:rowOff>
    </xdr:to>
    <xdr:sp macro="" textlink="">
      <xdr:nvSpPr>
        <xdr:cNvPr id="21" name="Line 42">
          <a:extLst>
            <a:ext uri="{FF2B5EF4-FFF2-40B4-BE49-F238E27FC236}">
              <a16:creationId xmlns:a16="http://schemas.microsoft.com/office/drawing/2014/main" id="{00000000-0008-0000-1500-000015000000}"/>
            </a:ext>
          </a:extLst>
        </xdr:cNvPr>
        <xdr:cNvSpPr>
          <a:spLocks noChangeShapeType="1"/>
        </xdr:cNvSpPr>
      </xdr:nvSpPr>
      <xdr:spPr bwMode="auto">
        <a:xfrm>
          <a:off x="5114925" y="826770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65</xdr:row>
      <xdr:rowOff>0</xdr:rowOff>
    </xdr:from>
    <xdr:to>
      <xdr:col>24</xdr:col>
      <xdr:colOff>95250</xdr:colOff>
      <xdr:row>65</xdr:row>
      <xdr:rowOff>0</xdr:rowOff>
    </xdr:to>
    <xdr:sp macro="" textlink="">
      <xdr:nvSpPr>
        <xdr:cNvPr id="22" name="Line 43">
          <a:extLst>
            <a:ext uri="{FF2B5EF4-FFF2-40B4-BE49-F238E27FC236}">
              <a16:creationId xmlns:a16="http://schemas.microsoft.com/office/drawing/2014/main" id="{00000000-0008-0000-1500-000016000000}"/>
            </a:ext>
          </a:extLst>
        </xdr:cNvPr>
        <xdr:cNvSpPr>
          <a:spLocks noChangeShapeType="1"/>
        </xdr:cNvSpPr>
      </xdr:nvSpPr>
      <xdr:spPr bwMode="auto">
        <a:xfrm>
          <a:off x="5114925" y="8486775"/>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67</xdr:row>
      <xdr:rowOff>0</xdr:rowOff>
    </xdr:from>
    <xdr:to>
      <xdr:col>24</xdr:col>
      <xdr:colOff>95250</xdr:colOff>
      <xdr:row>67</xdr:row>
      <xdr:rowOff>0</xdr:rowOff>
    </xdr:to>
    <xdr:sp macro="" textlink="">
      <xdr:nvSpPr>
        <xdr:cNvPr id="23" name="Line 44">
          <a:extLst>
            <a:ext uri="{FF2B5EF4-FFF2-40B4-BE49-F238E27FC236}">
              <a16:creationId xmlns:a16="http://schemas.microsoft.com/office/drawing/2014/main" id="{00000000-0008-0000-1500-000017000000}"/>
            </a:ext>
          </a:extLst>
        </xdr:cNvPr>
        <xdr:cNvSpPr>
          <a:spLocks noChangeShapeType="1"/>
        </xdr:cNvSpPr>
      </xdr:nvSpPr>
      <xdr:spPr bwMode="auto">
        <a:xfrm>
          <a:off x="5114925" y="8705850"/>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114300</xdr:colOff>
      <xdr:row>69</xdr:row>
      <xdr:rowOff>0</xdr:rowOff>
    </xdr:from>
    <xdr:to>
      <xdr:col>24</xdr:col>
      <xdr:colOff>95250</xdr:colOff>
      <xdr:row>69</xdr:row>
      <xdr:rowOff>0</xdr:rowOff>
    </xdr:to>
    <xdr:sp macro="" textlink="">
      <xdr:nvSpPr>
        <xdr:cNvPr id="24" name="Line 45">
          <a:extLst>
            <a:ext uri="{FF2B5EF4-FFF2-40B4-BE49-F238E27FC236}">
              <a16:creationId xmlns:a16="http://schemas.microsoft.com/office/drawing/2014/main" id="{00000000-0008-0000-1500-000018000000}"/>
            </a:ext>
          </a:extLst>
        </xdr:cNvPr>
        <xdr:cNvSpPr>
          <a:spLocks noChangeShapeType="1"/>
        </xdr:cNvSpPr>
      </xdr:nvSpPr>
      <xdr:spPr bwMode="auto">
        <a:xfrm>
          <a:off x="5114925" y="8924925"/>
          <a:ext cx="200025" cy="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57150</xdr:colOff>
      <xdr:row>53</xdr:row>
      <xdr:rowOff>19050</xdr:rowOff>
    </xdr:from>
    <xdr:to>
      <xdr:col>10</xdr:col>
      <xdr:colOff>190500</xdr:colOff>
      <xdr:row>53</xdr:row>
      <xdr:rowOff>152400</xdr:rowOff>
    </xdr:to>
    <xdr:sp macro="" textlink="">
      <xdr:nvSpPr>
        <xdr:cNvPr id="25" name="Oval 46">
          <a:extLst>
            <a:ext uri="{FF2B5EF4-FFF2-40B4-BE49-F238E27FC236}">
              <a16:creationId xmlns:a16="http://schemas.microsoft.com/office/drawing/2014/main" id="{00000000-0008-0000-1500-000019000000}"/>
            </a:ext>
          </a:extLst>
        </xdr:cNvPr>
        <xdr:cNvSpPr>
          <a:spLocks noChangeAspect="1" noChangeArrowheads="1"/>
        </xdr:cNvSpPr>
      </xdr:nvSpPr>
      <xdr:spPr bwMode="auto">
        <a:xfrm>
          <a:off x="2247900" y="70675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47625</xdr:colOff>
      <xdr:row>53</xdr:row>
      <xdr:rowOff>19050</xdr:rowOff>
    </xdr:from>
    <xdr:to>
      <xdr:col>14</xdr:col>
      <xdr:colOff>180975</xdr:colOff>
      <xdr:row>53</xdr:row>
      <xdr:rowOff>152400</xdr:rowOff>
    </xdr:to>
    <xdr:sp macro="" textlink="">
      <xdr:nvSpPr>
        <xdr:cNvPr id="26" name="Oval 47">
          <a:extLst>
            <a:ext uri="{FF2B5EF4-FFF2-40B4-BE49-F238E27FC236}">
              <a16:creationId xmlns:a16="http://schemas.microsoft.com/office/drawing/2014/main" id="{00000000-0008-0000-1500-00001A000000}"/>
            </a:ext>
          </a:extLst>
        </xdr:cNvPr>
        <xdr:cNvSpPr>
          <a:spLocks noChangeAspect="1" noChangeArrowheads="1"/>
        </xdr:cNvSpPr>
      </xdr:nvSpPr>
      <xdr:spPr bwMode="auto">
        <a:xfrm>
          <a:off x="3076575" y="70675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53</xdr:row>
      <xdr:rowOff>19050</xdr:rowOff>
    </xdr:from>
    <xdr:to>
      <xdr:col>21</xdr:col>
      <xdr:colOff>133350</xdr:colOff>
      <xdr:row>53</xdr:row>
      <xdr:rowOff>152400</xdr:rowOff>
    </xdr:to>
    <xdr:sp macro="" textlink="">
      <xdr:nvSpPr>
        <xdr:cNvPr id="27" name="Oval 48">
          <a:extLst>
            <a:ext uri="{FF2B5EF4-FFF2-40B4-BE49-F238E27FC236}">
              <a16:creationId xmlns:a16="http://schemas.microsoft.com/office/drawing/2014/main" id="{00000000-0008-0000-1500-00001B000000}"/>
            </a:ext>
          </a:extLst>
        </xdr:cNvPr>
        <xdr:cNvSpPr>
          <a:spLocks noChangeAspect="1" noChangeArrowheads="1"/>
        </xdr:cNvSpPr>
      </xdr:nvSpPr>
      <xdr:spPr bwMode="auto">
        <a:xfrm>
          <a:off x="4562475" y="70675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66675</xdr:colOff>
      <xdr:row>53</xdr:row>
      <xdr:rowOff>19050</xdr:rowOff>
    </xdr:from>
    <xdr:to>
      <xdr:col>23</xdr:col>
      <xdr:colOff>200025</xdr:colOff>
      <xdr:row>53</xdr:row>
      <xdr:rowOff>152400</xdr:rowOff>
    </xdr:to>
    <xdr:sp macro="" textlink="">
      <xdr:nvSpPr>
        <xdr:cNvPr id="28" name="Oval 49">
          <a:extLst>
            <a:ext uri="{FF2B5EF4-FFF2-40B4-BE49-F238E27FC236}">
              <a16:creationId xmlns:a16="http://schemas.microsoft.com/office/drawing/2014/main" id="{00000000-0008-0000-1500-00001C000000}"/>
            </a:ext>
          </a:extLst>
        </xdr:cNvPr>
        <xdr:cNvSpPr>
          <a:spLocks noChangeAspect="1" noChangeArrowheads="1"/>
        </xdr:cNvSpPr>
      </xdr:nvSpPr>
      <xdr:spPr bwMode="auto">
        <a:xfrm>
          <a:off x="5067300" y="70675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57150</xdr:colOff>
      <xdr:row>53</xdr:row>
      <xdr:rowOff>19050</xdr:rowOff>
    </xdr:from>
    <xdr:to>
      <xdr:col>25</xdr:col>
      <xdr:colOff>190500</xdr:colOff>
      <xdr:row>53</xdr:row>
      <xdr:rowOff>152400</xdr:rowOff>
    </xdr:to>
    <xdr:sp macro="" textlink="">
      <xdr:nvSpPr>
        <xdr:cNvPr id="29" name="Oval 50">
          <a:extLst>
            <a:ext uri="{FF2B5EF4-FFF2-40B4-BE49-F238E27FC236}">
              <a16:creationId xmlns:a16="http://schemas.microsoft.com/office/drawing/2014/main" id="{00000000-0008-0000-1500-00001D000000}"/>
            </a:ext>
          </a:extLst>
        </xdr:cNvPr>
        <xdr:cNvSpPr>
          <a:spLocks noChangeAspect="1" noChangeArrowheads="1"/>
        </xdr:cNvSpPr>
      </xdr:nvSpPr>
      <xdr:spPr bwMode="auto">
        <a:xfrm>
          <a:off x="5495925" y="70675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53</xdr:row>
      <xdr:rowOff>19050</xdr:rowOff>
    </xdr:from>
    <xdr:to>
      <xdr:col>28</xdr:col>
      <xdr:colOff>190500</xdr:colOff>
      <xdr:row>53</xdr:row>
      <xdr:rowOff>152400</xdr:rowOff>
    </xdr:to>
    <xdr:sp macro="" textlink="">
      <xdr:nvSpPr>
        <xdr:cNvPr id="30" name="Oval 51">
          <a:extLst>
            <a:ext uri="{FF2B5EF4-FFF2-40B4-BE49-F238E27FC236}">
              <a16:creationId xmlns:a16="http://schemas.microsoft.com/office/drawing/2014/main" id="{00000000-0008-0000-1500-00001E000000}"/>
            </a:ext>
          </a:extLst>
        </xdr:cNvPr>
        <xdr:cNvSpPr>
          <a:spLocks noChangeAspect="1" noChangeArrowheads="1"/>
        </xdr:cNvSpPr>
      </xdr:nvSpPr>
      <xdr:spPr bwMode="auto">
        <a:xfrm>
          <a:off x="6153150" y="70675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38100</xdr:colOff>
      <xdr:row>53</xdr:row>
      <xdr:rowOff>19050</xdr:rowOff>
    </xdr:from>
    <xdr:to>
      <xdr:col>31</xdr:col>
      <xdr:colOff>171450</xdr:colOff>
      <xdr:row>53</xdr:row>
      <xdr:rowOff>152400</xdr:rowOff>
    </xdr:to>
    <xdr:sp macro="" textlink="">
      <xdr:nvSpPr>
        <xdr:cNvPr id="31" name="Oval 52">
          <a:extLst>
            <a:ext uri="{FF2B5EF4-FFF2-40B4-BE49-F238E27FC236}">
              <a16:creationId xmlns:a16="http://schemas.microsoft.com/office/drawing/2014/main" id="{00000000-0008-0000-1500-00001F000000}"/>
            </a:ext>
          </a:extLst>
        </xdr:cNvPr>
        <xdr:cNvSpPr>
          <a:spLocks noChangeAspect="1" noChangeArrowheads="1"/>
        </xdr:cNvSpPr>
      </xdr:nvSpPr>
      <xdr:spPr bwMode="auto">
        <a:xfrm>
          <a:off x="6791325" y="70675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57150</xdr:colOff>
      <xdr:row>53</xdr:row>
      <xdr:rowOff>19050</xdr:rowOff>
    </xdr:from>
    <xdr:to>
      <xdr:col>34</xdr:col>
      <xdr:colOff>190500</xdr:colOff>
      <xdr:row>53</xdr:row>
      <xdr:rowOff>152400</xdr:rowOff>
    </xdr:to>
    <xdr:sp macro="" textlink="">
      <xdr:nvSpPr>
        <xdr:cNvPr id="32" name="Oval 53">
          <a:extLst>
            <a:ext uri="{FF2B5EF4-FFF2-40B4-BE49-F238E27FC236}">
              <a16:creationId xmlns:a16="http://schemas.microsoft.com/office/drawing/2014/main" id="{00000000-0008-0000-1500-000020000000}"/>
            </a:ext>
          </a:extLst>
        </xdr:cNvPr>
        <xdr:cNvSpPr>
          <a:spLocks noChangeAspect="1" noChangeArrowheads="1"/>
        </xdr:cNvSpPr>
      </xdr:nvSpPr>
      <xdr:spPr bwMode="auto">
        <a:xfrm>
          <a:off x="7467600" y="70675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47625</xdr:colOff>
      <xdr:row>53</xdr:row>
      <xdr:rowOff>19050</xdr:rowOff>
    </xdr:from>
    <xdr:to>
      <xdr:col>39</xdr:col>
      <xdr:colOff>180975</xdr:colOff>
      <xdr:row>53</xdr:row>
      <xdr:rowOff>152400</xdr:rowOff>
    </xdr:to>
    <xdr:sp macro="" textlink="">
      <xdr:nvSpPr>
        <xdr:cNvPr id="33" name="Oval 54">
          <a:extLst>
            <a:ext uri="{FF2B5EF4-FFF2-40B4-BE49-F238E27FC236}">
              <a16:creationId xmlns:a16="http://schemas.microsoft.com/office/drawing/2014/main" id="{00000000-0008-0000-1500-000021000000}"/>
            </a:ext>
          </a:extLst>
        </xdr:cNvPr>
        <xdr:cNvSpPr>
          <a:spLocks noChangeAspect="1" noChangeArrowheads="1"/>
        </xdr:cNvSpPr>
      </xdr:nvSpPr>
      <xdr:spPr bwMode="auto">
        <a:xfrm>
          <a:off x="8553450" y="70675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38100</xdr:colOff>
      <xdr:row>53</xdr:row>
      <xdr:rowOff>19050</xdr:rowOff>
    </xdr:from>
    <xdr:to>
      <xdr:col>36</xdr:col>
      <xdr:colOff>171450</xdr:colOff>
      <xdr:row>53</xdr:row>
      <xdr:rowOff>152400</xdr:rowOff>
    </xdr:to>
    <xdr:sp macro="" textlink="">
      <xdr:nvSpPr>
        <xdr:cNvPr id="34" name="Oval 55">
          <a:extLst>
            <a:ext uri="{FF2B5EF4-FFF2-40B4-BE49-F238E27FC236}">
              <a16:creationId xmlns:a16="http://schemas.microsoft.com/office/drawing/2014/main" id="{00000000-0008-0000-1500-000022000000}"/>
            </a:ext>
          </a:extLst>
        </xdr:cNvPr>
        <xdr:cNvSpPr>
          <a:spLocks noChangeAspect="1" noChangeArrowheads="1"/>
        </xdr:cNvSpPr>
      </xdr:nvSpPr>
      <xdr:spPr bwMode="auto">
        <a:xfrm>
          <a:off x="7886700" y="7067550"/>
          <a:ext cx="133350" cy="13335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104775</xdr:colOff>
      <xdr:row>55</xdr:row>
      <xdr:rowOff>30256</xdr:rowOff>
    </xdr:from>
    <xdr:to>
      <xdr:col>26</xdr:col>
      <xdr:colOff>560</xdr:colOff>
      <xdr:row>55</xdr:row>
      <xdr:rowOff>144556</xdr:rowOff>
    </xdr:to>
    <xdr:sp macro="" textlink="">
      <xdr:nvSpPr>
        <xdr:cNvPr id="35" name="Oval 56">
          <a:extLst>
            <a:ext uri="{FF2B5EF4-FFF2-40B4-BE49-F238E27FC236}">
              <a16:creationId xmlns:a16="http://schemas.microsoft.com/office/drawing/2014/main" id="{00000000-0008-0000-1500-000023000000}"/>
            </a:ext>
          </a:extLst>
        </xdr:cNvPr>
        <xdr:cNvSpPr>
          <a:spLocks noChangeAspect="1" noChangeArrowheads="1"/>
        </xdr:cNvSpPr>
      </xdr:nvSpPr>
      <xdr:spPr bwMode="auto">
        <a:xfrm>
          <a:off x="5543550" y="7383556"/>
          <a:ext cx="11486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49867</xdr:colOff>
      <xdr:row>55</xdr:row>
      <xdr:rowOff>30256</xdr:rowOff>
    </xdr:from>
    <xdr:to>
      <xdr:col>26</xdr:col>
      <xdr:colOff>164167</xdr:colOff>
      <xdr:row>55</xdr:row>
      <xdr:rowOff>144556</xdr:rowOff>
    </xdr:to>
    <xdr:sp macro="" textlink="">
      <xdr:nvSpPr>
        <xdr:cNvPr id="36" name="Oval 57">
          <a:extLst>
            <a:ext uri="{FF2B5EF4-FFF2-40B4-BE49-F238E27FC236}">
              <a16:creationId xmlns:a16="http://schemas.microsoft.com/office/drawing/2014/main" id="{00000000-0008-0000-1500-000024000000}"/>
            </a:ext>
          </a:extLst>
        </xdr:cNvPr>
        <xdr:cNvSpPr>
          <a:spLocks noChangeAspect="1" noChangeArrowheads="1"/>
        </xdr:cNvSpPr>
      </xdr:nvSpPr>
      <xdr:spPr bwMode="auto">
        <a:xfrm>
          <a:off x="5707717" y="7383556"/>
          <a:ext cx="11430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217393</xdr:colOff>
      <xdr:row>55</xdr:row>
      <xdr:rowOff>35859</xdr:rowOff>
    </xdr:from>
    <xdr:to>
      <xdr:col>27</xdr:col>
      <xdr:colOff>113179</xdr:colOff>
      <xdr:row>55</xdr:row>
      <xdr:rowOff>150159</xdr:rowOff>
    </xdr:to>
    <xdr:sp macro="" textlink="">
      <xdr:nvSpPr>
        <xdr:cNvPr id="37" name="Oval 58">
          <a:extLst>
            <a:ext uri="{FF2B5EF4-FFF2-40B4-BE49-F238E27FC236}">
              <a16:creationId xmlns:a16="http://schemas.microsoft.com/office/drawing/2014/main" id="{00000000-0008-0000-1500-000025000000}"/>
            </a:ext>
          </a:extLst>
        </xdr:cNvPr>
        <xdr:cNvSpPr>
          <a:spLocks noChangeAspect="1" noChangeArrowheads="1"/>
        </xdr:cNvSpPr>
      </xdr:nvSpPr>
      <xdr:spPr bwMode="auto">
        <a:xfrm>
          <a:off x="5875243" y="7389159"/>
          <a:ext cx="114861"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149599</xdr:colOff>
      <xdr:row>54</xdr:row>
      <xdr:rowOff>162485</xdr:rowOff>
    </xdr:from>
    <xdr:to>
      <xdr:col>33</xdr:col>
      <xdr:colOff>25774</xdr:colOff>
      <xdr:row>55</xdr:row>
      <xdr:rowOff>103094</xdr:rowOff>
    </xdr:to>
    <xdr:sp macro="" textlink="">
      <xdr:nvSpPr>
        <xdr:cNvPr id="38" name="Oval 59">
          <a:extLst>
            <a:ext uri="{FF2B5EF4-FFF2-40B4-BE49-F238E27FC236}">
              <a16:creationId xmlns:a16="http://schemas.microsoft.com/office/drawing/2014/main" id="{00000000-0008-0000-1500-000026000000}"/>
            </a:ext>
          </a:extLst>
        </xdr:cNvPr>
        <xdr:cNvSpPr>
          <a:spLocks noChangeAspect="1" noChangeArrowheads="1"/>
        </xdr:cNvSpPr>
      </xdr:nvSpPr>
      <xdr:spPr bwMode="auto">
        <a:xfrm>
          <a:off x="7121899" y="7353860"/>
          <a:ext cx="95250" cy="102534"/>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169209</xdr:colOff>
      <xdr:row>54</xdr:row>
      <xdr:rowOff>168088</xdr:rowOff>
    </xdr:from>
    <xdr:to>
      <xdr:col>32</xdr:col>
      <xdr:colOff>45384</xdr:colOff>
      <xdr:row>55</xdr:row>
      <xdr:rowOff>108697</xdr:rowOff>
    </xdr:to>
    <xdr:sp macro="" textlink="">
      <xdr:nvSpPr>
        <xdr:cNvPr id="39" name="Oval 60">
          <a:extLst>
            <a:ext uri="{FF2B5EF4-FFF2-40B4-BE49-F238E27FC236}">
              <a16:creationId xmlns:a16="http://schemas.microsoft.com/office/drawing/2014/main" id="{00000000-0008-0000-1500-000027000000}"/>
            </a:ext>
          </a:extLst>
        </xdr:cNvPr>
        <xdr:cNvSpPr>
          <a:spLocks noChangeAspect="1" noChangeArrowheads="1"/>
        </xdr:cNvSpPr>
      </xdr:nvSpPr>
      <xdr:spPr bwMode="auto">
        <a:xfrm>
          <a:off x="6922434" y="7349938"/>
          <a:ext cx="95250" cy="11205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36</xdr:col>
      <xdr:colOff>171450</xdr:colOff>
      <xdr:row>55</xdr:row>
      <xdr:rowOff>0</xdr:rowOff>
    </xdr:from>
    <xdr:to>
      <xdr:col>37</xdr:col>
      <xdr:colOff>47625</xdr:colOff>
      <xdr:row>55</xdr:row>
      <xdr:rowOff>114300</xdr:rowOff>
    </xdr:to>
    <xdr:sp macro="" textlink="">
      <xdr:nvSpPr>
        <xdr:cNvPr id="40" name="Oval 61">
          <a:extLst>
            <a:ext uri="{FF2B5EF4-FFF2-40B4-BE49-F238E27FC236}">
              <a16:creationId xmlns:a16="http://schemas.microsoft.com/office/drawing/2014/main" id="{00000000-0008-0000-1500-000028000000}"/>
            </a:ext>
          </a:extLst>
        </xdr:cNvPr>
        <xdr:cNvSpPr>
          <a:spLocks noChangeAspect="1" noChangeArrowheads="1"/>
        </xdr:cNvSpPr>
      </xdr:nvSpPr>
      <xdr:spPr bwMode="auto">
        <a:xfrm>
          <a:off x="8020050" y="7353300"/>
          <a:ext cx="95250" cy="1143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164166</xdr:colOff>
      <xdr:row>54</xdr:row>
      <xdr:rowOff>162485</xdr:rowOff>
    </xdr:from>
    <xdr:to>
      <xdr:col>38</xdr:col>
      <xdr:colOff>40341</xdr:colOff>
      <xdr:row>55</xdr:row>
      <xdr:rowOff>103094</xdr:rowOff>
    </xdr:to>
    <xdr:sp macro="" textlink="">
      <xdr:nvSpPr>
        <xdr:cNvPr id="41" name="Oval 62">
          <a:extLst>
            <a:ext uri="{FF2B5EF4-FFF2-40B4-BE49-F238E27FC236}">
              <a16:creationId xmlns:a16="http://schemas.microsoft.com/office/drawing/2014/main" id="{00000000-0008-0000-1500-000029000000}"/>
            </a:ext>
          </a:extLst>
        </xdr:cNvPr>
        <xdr:cNvSpPr>
          <a:spLocks noChangeAspect="1" noChangeArrowheads="1"/>
        </xdr:cNvSpPr>
      </xdr:nvSpPr>
      <xdr:spPr bwMode="auto">
        <a:xfrm>
          <a:off x="8231841" y="7353860"/>
          <a:ext cx="95250" cy="102534"/>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13</xdr:col>
      <xdr:colOff>63131</xdr:colOff>
      <xdr:row>54</xdr:row>
      <xdr:rowOff>142432</xdr:rowOff>
    </xdr:from>
    <xdr:ext cx="121059" cy="187872"/>
    <xdr:sp macro="" textlink="">
      <xdr:nvSpPr>
        <xdr:cNvPr id="42" name="Text Box 63">
          <a:extLst>
            <a:ext uri="{FF2B5EF4-FFF2-40B4-BE49-F238E27FC236}">
              <a16:creationId xmlns:a16="http://schemas.microsoft.com/office/drawing/2014/main" id="{00000000-0008-0000-1500-00002A000000}"/>
            </a:ext>
          </a:extLst>
        </xdr:cNvPr>
        <xdr:cNvSpPr txBox="1">
          <a:spLocks noChangeArrowheads="1"/>
        </xdr:cNvSpPr>
      </xdr:nvSpPr>
      <xdr:spPr bwMode="auto">
        <a:xfrm>
          <a:off x="2904018" y="7275106"/>
          <a:ext cx="121059" cy="187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27</xdr:col>
      <xdr:colOff>103114</xdr:colOff>
      <xdr:row>55</xdr:row>
      <xdr:rowOff>107543</xdr:rowOff>
    </xdr:from>
    <xdr:ext cx="95411" cy="145553"/>
    <xdr:sp macro="" textlink="">
      <xdr:nvSpPr>
        <xdr:cNvPr id="43" name="Text Box 64">
          <a:extLst>
            <a:ext uri="{FF2B5EF4-FFF2-40B4-BE49-F238E27FC236}">
              <a16:creationId xmlns:a16="http://schemas.microsoft.com/office/drawing/2014/main" id="{00000000-0008-0000-1500-00002B000000}"/>
            </a:ext>
          </a:extLst>
        </xdr:cNvPr>
        <xdr:cNvSpPr txBox="1">
          <a:spLocks noChangeArrowheads="1"/>
        </xdr:cNvSpPr>
      </xdr:nvSpPr>
      <xdr:spPr bwMode="auto">
        <a:xfrm>
          <a:off x="5503789" y="7460843"/>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33</xdr:col>
      <xdr:colOff>107101</xdr:colOff>
      <xdr:row>55</xdr:row>
      <xdr:rowOff>106769</xdr:rowOff>
    </xdr:from>
    <xdr:ext cx="95411" cy="145553"/>
    <xdr:sp macro="" textlink="">
      <xdr:nvSpPr>
        <xdr:cNvPr id="44" name="Text Box 65">
          <a:extLst>
            <a:ext uri="{FF2B5EF4-FFF2-40B4-BE49-F238E27FC236}">
              <a16:creationId xmlns:a16="http://schemas.microsoft.com/office/drawing/2014/main" id="{00000000-0008-0000-1500-00002C000000}"/>
            </a:ext>
          </a:extLst>
        </xdr:cNvPr>
        <xdr:cNvSpPr txBox="1">
          <a:spLocks noChangeArrowheads="1"/>
        </xdr:cNvSpPr>
      </xdr:nvSpPr>
      <xdr:spPr bwMode="auto">
        <a:xfrm>
          <a:off x="6707926" y="7460069"/>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38</xdr:col>
      <xdr:colOff>107100</xdr:colOff>
      <xdr:row>55</xdr:row>
      <xdr:rowOff>107544</xdr:rowOff>
    </xdr:from>
    <xdr:ext cx="95411" cy="145553"/>
    <xdr:sp macro="" textlink="">
      <xdr:nvSpPr>
        <xdr:cNvPr id="45" name="Text Box 66">
          <a:extLst>
            <a:ext uri="{FF2B5EF4-FFF2-40B4-BE49-F238E27FC236}">
              <a16:creationId xmlns:a16="http://schemas.microsoft.com/office/drawing/2014/main" id="{00000000-0008-0000-1500-00002D000000}"/>
            </a:ext>
          </a:extLst>
        </xdr:cNvPr>
        <xdr:cNvSpPr txBox="1">
          <a:spLocks noChangeArrowheads="1"/>
        </xdr:cNvSpPr>
      </xdr:nvSpPr>
      <xdr:spPr bwMode="auto">
        <a:xfrm>
          <a:off x="7708050" y="7460844"/>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41</xdr:col>
      <xdr:colOff>107102</xdr:colOff>
      <xdr:row>55</xdr:row>
      <xdr:rowOff>112306</xdr:rowOff>
    </xdr:from>
    <xdr:ext cx="95411" cy="145553"/>
    <xdr:sp macro="" textlink="">
      <xdr:nvSpPr>
        <xdr:cNvPr id="46" name="Text Box 67">
          <a:extLst>
            <a:ext uri="{FF2B5EF4-FFF2-40B4-BE49-F238E27FC236}">
              <a16:creationId xmlns:a16="http://schemas.microsoft.com/office/drawing/2014/main" id="{00000000-0008-0000-1500-00002E000000}"/>
            </a:ext>
          </a:extLst>
        </xdr:cNvPr>
        <xdr:cNvSpPr txBox="1">
          <a:spLocks noChangeArrowheads="1"/>
        </xdr:cNvSpPr>
      </xdr:nvSpPr>
      <xdr:spPr bwMode="auto">
        <a:xfrm>
          <a:off x="8308127" y="7465606"/>
          <a:ext cx="95411"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円</a:t>
          </a:r>
        </a:p>
      </xdr:txBody>
    </xdr:sp>
    <xdr:clientData/>
  </xdr:oneCellAnchor>
  <xdr:oneCellAnchor>
    <xdr:from>
      <xdr:col>35</xdr:col>
      <xdr:colOff>192333</xdr:colOff>
      <xdr:row>76</xdr:row>
      <xdr:rowOff>129137</xdr:rowOff>
    </xdr:from>
    <xdr:ext cx="223651" cy="187872"/>
    <xdr:sp macro="" textlink="">
      <xdr:nvSpPr>
        <xdr:cNvPr id="47" name="Text Box 70">
          <a:extLst>
            <a:ext uri="{FF2B5EF4-FFF2-40B4-BE49-F238E27FC236}">
              <a16:creationId xmlns:a16="http://schemas.microsoft.com/office/drawing/2014/main" id="{00000000-0008-0000-1500-00002F000000}"/>
            </a:ext>
          </a:extLst>
        </xdr:cNvPr>
        <xdr:cNvSpPr txBox="1">
          <a:spLocks noChangeArrowheads="1"/>
        </xdr:cNvSpPr>
      </xdr:nvSpPr>
      <xdr:spPr bwMode="auto">
        <a:xfrm>
          <a:off x="7244496" y="9919738"/>
          <a:ext cx="223651" cy="187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権更</a:t>
          </a:r>
        </a:p>
      </xdr:txBody>
    </xdr:sp>
    <xdr:clientData/>
  </xdr:oneCellAnchor>
  <xdr:oneCellAnchor>
    <xdr:from>
      <xdr:col>36</xdr:col>
      <xdr:colOff>4579</xdr:colOff>
      <xdr:row>77</xdr:row>
      <xdr:rowOff>146538</xdr:rowOff>
    </xdr:from>
    <xdr:ext cx="121059" cy="187872"/>
    <xdr:sp macro="" textlink="">
      <xdr:nvSpPr>
        <xdr:cNvPr id="48" name="Text Box 71">
          <a:extLst>
            <a:ext uri="{FF2B5EF4-FFF2-40B4-BE49-F238E27FC236}">
              <a16:creationId xmlns:a16="http://schemas.microsoft.com/office/drawing/2014/main" id="{00000000-0008-0000-1500-000030000000}"/>
            </a:ext>
          </a:extLst>
        </xdr:cNvPr>
        <xdr:cNvSpPr txBox="1">
          <a:spLocks noChangeArrowheads="1"/>
        </xdr:cNvSpPr>
      </xdr:nvSpPr>
      <xdr:spPr bwMode="auto">
        <a:xfrm>
          <a:off x="7258233" y="10088257"/>
          <a:ext cx="121059" cy="187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賃</a:t>
          </a:r>
        </a:p>
      </xdr:txBody>
    </xdr:sp>
    <xdr:clientData/>
  </xdr:oneCellAnchor>
  <xdr:oneCellAnchor>
    <xdr:from>
      <xdr:col>35</xdr:col>
      <xdr:colOff>192333</xdr:colOff>
      <xdr:row>78</xdr:row>
      <xdr:rowOff>137171</xdr:rowOff>
    </xdr:from>
    <xdr:ext cx="223651" cy="187872"/>
    <xdr:sp macro="" textlink="">
      <xdr:nvSpPr>
        <xdr:cNvPr id="49" name="Text Box 72">
          <a:extLst>
            <a:ext uri="{FF2B5EF4-FFF2-40B4-BE49-F238E27FC236}">
              <a16:creationId xmlns:a16="http://schemas.microsoft.com/office/drawing/2014/main" id="{00000000-0008-0000-1500-000031000000}"/>
            </a:ext>
          </a:extLst>
        </xdr:cNvPr>
        <xdr:cNvSpPr txBox="1">
          <a:spLocks noChangeArrowheads="1"/>
        </xdr:cNvSpPr>
      </xdr:nvSpPr>
      <xdr:spPr bwMode="auto">
        <a:xfrm>
          <a:off x="7244496" y="10248325"/>
          <a:ext cx="223651" cy="187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権更</a:t>
          </a:r>
        </a:p>
      </xdr:txBody>
    </xdr:sp>
    <xdr:clientData/>
  </xdr:oneCellAnchor>
  <xdr:oneCellAnchor>
    <xdr:from>
      <xdr:col>35</xdr:col>
      <xdr:colOff>192333</xdr:colOff>
      <xdr:row>79</xdr:row>
      <xdr:rowOff>155697</xdr:rowOff>
    </xdr:from>
    <xdr:ext cx="121059" cy="187872"/>
    <xdr:sp macro="" textlink="">
      <xdr:nvSpPr>
        <xdr:cNvPr id="50" name="Text Box 73">
          <a:extLst>
            <a:ext uri="{FF2B5EF4-FFF2-40B4-BE49-F238E27FC236}">
              <a16:creationId xmlns:a16="http://schemas.microsoft.com/office/drawing/2014/main" id="{00000000-0008-0000-1500-000032000000}"/>
            </a:ext>
          </a:extLst>
        </xdr:cNvPr>
        <xdr:cNvSpPr txBox="1">
          <a:spLocks noChangeArrowheads="1"/>
        </xdr:cNvSpPr>
      </xdr:nvSpPr>
      <xdr:spPr bwMode="auto">
        <a:xfrm>
          <a:off x="7244496" y="10436286"/>
          <a:ext cx="121059" cy="1878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賃</a:t>
          </a:r>
        </a:p>
      </xdr:txBody>
    </xdr:sp>
    <xdr:clientData/>
  </xdr:oneCellAnchor>
  <xdr:oneCellAnchor>
    <xdr:from>
      <xdr:col>7</xdr:col>
      <xdr:colOff>109537</xdr:colOff>
      <xdr:row>93</xdr:row>
      <xdr:rowOff>166687</xdr:rowOff>
    </xdr:from>
    <xdr:ext cx="86177" cy="145553"/>
    <xdr:sp macro="" textlink="">
      <xdr:nvSpPr>
        <xdr:cNvPr id="51" name="Text Box 74">
          <a:extLst>
            <a:ext uri="{FF2B5EF4-FFF2-40B4-BE49-F238E27FC236}">
              <a16:creationId xmlns:a16="http://schemas.microsoft.com/office/drawing/2014/main" id="{00000000-0008-0000-1500-000033000000}"/>
            </a:ext>
          </a:extLst>
        </xdr:cNvPr>
        <xdr:cNvSpPr txBox="1">
          <a:spLocks noChangeArrowheads="1"/>
        </xdr:cNvSpPr>
      </xdr:nvSpPr>
      <xdr:spPr bwMode="auto">
        <a:xfrm>
          <a:off x="1509712" y="12673012"/>
          <a:ext cx="86177"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棟</a:t>
          </a:r>
        </a:p>
      </xdr:txBody>
    </xdr:sp>
    <xdr:clientData/>
  </xdr:oneCellAnchor>
  <xdr:oneCellAnchor>
    <xdr:from>
      <xdr:col>7</xdr:col>
      <xdr:colOff>119063</xdr:colOff>
      <xdr:row>95</xdr:row>
      <xdr:rowOff>100012</xdr:rowOff>
    </xdr:from>
    <xdr:ext cx="86177" cy="145553"/>
    <xdr:sp macro="" textlink="">
      <xdr:nvSpPr>
        <xdr:cNvPr id="52" name="Text Box 75">
          <a:extLst>
            <a:ext uri="{FF2B5EF4-FFF2-40B4-BE49-F238E27FC236}">
              <a16:creationId xmlns:a16="http://schemas.microsoft.com/office/drawing/2014/main" id="{00000000-0008-0000-1500-000034000000}"/>
            </a:ext>
          </a:extLst>
        </xdr:cNvPr>
        <xdr:cNvSpPr txBox="1">
          <a:spLocks noChangeArrowheads="1"/>
        </xdr:cNvSpPr>
      </xdr:nvSpPr>
      <xdr:spPr bwMode="auto">
        <a:xfrm>
          <a:off x="1519238" y="12939712"/>
          <a:ext cx="86177"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室</a:t>
          </a:r>
        </a:p>
      </xdr:txBody>
    </xdr:sp>
    <xdr:clientData/>
  </xdr:oneCellAnchor>
  <xdr:oneCellAnchor>
    <xdr:from>
      <xdr:col>7</xdr:col>
      <xdr:colOff>119063</xdr:colOff>
      <xdr:row>97</xdr:row>
      <xdr:rowOff>90487</xdr:rowOff>
    </xdr:from>
    <xdr:ext cx="86177" cy="145553"/>
    <xdr:sp macro="" textlink="">
      <xdr:nvSpPr>
        <xdr:cNvPr id="53" name="Text Box 76">
          <a:extLst>
            <a:ext uri="{FF2B5EF4-FFF2-40B4-BE49-F238E27FC236}">
              <a16:creationId xmlns:a16="http://schemas.microsoft.com/office/drawing/2014/main" id="{00000000-0008-0000-1500-000035000000}"/>
            </a:ext>
          </a:extLst>
        </xdr:cNvPr>
        <xdr:cNvSpPr txBox="1">
          <a:spLocks noChangeArrowheads="1"/>
        </xdr:cNvSpPr>
      </xdr:nvSpPr>
      <xdr:spPr bwMode="auto">
        <a:xfrm>
          <a:off x="1519238" y="13196887"/>
          <a:ext cx="86177"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件</a:t>
          </a:r>
        </a:p>
      </xdr:txBody>
    </xdr:sp>
    <xdr:clientData/>
  </xdr:oneCellAnchor>
  <xdr:oneCellAnchor>
    <xdr:from>
      <xdr:col>7</xdr:col>
      <xdr:colOff>114300</xdr:colOff>
      <xdr:row>99</xdr:row>
      <xdr:rowOff>100012</xdr:rowOff>
    </xdr:from>
    <xdr:ext cx="86177" cy="145553"/>
    <xdr:sp macro="" textlink="">
      <xdr:nvSpPr>
        <xdr:cNvPr id="54" name="Text Box 77">
          <a:extLst>
            <a:ext uri="{FF2B5EF4-FFF2-40B4-BE49-F238E27FC236}">
              <a16:creationId xmlns:a16="http://schemas.microsoft.com/office/drawing/2014/main" id="{00000000-0008-0000-1500-000036000000}"/>
            </a:ext>
          </a:extLst>
        </xdr:cNvPr>
        <xdr:cNvSpPr txBox="1">
          <a:spLocks noChangeArrowheads="1"/>
        </xdr:cNvSpPr>
      </xdr:nvSpPr>
      <xdr:spPr bwMode="auto">
        <a:xfrm>
          <a:off x="1514475" y="13473112"/>
          <a:ext cx="86177"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a:t>
          </a:r>
        </a:p>
      </xdr:txBody>
    </xdr:sp>
    <xdr:clientData/>
  </xdr:oneCellAnchor>
  <xdr:oneCellAnchor>
    <xdr:from>
      <xdr:col>15</xdr:col>
      <xdr:colOff>114300</xdr:colOff>
      <xdr:row>93</xdr:row>
      <xdr:rowOff>166688</xdr:rowOff>
    </xdr:from>
    <xdr:ext cx="86177" cy="145553"/>
    <xdr:sp macro="" textlink="">
      <xdr:nvSpPr>
        <xdr:cNvPr id="55" name="Text Box 78">
          <a:extLst>
            <a:ext uri="{FF2B5EF4-FFF2-40B4-BE49-F238E27FC236}">
              <a16:creationId xmlns:a16="http://schemas.microsoft.com/office/drawing/2014/main" id="{00000000-0008-0000-1500-000037000000}"/>
            </a:ext>
          </a:extLst>
        </xdr:cNvPr>
        <xdr:cNvSpPr txBox="1">
          <a:spLocks noChangeArrowheads="1"/>
        </xdr:cNvSpPr>
      </xdr:nvSpPr>
      <xdr:spPr bwMode="auto">
        <a:xfrm>
          <a:off x="3114675" y="12673013"/>
          <a:ext cx="86177"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cs typeface="Microsoft Himalaya" panose="01010100010101010101" pitchFamily="2" charset="0"/>
            </a:rPr>
            <a:t>棟</a:t>
          </a:r>
        </a:p>
      </xdr:txBody>
    </xdr:sp>
    <xdr:clientData/>
  </xdr:oneCellAnchor>
  <xdr:oneCellAnchor>
    <xdr:from>
      <xdr:col>15</xdr:col>
      <xdr:colOff>114300</xdr:colOff>
      <xdr:row>95</xdr:row>
      <xdr:rowOff>95250</xdr:rowOff>
    </xdr:from>
    <xdr:ext cx="86177" cy="145553"/>
    <xdr:sp macro="" textlink="">
      <xdr:nvSpPr>
        <xdr:cNvPr id="56" name="Text Box 79">
          <a:extLst>
            <a:ext uri="{FF2B5EF4-FFF2-40B4-BE49-F238E27FC236}">
              <a16:creationId xmlns:a16="http://schemas.microsoft.com/office/drawing/2014/main" id="{00000000-0008-0000-1500-000038000000}"/>
            </a:ext>
          </a:extLst>
        </xdr:cNvPr>
        <xdr:cNvSpPr txBox="1">
          <a:spLocks noChangeArrowheads="1"/>
        </xdr:cNvSpPr>
      </xdr:nvSpPr>
      <xdr:spPr bwMode="auto">
        <a:xfrm>
          <a:off x="3114675" y="12934950"/>
          <a:ext cx="86177"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室</a:t>
          </a:r>
        </a:p>
      </xdr:txBody>
    </xdr:sp>
    <xdr:clientData/>
  </xdr:oneCellAnchor>
  <xdr:oneCellAnchor>
    <xdr:from>
      <xdr:col>15</xdr:col>
      <xdr:colOff>119063</xdr:colOff>
      <xdr:row>97</xdr:row>
      <xdr:rowOff>90487</xdr:rowOff>
    </xdr:from>
    <xdr:ext cx="86177" cy="145553"/>
    <xdr:sp macro="" textlink="">
      <xdr:nvSpPr>
        <xdr:cNvPr id="57" name="Text Box 80">
          <a:extLst>
            <a:ext uri="{FF2B5EF4-FFF2-40B4-BE49-F238E27FC236}">
              <a16:creationId xmlns:a16="http://schemas.microsoft.com/office/drawing/2014/main" id="{00000000-0008-0000-1500-000039000000}"/>
            </a:ext>
          </a:extLst>
        </xdr:cNvPr>
        <xdr:cNvSpPr txBox="1">
          <a:spLocks noChangeArrowheads="1"/>
        </xdr:cNvSpPr>
      </xdr:nvSpPr>
      <xdr:spPr bwMode="auto">
        <a:xfrm>
          <a:off x="3119438" y="13196887"/>
          <a:ext cx="86177"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件</a:t>
          </a:r>
        </a:p>
      </xdr:txBody>
    </xdr:sp>
    <xdr:clientData/>
  </xdr:oneCellAnchor>
  <xdr:oneCellAnchor>
    <xdr:from>
      <xdr:col>15</xdr:col>
      <xdr:colOff>119063</xdr:colOff>
      <xdr:row>99</xdr:row>
      <xdr:rowOff>100012</xdr:rowOff>
    </xdr:from>
    <xdr:ext cx="86177" cy="145553"/>
    <xdr:sp macro="" textlink="">
      <xdr:nvSpPr>
        <xdr:cNvPr id="58" name="Text Box 81">
          <a:extLst>
            <a:ext uri="{FF2B5EF4-FFF2-40B4-BE49-F238E27FC236}">
              <a16:creationId xmlns:a16="http://schemas.microsoft.com/office/drawing/2014/main" id="{00000000-0008-0000-1500-00003A000000}"/>
            </a:ext>
          </a:extLst>
        </xdr:cNvPr>
        <xdr:cNvSpPr txBox="1">
          <a:spLocks noChangeArrowheads="1"/>
        </xdr:cNvSpPr>
      </xdr:nvSpPr>
      <xdr:spPr bwMode="auto">
        <a:xfrm>
          <a:off x="3119438" y="13473112"/>
          <a:ext cx="86177"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a:t>
          </a:r>
        </a:p>
      </xdr:txBody>
    </xdr:sp>
    <xdr:clientData/>
  </xdr:oneCellAnchor>
  <xdr:twoCellAnchor>
    <xdr:from>
      <xdr:col>8</xdr:col>
      <xdr:colOff>29937</xdr:colOff>
      <xdr:row>98</xdr:row>
      <xdr:rowOff>47625</xdr:rowOff>
    </xdr:from>
    <xdr:to>
      <xdr:col>9</xdr:col>
      <xdr:colOff>176214</xdr:colOff>
      <xdr:row>100</xdr:row>
      <xdr:rowOff>123825</xdr:rowOff>
    </xdr:to>
    <xdr:sp macro="" textlink="">
      <xdr:nvSpPr>
        <xdr:cNvPr id="59" name="AutoShape 82">
          <a:extLst>
            <a:ext uri="{FF2B5EF4-FFF2-40B4-BE49-F238E27FC236}">
              <a16:creationId xmlns:a16="http://schemas.microsoft.com/office/drawing/2014/main" id="{00000000-0008-0000-1500-00003B000000}"/>
            </a:ext>
          </a:extLst>
        </xdr:cNvPr>
        <xdr:cNvSpPr>
          <a:spLocks noChangeArrowheads="1"/>
        </xdr:cNvSpPr>
      </xdr:nvSpPr>
      <xdr:spPr bwMode="auto">
        <a:xfrm>
          <a:off x="1630137" y="13287375"/>
          <a:ext cx="346302" cy="342900"/>
        </a:xfrm>
        <a:prstGeom prst="bracketPair">
          <a:avLst>
            <a:gd name="adj" fmla="val 7292"/>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22</xdr:col>
      <xdr:colOff>109537</xdr:colOff>
      <xdr:row>93</xdr:row>
      <xdr:rowOff>171450</xdr:rowOff>
    </xdr:from>
    <xdr:ext cx="86177" cy="145553"/>
    <xdr:sp macro="" textlink="">
      <xdr:nvSpPr>
        <xdr:cNvPr id="60" name="Text Box 83">
          <a:extLst>
            <a:ext uri="{FF2B5EF4-FFF2-40B4-BE49-F238E27FC236}">
              <a16:creationId xmlns:a16="http://schemas.microsoft.com/office/drawing/2014/main" id="{00000000-0008-0000-1500-00003C000000}"/>
            </a:ext>
          </a:extLst>
        </xdr:cNvPr>
        <xdr:cNvSpPr txBox="1">
          <a:spLocks noChangeArrowheads="1"/>
        </xdr:cNvSpPr>
      </xdr:nvSpPr>
      <xdr:spPr bwMode="auto">
        <a:xfrm>
          <a:off x="4510087" y="12677775"/>
          <a:ext cx="86177" cy="1455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9144" tIns="18288" rIns="0" bIns="0" anchor="t">
          <a:spAutoFit/>
        </a:bodyPr>
        <a:lstStyle/>
        <a:p>
          <a:pPr algn="l" rtl="0">
            <a:defRPr sz="1000"/>
          </a:pPr>
          <a:r>
            <a:rPr lang="ja-JP" altLang="en-US" sz="600" b="0" i="0" u="none" strike="noStrike" baseline="0">
              <a:solidFill>
                <a:srgbClr val="000000"/>
              </a:solidFill>
              <a:latin typeface="Meiryo UI" panose="020B0604030504040204" pitchFamily="50" charset="-128"/>
              <a:ea typeface="Meiryo UI" panose="020B0604030504040204" pitchFamily="50" charset="-128"/>
            </a:rPr>
            <a:t>台</a:t>
          </a:r>
        </a:p>
      </xdr:txBody>
    </xdr:sp>
    <xdr:clientData/>
  </xdr:oneCellAnchor>
  <xdr:twoCellAnchor>
    <xdr:from>
      <xdr:col>3</xdr:col>
      <xdr:colOff>165735</xdr:colOff>
      <xdr:row>41</xdr:row>
      <xdr:rowOff>11430</xdr:rowOff>
    </xdr:from>
    <xdr:to>
      <xdr:col>4</xdr:col>
      <xdr:colOff>32385</xdr:colOff>
      <xdr:row>41</xdr:row>
      <xdr:rowOff>116205</xdr:rowOff>
    </xdr:to>
    <xdr:sp macro="" textlink="">
      <xdr:nvSpPr>
        <xdr:cNvPr id="61" name="Oval 84">
          <a:extLst>
            <a:ext uri="{FF2B5EF4-FFF2-40B4-BE49-F238E27FC236}">
              <a16:creationId xmlns:a16="http://schemas.microsoft.com/office/drawing/2014/main" id="{00000000-0008-0000-1500-00003D000000}"/>
            </a:ext>
          </a:extLst>
        </xdr:cNvPr>
        <xdr:cNvSpPr>
          <a:spLocks noChangeAspect="1" noChangeArrowheads="1"/>
        </xdr:cNvSpPr>
      </xdr:nvSpPr>
      <xdr:spPr bwMode="auto">
        <a:xfrm>
          <a:off x="822960" y="5488305"/>
          <a:ext cx="85725" cy="1047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24</xdr:col>
      <xdr:colOff>95704</xdr:colOff>
      <xdr:row>55</xdr:row>
      <xdr:rowOff>154215</xdr:rowOff>
    </xdr:from>
    <xdr:ext cx="121059" cy="151836"/>
    <xdr:sp macro="" textlink="">
      <xdr:nvSpPr>
        <xdr:cNvPr id="62" name="Text Box 64">
          <a:extLst>
            <a:ext uri="{FF2B5EF4-FFF2-40B4-BE49-F238E27FC236}">
              <a16:creationId xmlns:a16="http://schemas.microsoft.com/office/drawing/2014/main" id="{00000000-0008-0000-1500-00003E000000}"/>
            </a:ext>
          </a:extLst>
        </xdr:cNvPr>
        <xdr:cNvSpPr txBox="1">
          <a:spLocks noChangeArrowheads="1"/>
        </xdr:cNvSpPr>
      </xdr:nvSpPr>
      <xdr:spPr bwMode="auto">
        <a:xfrm>
          <a:off x="5315404" y="7507515"/>
          <a:ext cx="121059" cy="151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18288" tIns="18288" rIns="0" bIns="0" anchor="t">
          <a:spAutoFit/>
        </a:bodyPr>
        <a:lstStyle/>
        <a:p>
          <a:pPr algn="l" rtl="0">
            <a:defRPr sz="1000"/>
          </a:pPr>
          <a:r>
            <a:rPr lang="ja-JP" altLang="en-US" sz="800" b="0" i="0" u="none" strike="noStrike" baseline="0">
              <a:solidFill>
                <a:srgbClr val="000000"/>
              </a:solidFill>
              <a:latin typeface="ＭＳ Ｐ明朝"/>
              <a:ea typeface="ＭＳ Ｐ明朝"/>
            </a:rPr>
            <a:t>月</a:t>
          </a:r>
        </a:p>
      </xdr:txBody>
    </xdr:sp>
    <xdr:clientData/>
  </xdr:oneCellAnchor>
  <xdr:twoCellAnchor>
    <xdr:from>
      <xdr:col>18</xdr:col>
      <xdr:colOff>133427</xdr:colOff>
      <xdr:row>72</xdr:row>
      <xdr:rowOff>15489</xdr:rowOff>
    </xdr:from>
    <xdr:to>
      <xdr:col>19</xdr:col>
      <xdr:colOff>42864</xdr:colOff>
      <xdr:row>72</xdr:row>
      <xdr:rowOff>151559</xdr:rowOff>
    </xdr:to>
    <xdr:sp macro="" textlink="">
      <xdr:nvSpPr>
        <xdr:cNvPr id="65" name="円/楕円 37">
          <a:extLst>
            <a:ext uri="{FF2B5EF4-FFF2-40B4-BE49-F238E27FC236}">
              <a16:creationId xmlns:a16="http://schemas.microsoft.com/office/drawing/2014/main" id="{00000000-0008-0000-1500-000041000000}"/>
            </a:ext>
          </a:extLst>
        </xdr:cNvPr>
        <xdr:cNvSpPr/>
      </xdr:nvSpPr>
      <xdr:spPr>
        <a:xfrm>
          <a:off x="3733877" y="9273789"/>
          <a:ext cx="109462" cy="136070"/>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47</xdr:col>
      <xdr:colOff>0</xdr:colOff>
      <xdr:row>97</xdr:row>
      <xdr:rowOff>85725</xdr:rowOff>
    </xdr:from>
    <xdr:to>
      <xdr:col>51</xdr:col>
      <xdr:colOff>123825</xdr:colOff>
      <xdr:row>102</xdr:row>
      <xdr:rowOff>0</xdr:rowOff>
    </xdr:to>
    <xdr:sp macro="" textlink="">
      <xdr:nvSpPr>
        <xdr:cNvPr id="68" name="四角形: 角度付き 67">
          <a:hlinkClick xmlns:r="http://schemas.openxmlformats.org/officeDocument/2006/relationships" r:id="rId1"/>
          <a:extLst>
            <a:ext uri="{FF2B5EF4-FFF2-40B4-BE49-F238E27FC236}">
              <a16:creationId xmlns:a16="http://schemas.microsoft.com/office/drawing/2014/main" id="{00000000-0008-0000-1500-000044000000}"/>
            </a:ext>
          </a:extLst>
        </xdr:cNvPr>
        <xdr:cNvSpPr/>
      </xdr:nvSpPr>
      <xdr:spPr>
        <a:xfrm>
          <a:off x="10515600" y="1319212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47</xdr:col>
      <xdr:colOff>398</xdr:colOff>
      <xdr:row>0</xdr:row>
      <xdr:rowOff>314324</xdr:rowOff>
    </xdr:from>
    <xdr:to>
      <xdr:col>51</xdr:col>
      <xdr:colOff>133350</xdr:colOff>
      <xdr:row>7</xdr:row>
      <xdr:rowOff>28574</xdr:rowOff>
    </xdr:to>
    <xdr:sp macro="" textlink="">
      <xdr:nvSpPr>
        <xdr:cNvPr id="69" name="四角形: 角を丸くする 68">
          <a:extLst>
            <a:ext uri="{FF2B5EF4-FFF2-40B4-BE49-F238E27FC236}">
              <a16:creationId xmlns:a16="http://schemas.microsoft.com/office/drawing/2014/main" id="{00000000-0008-0000-1500-000045000000}"/>
            </a:ext>
          </a:extLst>
        </xdr:cNvPr>
        <xdr:cNvSpPr/>
      </xdr:nvSpPr>
      <xdr:spPr>
        <a:xfrm>
          <a:off x="9439673" y="314324"/>
          <a:ext cx="2037952" cy="771525"/>
        </a:xfrm>
        <a:prstGeom prst="roundRect">
          <a:avLst/>
        </a:prstGeom>
        <a:solidFill>
          <a:srgbClr val="856DC1"/>
        </a:solidFill>
        <a:ln w="12700" cap="flat" cmpd="sng" algn="ctr">
          <a:solidFill>
            <a:sysClr val="windowText" lastClr="000000"/>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両面印刷へのご協力を</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お願いいたします</a:t>
          </a:r>
        </a:p>
      </xdr:txBody>
    </xdr:sp>
    <xdr:clientData/>
  </xdr:twoCellAnchor>
  <xdr:twoCellAnchor>
    <xdr:from>
      <xdr:col>47</xdr:col>
      <xdr:colOff>0</xdr:colOff>
      <xdr:row>10</xdr:row>
      <xdr:rowOff>0</xdr:rowOff>
    </xdr:from>
    <xdr:to>
      <xdr:col>50</xdr:col>
      <xdr:colOff>447675</xdr:colOff>
      <xdr:row>14</xdr:row>
      <xdr:rowOff>75406</xdr:rowOff>
    </xdr:to>
    <xdr:sp macro="" textlink="">
      <xdr:nvSpPr>
        <xdr:cNvPr id="70" name="四角形: 角度付き 69">
          <a:hlinkClick xmlns:r="http://schemas.openxmlformats.org/officeDocument/2006/relationships" r:id="rId2"/>
          <a:extLst>
            <a:ext uri="{FF2B5EF4-FFF2-40B4-BE49-F238E27FC236}">
              <a16:creationId xmlns:a16="http://schemas.microsoft.com/office/drawing/2014/main" id="{00000000-0008-0000-1500-000046000000}"/>
            </a:ext>
          </a:extLst>
        </xdr:cNvPr>
        <xdr:cNvSpPr/>
      </xdr:nvSpPr>
      <xdr:spPr>
        <a:xfrm>
          <a:off x="10277475" y="1638300"/>
          <a:ext cx="1876425" cy="570706"/>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印刷確認画面へ戻る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66</xdr:col>
      <xdr:colOff>0</xdr:colOff>
      <xdr:row>2</xdr:row>
      <xdr:rowOff>95250</xdr:rowOff>
    </xdr:from>
    <xdr:to>
      <xdr:col>72</xdr:col>
      <xdr:colOff>85725</xdr:colOff>
      <xdr:row>5</xdr:row>
      <xdr:rowOff>76200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9639300" y="4953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収入トップ画面へ戻る</a:t>
          </a:r>
        </a:p>
      </xdr:txBody>
    </xdr:sp>
    <xdr:clientData/>
  </xdr:twoCellAnchor>
  <xdr:twoCellAnchor>
    <xdr:from>
      <xdr:col>38</xdr:col>
      <xdr:colOff>0</xdr:colOff>
      <xdr:row>9</xdr:row>
      <xdr:rowOff>76201</xdr:rowOff>
    </xdr:from>
    <xdr:to>
      <xdr:col>59</xdr:col>
      <xdr:colOff>28575</xdr:colOff>
      <xdr:row>11</xdr:row>
      <xdr:rowOff>76201</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1600-000003000000}"/>
            </a:ext>
          </a:extLst>
        </xdr:cNvPr>
        <xdr:cNvSpPr/>
      </xdr:nvSpPr>
      <xdr:spPr>
        <a:xfrm>
          <a:off x="5638800" y="1876426"/>
          <a:ext cx="3028950" cy="400050"/>
        </a:xfrm>
        <a:prstGeom prst="bevel">
          <a:avLst/>
        </a:prstGeom>
        <a:solidFill>
          <a:srgbClr val="856DC1"/>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源泉徴収票をお持ちでない方はこちらから</a:t>
          </a:r>
        </a:p>
      </xdr:txBody>
    </xdr:sp>
    <xdr:clientData/>
  </xdr:twoCellAnchor>
  <xdr:twoCellAnchor>
    <xdr:from>
      <xdr:col>57</xdr:col>
      <xdr:colOff>0</xdr:colOff>
      <xdr:row>67</xdr:row>
      <xdr:rowOff>0</xdr:rowOff>
    </xdr:from>
    <xdr:to>
      <xdr:col>70</xdr:col>
      <xdr:colOff>171450</xdr:colOff>
      <xdr:row>69</xdr:row>
      <xdr:rowOff>180975</xdr:rowOff>
    </xdr:to>
    <xdr:sp macro="" textlink="">
      <xdr:nvSpPr>
        <xdr:cNvPr id="6" name="四角形: 角度付き 5">
          <a:hlinkClick xmlns:r="http://schemas.openxmlformats.org/officeDocument/2006/relationships" r:id="rId3"/>
          <a:extLst>
            <a:ext uri="{FF2B5EF4-FFF2-40B4-BE49-F238E27FC236}">
              <a16:creationId xmlns:a16="http://schemas.microsoft.com/office/drawing/2014/main" id="{00000000-0008-0000-1600-000006000000}"/>
            </a:ext>
          </a:extLst>
        </xdr:cNvPr>
        <xdr:cNvSpPr/>
      </xdr:nvSpPr>
      <xdr:spPr>
        <a:xfrm>
          <a:off x="8353425" y="129063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7</xdr:col>
      <xdr:colOff>0</xdr:colOff>
      <xdr:row>19</xdr:row>
      <xdr:rowOff>0</xdr:rowOff>
    </xdr:from>
    <xdr:to>
      <xdr:col>11</xdr:col>
      <xdr:colOff>285750</xdr:colOff>
      <xdr:row>21</xdr:row>
      <xdr:rowOff>0</xdr:rowOff>
    </xdr:to>
    <xdr:sp macro="" textlink="">
      <xdr:nvSpPr>
        <xdr:cNvPr id="4" name="四角形: 角度付き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5372100" y="3848100"/>
          <a:ext cx="3028950" cy="400050"/>
        </a:xfrm>
        <a:prstGeom prst="bevel">
          <a:avLst/>
        </a:prstGeom>
        <a:solidFill>
          <a:srgbClr val="856DC1"/>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源泉徴収票をお持ちの方はこちらから</a:t>
          </a:r>
        </a:p>
      </xdr:txBody>
    </xdr:sp>
    <xdr:clientData/>
  </xdr:twoCellAnchor>
  <xdr:twoCellAnchor>
    <xdr:from>
      <xdr:col>12</xdr:col>
      <xdr:colOff>0</xdr:colOff>
      <xdr:row>2</xdr:row>
      <xdr:rowOff>190500</xdr:rowOff>
    </xdr:from>
    <xdr:to>
      <xdr:col>14</xdr:col>
      <xdr:colOff>657225</xdr:colOff>
      <xdr:row>6</xdr:row>
      <xdr:rowOff>47625</xdr:rowOff>
    </xdr:to>
    <xdr:sp macro="" textlink="">
      <xdr:nvSpPr>
        <xdr:cNvPr id="6" name="四角形: 角度付き 5">
          <a:hlinkClick xmlns:r="http://schemas.openxmlformats.org/officeDocument/2006/relationships" r:id="rId2"/>
          <a:extLst>
            <a:ext uri="{FF2B5EF4-FFF2-40B4-BE49-F238E27FC236}">
              <a16:creationId xmlns:a16="http://schemas.microsoft.com/office/drawing/2014/main" id="{00000000-0008-0000-1700-000006000000}"/>
            </a:ext>
          </a:extLst>
        </xdr:cNvPr>
        <xdr:cNvSpPr/>
      </xdr:nvSpPr>
      <xdr:spPr>
        <a:xfrm>
          <a:off x="8801100" y="59055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収入トップ画面へ戻る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19</xdr:col>
      <xdr:colOff>1</xdr:colOff>
      <xdr:row>26</xdr:row>
      <xdr:rowOff>38100</xdr:rowOff>
    </xdr:from>
    <xdr:to>
      <xdr:col>27</xdr:col>
      <xdr:colOff>161925</xdr:colOff>
      <xdr:row>28</xdr:row>
      <xdr:rowOff>9525</xdr:rowOff>
    </xdr:to>
    <xdr:sp macro="" textlink="">
      <xdr:nvSpPr>
        <xdr:cNvPr id="2" name="正方形/長方形 1">
          <a:extLst>
            <a:ext uri="{FF2B5EF4-FFF2-40B4-BE49-F238E27FC236}">
              <a16:creationId xmlns:a16="http://schemas.microsoft.com/office/drawing/2014/main" id="{00000000-0008-0000-1800-000002000000}"/>
            </a:ext>
          </a:extLst>
        </xdr:cNvPr>
        <xdr:cNvSpPr/>
      </xdr:nvSpPr>
      <xdr:spPr>
        <a:xfrm>
          <a:off x="3419476" y="3590925"/>
          <a:ext cx="1609724" cy="3143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a:solidFill>
                <a:sysClr val="windowText" lastClr="000000"/>
              </a:solidFill>
            </a:rPr>
            <a:t>控除対象扶養親族の数</a:t>
          </a:r>
        </a:p>
      </xdr:txBody>
    </xdr:sp>
    <xdr:clientData/>
  </xdr:twoCellAnchor>
  <xdr:twoCellAnchor>
    <xdr:from>
      <xdr:col>50</xdr:col>
      <xdr:colOff>0</xdr:colOff>
      <xdr:row>3</xdr:row>
      <xdr:rowOff>0</xdr:rowOff>
    </xdr:from>
    <xdr:to>
      <xdr:col>52</xdr:col>
      <xdr:colOff>657225</xdr:colOff>
      <xdr:row>5</xdr:row>
      <xdr:rowOff>180975</xdr:rowOff>
    </xdr:to>
    <xdr:sp macro="" textlink="">
      <xdr:nvSpPr>
        <xdr:cNvPr id="3" name="四角形: 角度付き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8991600" y="6000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収入トップ画面へ戻る</a:t>
          </a:r>
        </a:p>
      </xdr:txBody>
    </xdr:sp>
    <xdr:clientData/>
  </xdr:twoCellAnchor>
  <xdr:twoCellAnchor>
    <xdr:from>
      <xdr:col>39</xdr:col>
      <xdr:colOff>0</xdr:colOff>
      <xdr:row>47</xdr:row>
      <xdr:rowOff>0</xdr:rowOff>
    </xdr:from>
    <xdr:to>
      <xdr:col>50</xdr:col>
      <xdr:colOff>38100</xdr:colOff>
      <xdr:row>49</xdr:row>
      <xdr:rowOff>180975</xdr:rowOff>
    </xdr:to>
    <xdr:sp macro="" textlink="">
      <xdr:nvSpPr>
        <xdr:cNvPr id="4" name="四角形: 角度付き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7000875" y="87153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0</xdr:colOff>
      <xdr:row>7</xdr:row>
      <xdr:rowOff>0</xdr:rowOff>
    </xdr:from>
    <xdr:to>
      <xdr:col>13</xdr:col>
      <xdr:colOff>657225</xdr:colOff>
      <xdr:row>10</xdr:row>
      <xdr:rowOff>123825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900-000002000000}"/>
            </a:ext>
          </a:extLst>
        </xdr:cNvPr>
        <xdr:cNvSpPr/>
      </xdr:nvSpPr>
      <xdr:spPr>
        <a:xfrm>
          <a:off x="9229725" y="13239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収入トップ画面へ戻る</a:t>
          </a:r>
        </a:p>
      </xdr:txBody>
    </xdr:sp>
    <xdr:clientData/>
  </xdr:twoCellAnchor>
  <xdr:twoCellAnchor>
    <xdr:from>
      <xdr:col>10</xdr:col>
      <xdr:colOff>0</xdr:colOff>
      <xdr:row>33</xdr:row>
      <xdr:rowOff>19050</xdr:rowOff>
    </xdr:from>
    <xdr:to>
      <xdr:col>12</xdr:col>
      <xdr:colOff>657225</xdr:colOff>
      <xdr:row>36</xdr:row>
      <xdr:rowOff>0</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1900-000003000000}"/>
            </a:ext>
          </a:extLst>
        </xdr:cNvPr>
        <xdr:cNvSpPr/>
      </xdr:nvSpPr>
      <xdr:spPr>
        <a:xfrm>
          <a:off x="8543925" y="637222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8</xdr:col>
      <xdr:colOff>0</xdr:colOff>
      <xdr:row>4</xdr:row>
      <xdr:rowOff>0</xdr:rowOff>
    </xdr:from>
    <xdr:to>
      <xdr:col>10</xdr:col>
      <xdr:colOff>95250</xdr:colOff>
      <xdr:row>6</xdr:row>
      <xdr:rowOff>180975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A00-000002000000}"/>
            </a:ext>
          </a:extLst>
        </xdr:cNvPr>
        <xdr:cNvSpPr/>
      </xdr:nvSpPr>
      <xdr:spPr>
        <a:xfrm>
          <a:off x="8296275" y="65722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収入トップ画面へ戻る</a:t>
          </a:r>
        </a:p>
      </xdr:txBody>
    </xdr:sp>
    <xdr:clientData/>
  </xdr:twoCellAnchor>
  <xdr:twoCellAnchor>
    <xdr:from>
      <xdr:col>8</xdr:col>
      <xdr:colOff>0</xdr:colOff>
      <xdr:row>35</xdr:row>
      <xdr:rowOff>0</xdr:rowOff>
    </xdr:from>
    <xdr:to>
      <xdr:col>10</xdr:col>
      <xdr:colOff>95250</xdr:colOff>
      <xdr:row>37</xdr:row>
      <xdr:rowOff>180975</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1A00-000003000000}"/>
            </a:ext>
          </a:extLst>
        </xdr:cNvPr>
        <xdr:cNvSpPr/>
      </xdr:nvSpPr>
      <xdr:spPr>
        <a:xfrm>
          <a:off x="8296275" y="675322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0</xdr:colOff>
      <xdr:row>3</xdr:row>
      <xdr:rowOff>0</xdr:rowOff>
    </xdr:from>
    <xdr:to>
      <xdr:col>15</xdr:col>
      <xdr:colOff>381000</xdr:colOff>
      <xdr:row>6</xdr:row>
      <xdr:rowOff>57150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B00-000002000000}"/>
            </a:ext>
          </a:extLst>
        </xdr:cNvPr>
        <xdr:cNvSpPr/>
      </xdr:nvSpPr>
      <xdr:spPr>
        <a:xfrm>
          <a:off x="9467850" y="6000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収入トップ画面へ戻る</a:t>
          </a:r>
        </a:p>
      </xdr:txBody>
    </xdr:sp>
    <xdr:clientData/>
  </xdr:twoCellAnchor>
  <xdr:twoCellAnchor>
    <xdr:from>
      <xdr:col>11</xdr:col>
      <xdr:colOff>0</xdr:colOff>
      <xdr:row>37</xdr:row>
      <xdr:rowOff>0</xdr:rowOff>
    </xdr:from>
    <xdr:to>
      <xdr:col>13</xdr:col>
      <xdr:colOff>104775</xdr:colOff>
      <xdr:row>39</xdr:row>
      <xdr:rowOff>180975</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1B00-000003000000}"/>
            </a:ext>
          </a:extLst>
        </xdr:cNvPr>
        <xdr:cNvSpPr/>
      </xdr:nvSpPr>
      <xdr:spPr>
        <a:xfrm>
          <a:off x="7543800" y="73914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0</xdr:colOff>
      <xdr:row>2</xdr:row>
      <xdr:rowOff>0</xdr:rowOff>
    </xdr:from>
    <xdr:to>
      <xdr:col>16</xdr:col>
      <xdr:colOff>657225</xdr:colOff>
      <xdr:row>5</xdr:row>
      <xdr:rowOff>57150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C00-000002000000}"/>
            </a:ext>
          </a:extLst>
        </xdr:cNvPr>
        <xdr:cNvSpPr/>
      </xdr:nvSpPr>
      <xdr:spPr>
        <a:xfrm>
          <a:off x="9039225" y="40005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収入トップ画面へ戻る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6</xdr:col>
      <xdr:colOff>0</xdr:colOff>
      <xdr:row>8</xdr:row>
      <xdr:rowOff>0</xdr:rowOff>
    </xdr:from>
    <xdr:to>
      <xdr:col>7</xdr:col>
      <xdr:colOff>495300</xdr:colOff>
      <xdr:row>10</xdr:row>
      <xdr:rowOff>142875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D00-000002000000}"/>
            </a:ext>
          </a:extLst>
        </xdr:cNvPr>
        <xdr:cNvSpPr/>
      </xdr:nvSpPr>
      <xdr:spPr>
        <a:xfrm>
          <a:off x="7362825" y="160020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控除トップ画面へ戻る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7</xdr:col>
      <xdr:colOff>400050</xdr:colOff>
      <xdr:row>3</xdr:row>
      <xdr:rowOff>95250</xdr:rowOff>
    </xdr:from>
    <xdr:to>
      <xdr:col>9</xdr:col>
      <xdr:colOff>209550</xdr:colOff>
      <xdr:row>6</xdr:row>
      <xdr:rowOff>76200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7962900" y="69532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控除トップ画面へ戻る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14</xdr:col>
      <xdr:colOff>0</xdr:colOff>
      <xdr:row>3</xdr:row>
      <xdr:rowOff>0</xdr:rowOff>
    </xdr:from>
    <xdr:to>
      <xdr:col>17</xdr:col>
      <xdr:colOff>666750</xdr:colOff>
      <xdr:row>6</xdr:row>
      <xdr:rowOff>133350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1F00-000002000000}"/>
            </a:ext>
          </a:extLst>
        </xdr:cNvPr>
        <xdr:cNvSpPr/>
      </xdr:nvSpPr>
      <xdr:spPr>
        <a:xfrm>
          <a:off x="7553325" y="6000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控除トップ画面へ戻る</a:t>
          </a:r>
        </a:p>
      </xdr:txBody>
    </xdr:sp>
    <xdr:clientData/>
  </xdr:twoCellAnchor>
  <xdr:twoCellAnchor>
    <xdr:from>
      <xdr:col>10</xdr:col>
      <xdr:colOff>0</xdr:colOff>
      <xdr:row>50</xdr:row>
      <xdr:rowOff>0</xdr:rowOff>
    </xdr:from>
    <xdr:to>
      <xdr:col>13</xdr:col>
      <xdr:colOff>57150</xdr:colOff>
      <xdr:row>52</xdr:row>
      <xdr:rowOff>180975</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1F00-000003000000}"/>
            </a:ext>
          </a:extLst>
        </xdr:cNvPr>
        <xdr:cNvSpPr/>
      </xdr:nvSpPr>
      <xdr:spPr>
        <a:xfrm>
          <a:off x="5076825" y="996315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8</xdr:col>
      <xdr:colOff>0</xdr:colOff>
      <xdr:row>2</xdr:row>
      <xdr:rowOff>0</xdr:rowOff>
    </xdr:from>
    <xdr:to>
      <xdr:col>10</xdr:col>
      <xdr:colOff>657225</xdr:colOff>
      <xdr:row>5</xdr:row>
      <xdr:rowOff>57150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2000-000002000000}"/>
            </a:ext>
          </a:extLst>
        </xdr:cNvPr>
        <xdr:cNvSpPr/>
      </xdr:nvSpPr>
      <xdr:spPr>
        <a:xfrm>
          <a:off x="7448550" y="40005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控除トップ画面へ戻る</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0</xdr:colOff>
      <xdr:row>7</xdr:row>
      <xdr:rowOff>0</xdr:rowOff>
    </xdr:from>
    <xdr:to>
      <xdr:col>8</xdr:col>
      <xdr:colOff>152400</xdr:colOff>
      <xdr:row>10</xdr:row>
      <xdr:rowOff>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2100-000002000000}"/>
            </a:ext>
          </a:extLst>
        </xdr:cNvPr>
        <xdr:cNvSpPr/>
      </xdr:nvSpPr>
      <xdr:spPr>
        <a:xfrm>
          <a:off x="5572125" y="13239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控除トップ画面へ戻る</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13</xdr:col>
      <xdr:colOff>0</xdr:colOff>
      <xdr:row>2</xdr:row>
      <xdr:rowOff>0</xdr:rowOff>
    </xdr:from>
    <xdr:to>
      <xdr:col>15</xdr:col>
      <xdr:colOff>657225</xdr:colOff>
      <xdr:row>5</xdr:row>
      <xdr:rowOff>57150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2200-000002000000}"/>
            </a:ext>
          </a:extLst>
        </xdr:cNvPr>
        <xdr:cNvSpPr/>
      </xdr:nvSpPr>
      <xdr:spPr>
        <a:xfrm>
          <a:off x="9020175" y="40005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控除トップ画面へ戻る</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7</xdr:col>
      <xdr:colOff>0</xdr:colOff>
      <xdr:row>2</xdr:row>
      <xdr:rowOff>0</xdr:rowOff>
    </xdr:from>
    <xdr:to>
      <xdr:col>8</xdr:col>
      <xdr:colOff>495300</xdr:colOff>
      <xdr:row>4</xdr:row>
      <xdr:rowOff>180975</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2300-000002000000}"/>
            </a:ext>
          </a:extLst>
        </xdr:cNvPr>
        <xdr:cNvSpPr/>
      </xdr:nvSpPr>
      <xdr:spPr>
        <a:xfrm>
          <a:off x="9505950" y="40005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控除トップ画面へ戻る</a:t>
          </a:r>
        </a:p>
      </xdr:txBody>
    </xdr:sp>
    <xdr:clientData/>
  </xdr:twoCellAnchor>
  <xdr:twoCellAnchor>
    <xdr:from>
      <xdr:col>4</xdr:col>
      <xdr:colOff>857250</xdr:colOff>
      <xdr:row>4</xdr:row>
      <xdr:rowOff>123825</xdr:rowOff>
    </xdr:from>
    <xdr:to>
      <xdr:col>6</xdr:col>
      <xdr:colOff>476250</xdr:colOff>
      <xdr:row>6</xdr:row>
      <xdr:rowOff>123825</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2300-000003000000}"/>
            </a:ext>
          </a:extLst>
        </xdr:cNvPr>
        <xdr:cNvSpPr/>
      </xdr:nvSpPr>
      <xdr:spPr>
        <a:xfrm>
          <a:off x="5419725" y="923925"/>
          <a:ext cx="3028950" cy="400050"/>
        </a:xfrm>
        <a:prstGeom prst="bevel">
          <a:avLst/>
        </a:prstGeom>
        <a:solidFill>
          <a:srgbClr val="856DC1"/>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医療費等の明細書作成はこちらから</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8</xdr:col>
      <xdr:colOff>9525</xdr:colOff>
      <xdr:row>56</xdr:row>
      <xdr:rowOff>66675</xdr:rowOff>
    </xdr:from>
    <xdr:to>
      <xdr:col>13</xdr:col>
      <xdr:colOff>295275</xdr:colOff>
      <xdr:row>56</xdr:row>
      <xdr:rowOff>66675</xdr:rowOff>
    </xdr:to>
    <xdr:cxnSp macro="">
      <xdr:nvCxnSpPr>
        <xdr:cNvPr id="3" name="直線矢印コネクタ 2">
          <a:extLst>
            <a:ext uri="{FF2B5EF4-FFF2-40B4-BE49-F238E27FC236}">
              <a16:creationId xmlns:a16="http://schemas.microsoft.com/office/drawing/2014/main" id="{00000000-0008-0000-2400-000003000000}"/>
            </a:ext>
          </a:extLst>
        </xdr:cNvPr>
        <xdr:cNvCxnSpPr/>
      </xdr:nvCxnSpPr>
      <xdr:spPr>
        <a:xfrm flipH="1">
          <a:off x="3162300" y="7972425"/>
          <a:ext cx="15716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57</xdr:row>
      <xdr:rowOff>142875</xdr:rowOff>
    </xdr:from>
    <xdr:to>
      <xdr:col>18</xdr:col>
      <xdr:colOff>485775</xdr:colOff>
      <xdr:row>57</xdr:row>
      <xdr:rowOff>142875</xdr:rowOff>
    </xdr:to>
    <xdr:cxnSp macro="">
      <xdr:nvCxnSpPr>
        <xdr:cNvPr id="4" name="直線矢印コネクタ 3">
          <a:extLst>
            <a:ext uri="{FF2B5EF4-FFF2-40B4-BE49-F238E27FC236}">
              <a16:creationId xmlns:a16="http://schemas.microsoft.com/office/drawing/2014/main" id="{00000000-0008-0000-2400-000004000000}"/>
            </a:ext>
          </a:extLst>
        </xdr:cNvPr>
        <xdr:cNvCxnSpPr/>
      </xdr:nvCxnSpPr>
      <xdr:spPr>
        <a:xfrm flipH="1">
          <a:off x="3162300" y="8258175"/>
          <a:ext cx="30861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52</xdr:row>
      <xdr:rowOff>190500</xdr:rowOff>
    </xdr:from>
    <xdr:to>
      <xdr:col>13</xdr:col>
      <xdr:colOff>295275</xdr:colOff>
      <xdr:row>56</xdr:row>
      <xdr:rowOff>57151</xdr:rowOff>
    </xdr:to>
    <xdr:cxnSp macro="">
      <xdr:nvCxnSpPr>
        <xdr:cNvPr id="9" name="直線コネクタ 8">
          <a:extLst>
            <a:ext uri="{FF2B5EF4-FFF2-40B4-BE49-F238E27FC236}">
              <a16:creationId xmlns:a16="http://schemas.microsoft.com/office/drawing/2014/main" id="{00000000-0008-0000-2400-000009000000}"/>
            </a:ext>
          </a:extLst>
        </xdr:cNvPr>
        <xdr:cNvCxnSpPr/>
      </xdr:nvCxnSpPr>
      <xdr:spPr>
        <a:xfrm flipV="1">
          <a:off x="4733925" y="7572375"/>
          <a:ext cx="0" cy="3905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485775</xdr:colOff>
      <xdr:row>53</xdr:row>
      <xdr:rowOff>0</xdr:rowOff>
    </xdr:from>
    <xdr:to>
      <xdr:col>18</xdr:col>
      <xdr:colOff>485775</xdr:colOff>
      <xdr:row>57</xdr:row>
      <xdr:rowOff>142875</xdr:rowOff>
    </xdr:to>
    <xdr:cxnSp macro="">
      <xdr:nvCxnSpPr>
        <xdr:cNvPr id="10" name="直線コネクタ 9">
          <a:extLst>
            <a:ext uri="{FF2B5EF4-FFF2-40B4-BE49-F238E27FC236}">
              <a16:creationId xmlns:a16="http://schemas.microsoft.com/office/drawing/2014/main" id="{00000000-0008-0000-2400-00000A000000}"/>
            </a:ext>
          </a:extLst>
        </xdr:cNvPr>
        <xdr:cNvCxnSpPr/>
      </xdr:nvCxnSpPr>
      <xdr:spPr>
        <a:xfrm flipV="1">
          <a:off x="6248400" y="7581900"/>
          <a:ext cx="0" cy="6762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9</xdr:row>
      <xdr:rowOff>0</xdr:rowOff>
    </xdr:from>
    <xdr:to>
      <xdr:col>25</xdr:col>
      <xdr:colOff>657225</xdr:colOff>
      <xdr:row>12</xdr:row>
      <xdr:rowOff>161925</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2400-000006000000}"/>
            </a:ext>
          </a:extLst>
        </xdr:cNvPr>
        <xdr:cNvSpPr/>
      </xdr:nvSpPr>
      <xdr:spPr>
        <a:xfrm>
          <a:off x="7743825" y="128587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控除トップ画面へ戻る</a:t>
          </a:r>
        </a:p>
      </xdr:txBody>
    </xdr:sp>
    <xdr:clientData/>
  </xdr:twoCellAnchor>
  <xdr:twoCellAnchor>
    <xdr:from>
      <xdr:col>23</xdr:col>
      <xdr:colOff>0</xdr:colOff>
      <xdr:row>131</xdr:row>
      <xdr:rowOff>38100</xdr:rowOff>
    </xdr:from>
    <xdr:to>
      <xdr:col>25</xdr:col>
      <xdr:colOff>657225</xdr:colOff>
      <xdr:row>136</xdr:row>
      <xdr:rowOff>0</xdr:rowOff>
    </xdr:to>
    <xdr:sp macro="" textlink="">
      <xdr:nvSpPr>
        <xdr:cNvPr id="8" name="四角形: 角度付き 7">
          <a:hlinkClick xmlns:r="http://schemas.openxmlformats.org/officeDocument/2006/relationships" r:id="rId2"/>
          <a:extLst>
            <a:ext uri="{FF2B5EF4-FFF2-40B4-BE49-F238E27FC236}">
              <a16:creationId xmlns:a16="http://schemas.microsoft.com/office/drawing/2014/main" id="{00000000-0008-0000-2400-000008000000}"/>
            </a:ext>
          </a:extLst>
        </xdr:cNvPr>
        <xdr:cNvSpPr/>
      </xdr:nvSpPr>
      <xdr:spPr>
        <a:xfrm>
          <a:off x="7743825" y="1914525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23</xdr:col>
      <xdr:colOff>0</xdr:colOff>
      <xdr:row>14</xdr:row>
      <xdr:rowOff>0</xdr:rowOff>
    </xdr:from>
    <xdr:to>
      <xdr:col>25</xdr:col>
      <xdr:colOff>657225</xdr:colOff>
      <xdr:row>15</xdr:row>
      <xdr:rowOff>295275</xdr:rowOff>
    </xdr:to>
    <xdr:sp macro="" textlink="">
      <xdr:nvSpPr>
        <xdr:cNvPr id="11" name="四角形: 角度付き 10">
          <a:hlinkClick xmlns:r="http://schemas.openxmlformats.org/officeDocument/2006/relationships" r:id="rId3"/>
          <a:extLst>
            <a:ext uri="{FF2B5EF4-FFF2-40B4-BE49-F238E27FC236}">
              <a16:creationId xmlns:a16="http://schemas.microsoft.com/office/drawing/2014/main" id="{1655A996-2F18-4C03-912F-2DB778C306CC}"/>
            </a:ext>
          </a:extLst>
        </xdr:cNvPr>
        <xdr:cNvSpPr/>
      </xdr:nvSpPr>
      <xdr:spPr>
        <a:xfrm>
          <a:off x="7658100" y="2238375"/>
          <a:ext cx="2028825" cy="581025"/>
        </a:xfrm>
        <a:prstGeom prst="bevel">
          <a:avLst/>
        </a:prstGeom>
        <a:solidFill>
          <a:srgbClr val="856DC1"/>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記載例を確認する</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8</xdr:col>
      <xdr:colOff>9525</xdr:colOff>
      <xdr:row>56</xdr:row>
      <xdr:rowOff>66675</xdr:rowOff>
    </xdr:from>
    <xdr:to>
      <xdr:col>13</xdr:col>
      <xdr:colOff>295275</xdr:colOff>
      <xdr:row>56</xdr:row>
      <xdr:rowOff>66675</xdr:rowOff>
    </xdr:to>
    <xdr:cxnSp macro="">
      <xdr:nvCxnSpPr>
        <xdr:cNvPr id="2" name="直線矢印コネクタ 1">
          <a:extLst>
            <a:ext uri="{FF2B5EF4-FFF2-40B4-BE49-F238E27FC236}">
              <a16:creationId xmlns:a16="http://schemas.microsoft.com/office/drawing/2014/main" id="{A7D7F5C6-7182-4179-8F6F-8F12ABBE1A5E}"/>
            </a:ext>
          </a:extLst>
        </xdr:cNvPr>
        <xdr:cNvCxnSpPr/>
      </xdr:nvCxnSpPr>
      <xdr:spPr>
        <a:xfrm flipH="1">
          <a:off x="3076575" y="7972425"/>
          <a:ext cx="15716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57</xdr:row>
      <xdr:rowOff>142875</xdr:rowOff>
    </xdr:from>
    <xdr:to>
      <xdr:col>18</xdr:col>
      <xdr:colOff>485775</xdr:colOff>
      <xdr:row>57</xdr:row>
      <xdr:rowOff>142875</xdr:rowOff>
    </xdr:to>
    <xdr:cxnSp macro="">
      <xdr:nvCxnSpPr>
        <xdr:cNvPr id="3" name="直線矢印コネクタ 2">
          <a:extLst>
            <a:ext uri="{FF2B5EF4-FFF2-40B4-BE49-F238E27FC236}">
              <a16:creationId xmlns:a16="http://schemas.microsoft.com/office/drawing/2014/main" id="{82FA9CA9-4B5A-40DE-A56E-6977A23101AA}"/>
            </a:ext>
          </a:extLst>
        </xdr:cNvPr>
        <xdr:cNvCxnSpPr/>
      </xdr:nvCxnSpPr>
      <xdr:spPr>
        <a:xfrm flipH="1">
          <a:off x="3076575" y="8258175"/>
          <a:ext cx="30861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52</xdr:row>
      <xdr:rowOff>190500</xdr:rowOff>
    </xdr:from>
    <xdr:to>
      <xdr:col>13</xdr:col>
      <xdr:colOff>295275</xdr:colOff>
      <xdr:row>56</xdr:row>
      <xdr:rowOff>57151</xdr:rowOff>
    </xdr:to>
    <xdr:cxnSp macro="">
      <xdr:nvCxnSpPr>
        <xdr:cNvPr id="4" name="直線コネクタ 3">
          <a:extLst>
            <a:ext uri="{FF2B5EF4-FFF2-40B4-BE49-F238E27FC236}">
              <a16:creationId xmlns:a16="http://schemas.microsoft.com/office/drawing/2014/main" id="{BF3FE95D-14BE-45BE-B4BB-F753329EC519}"/>
            </a:ext>
          </a:extLst>
        </xdr:cNvPr>
        <xdr:cNvCxnSpPr/>
      </xdr:nvCxnSpPr>
      <xdr:spPr>
        <a:xfrm flipV="1">
          <a:off x="4648200" y="7572375"/>
          <a:ext cx="0" cy="3905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485775</xdr:colOff>
      <xdr:row>53</xdr:row>
      <xdr:rowOff>0</xdr:rowOff>
    </xdr:from>
    <xdr:to>
      <xdr:col>18</xdr:col>
      <xdr:colOff>485775</xdr:colOff>
      <xdr:row>57</xdr:row>
      <xdr:rowOff>142875</xdr:rowOff>
    </xdr:to>
    <xdr:cxnSp macro="">
      <xdr:nvCxnSpPr>
        <xdr:cNvPr id="5" name="直線コネクタ 4">
          <a:extLst>
            <a:ext uri="{FF2B5EF4-FFF2-40B4-BE49-F238E27FC236}">
              <a16:creationId xmlns:a16="http://schemas.microsoft.com/office/drawing/2014/main" id="{B5A24647-E6DF-4C05-9EA9-FA039ADC429F}"/>
            </a:ext>
          </a:extLst>
        </xdr:cNvPr>
        <xdr:cNvCxnSpPr/>
      </xdr:nvCxnSpPr>
      <xdr:spPr>
        <a:xfrm flipV="1">
          <a:off x="6162675" y="7581900"/>
          <a:ext cx="0" cy="6762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9</xdr:row>
      <xdr:rowOff>0</xdr:rowOff>
    </xdr:from>
    <xdr:to>
      <xdr:col>26</xdr:col>
      <xdr:colOff>0</xdr:colOff>
      <xdr:row>13</xdr:row>
      <xdr:rowOff>133350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2D3CEAF0-8917-4D26-9DFF-43FD3C1F2390}"/>
            </a:ext>
          </a:extLst>
        </xdr:cNvPr>
        <xdr:cNvSpPr/>
      </xdr:nvSpPr>
      <xdr:spPr>
        <a:xfrm>
          <a:off x="7658100" y="1285875"/>
          <a:ext cx="2057400" cy="79057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医療費控除の明細書</a:t>
          </a:r>
          <a:endPar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作成画面へ戻る</a:t>
          </a:r>
        </a:p>
      </xdr:txBody>
    </xdr:sp>
    <xdr:clientData/>
  </xdr:twoCellAnchor>
  <xdr:twoCellAnchor>
    <xdr:from>
      <xdr:col>23</xdr:col>
      <xdr:colOff>0</xdr:colOff>
      <xdr:row>131</xdr:row>
      <xdr:rowOff>38100</xdr:rowOff>
    </xdr:from>
    <xdr:to>
      <xdr:col>25</xdr:col>
      <xdr:colOff>657225</xdr:colOff>
      <xdr:row>136</xdr:row>
      <xdr:rowOff>0</xdr:rowOff>
    </xdr:to>
    <xdr:sp macro="" textlink="">
      <xdr:nvSpPr>
        <xdr:cNvPr id="7" name="四角形: 角度付き 6">
          <a:hlinkClick xmlns:r="http://schemas.openxmlformats.org/officeDocument/2006/relationships" r:id="rId1"/>
          <a:extLst>
            <a:ext uri="{FF2B5EF4-FFF2-40B4-BE49-F238E27FC236}">
              <a16:creationId xmlns:a16="http://schemas.microsoft.com/office/drawing/2014/main" id="{58E414E0-8B3D-4E0F-B3F7-C3A635928C2B}"/>
            </a:ext>
          </a:extLst>
        </xdr:cNvPr>
        <xdr:cNvSpPr/>
      </xdr:nvSpPr>
      <xdr:spPr>
        <a:xfrm>
          <a:off x="7658100" y="1914525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8</xdr:col>
      <xdr:colOff>9525</xdr:colOff>
      <xdr:row>56</xdr:row>
      <xdr:rowOff>66675</xdr:rowOff>
    </xdr:from>
    <xdr:to>
      <xdr:col>13</xdr:col>
      <xdr:colOff>295275</xdr:colOff>
      <xdr:row>56</xdr:row>
      <xdr:rowOff>66675</xdr:rowOff>
    </xdr:to>
    <xdr:cxnSp macro="">
      <xdr:nvCxnSpPr>
        <xdr:cNvPr id="2" name="直線矢印コネクタ 1">
          <a:extLst>
            <a:ext uri="{FF2B5EF4-FFF2-40B4-BE49-F238E27FC236}">
              <a16:creationId xmlns:a16="http://schemas.microsoft.com/office/drawing/2014/main" id="{00000000-0008-0000-2500-000002000000}"/>
            </a:ext>
          </a:extLst>
        </xdr:cNvPr>
        <xdr:cNvCxnSpPr/>
      </xdr:nvCxnSpPr>
      <xdr:spPr>
        <a:xfrm flipH="1">
          <a:off x="3162300" y="7972425"/>
          <a:ext cx="157162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57</xdr:row>
      <xdr:rowOff>142875</xdr:rowOff>
    </xdr:from>
    <xdr:to>
      <xdr:col>18</xdr:col>
      <xdr:colOff>485775</xdr:colOff>
      <xdr:row>57</xdr:row>
      <xdr:rowOff>142875</xdr:rowOff>
    </xdr:to>
    <xdr:cxnSp macro="">
      <xdr:nvCxnSpPr>
        <xdr:cNvPr id="3" name="直線矢印コネクタ 2">
          <a:extLst>
            <a:ext uri="{FF2B5EF4-FFF2-40B4-BE49-F238E27FC236}">
              <a16:creationId xmlns:a16="http://schemas.microsoft.com/office/drawing/2014/main" id="{00000000-0008-0000-2500-000003000000}"/>
            </a:ext>
          </a:extLst>
        </xdr:cNvPr>
        <xdr:cNvCxnSpPr/>
      </xdr:nvCxnSpPr>
      <xdr:spPr>
        <a:xfrm flipH="1">
          <a:off x="3162300" y="8258175"/>
          <a:ext cx="308610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295275</xdr:colOff>
      <xdr:row>52</xdr:row>
      <xdr:rowOff>190500</xdr:rowOff>
    </xdr:from>
    <xdr:to>
      <xdr:col>13</xdr:col>
      <xdr:colOff>295275</xdr:colOff>
      <xdr:row>56</xdr:row>
      <xdr:rowOff>57151</xdr:rowOff>
    </xdr:to>
    <xdr:cxnSp macro="">
      <xdr:nvCxnSpPr>
        <xdr:cNvPr id="4" name="直線コネクタ 3">
          <a:extLst>
            <a:ext uri="{FF2B5EF4-FFF2-40B4-BE49-F238E27FC236}">
              <a16:creationId xmlns:a16="http://schemas.microsoft.com/office/drawing/2014/main" id="{00000000-0008-0000-2500-000004000000}"/>
            </a:ext>
          </a:extLst>
        </xdr:cNvPr>
        <xdr:cNvCxnSpPr/>
      </xdr:nvCxnSpPr>
      <xdr:spPr>
        <a:xfrm flipV="1">
          <a:off x="4733925" y="7572375"/>
          <a:ext cx="0" cy="3905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485775</xdr:colOff>
      <xdr:row>53</xdr:row>
      <xdr:rowOff>0</xdr:rowOff>
    </xdr:from>
    <xdr:to>
      <xdr:col>18</xdr:col>
      <xdr:colOff>485775</xdr:colOff>
      <xdr:row>57</xdr:row>
      <xdr:rowOff>142875</xdr:rowOff>
    </xdr:to>
    <xdr:cxnSp macro="">
      <xdr:nvCxnSpPr>
        <xdr:cNvPr id="5" name="直線コネクタ 4">
          <a:extLst>
            <a:ext uri="{FF2B5EF4-FFF2-40B4-BE49-F238E27FC236}">
              <a16:creationId xmlns:a16="http://schemas.microsoft.com/office/drawing/2014/main" id="{00000000-0008-0000-2500-000005000000}"/>
            </a:ext>
          </a:extLst>
        </xdr:cNvPr>
        <xdr:cNvCxnSpPr/>
      </xdr:nvCxnSpPr>
      <xdr:spPr>
        <a:xfrm flipV="1">
          <a:off x="6248400" y="7581900"/>
          <a:ext cx="0" cy="6762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0</xdr:colOff>
      <xdr:row>131</xdr:row>
      <xdr:rowOff>38100</xdr:rowOff>
    </xdr:from>
    <xdr:to>
      <xdr:col>25</xdr:col>
      <xdr:colOff>657225</xdr:colOff>
      <xdr:row>136</xdr:row>
      <xdr:rowOff>0</xdr:rowOff>
    </xdr:to>
    <xdr:sp macro="" textlink="">
      <xdr:nvSpPr>
        <xdr:cNvPr id="7" name="四角形: 角度付き 6">
          <a:hlinkClick xmlns:r="http://schemas.openxmlformats.org/officeDocument/2006/relationships" r:id="rId1"/>
          <a:extLst>
            <a:ext uri="{FF2B5EF4-FFF2-40B4-BE49-F238E27FC236}">
              <a16:creationId xmlns:a16="http://schemas.microsoft.com/office/drawing/2014/main" id="{00000000-0008-0000-2500-000007000000}"/>
            </a:ext>
          </a:extLst>
        </xdr:cNvPr>
        <xdr:cNvSpPr/>
      </xdr:nvSpPr>
      <xdr:spPr>
        <a:xfrm>
          <a:off x="7743825" y="1914525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一番上へ戻る</a:t>
          </a:r>
        </a:p>
      </xdr:txBody>
    </xdr:sp>
    <xdr:clientData/>
  </xdr:twoCellAnchor>
  <xdr:twoCellAnchor>
    <xdr:from>
      <xdr:col>23</xdr:col>
      <xdr:colOff>0</xdr:colOff>
      <xdr:row>5</xdr:row>
      <xdr:rowOff>238919</xdr:rowOff>
    </xdr:from>
    <xdr:to>
      <xdr:col>25</xdr:col>
      <xdr:colOff>504825</xdr:colOff>
      <xdr:row>9</xdr:row>
      <xdr:rowOff>0</xdr:rowOff>
    </xdr:to>
    <xdr:sp macro="" textlink="">
      <xdr:nvSpPr>
        <xdr:cNvPr id="8" name="四角形: 角度付き 7">
          <a:hlinkClick xmlns:r="http://schemas.openxmlformats.org/officeDocument/2006/relationships" r:id="rId2"/>
          <a:extLst>
            <a:ext uri="{FF2B5EF4-FFF2-40B4-BE49-F238E27FC236}">
              <a16:creationId xmlns:a16="http://schemas.microsoft.com/office/drawing/2014/main" id="{00000000-0008-0000-2500-000008000000}"/>
            </a:ext>
          </a:extLst>
        </xdr:cNvPr>
        <xdr:cNvSpPr/>
      </xdr:nvSpPr>
      <xdr:spPr>
        <a:xfrm>
          <a:off x="7743825" y="715169"/>
          <a:ext cx="1876425" cy="570706"/>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印刷確認画面へ戻る</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10</xdr:col>
      <xdr:colOff>0</xdr:colOff>
      <xdr:row>2</xdr:row>
      <xdr:rowOff>0</xdr:rowOff>
    </xdr:from>
    <xdr:to>
      <xdr:col>12</xdr:col>
      <xdr:colOff>657225</xdr:colOff>
      <xdr:row>5</xdr:row>
      <xdr:rowOff>57150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2600-000002000000}"/>
            </a:ext>
          </a:extLst>
        </xdr:cNvPr>
        <xdr:cNvSpPr/>
      </xdr:nvSpPr>
      <xdr:spPr>
        <a:xfrm>
          <a:off x="9229725" y="400050"/>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控除トップ画面へ戻る</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17</xdr:col>
      <xdr:colOff>428625</xdr:colOff>
      <xdr:row>1</xdr:row>
      <xdr:rowOff>304800</xdr:rowOff>
    </xdr:from>
    <xdr:to>
      <xdr:col>20</xdr:col>
      <xdr:colOff>485775</xdr:colOff>
      <xdr:row>5</xdr:row>
      <xdr:rowOff>0</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2700-000002000000}"/>
            </a:ext>
          </a:extLst>
        </xdr:cNvPr>
        <xdr:cNvSpPr/>
      </xdr:nvSpPr>
      <xdr:spPr>
        <a:xfrm>
          <a:off x="9344025" y="504825"/>
          <a:ext cx="2028825" cy="581025"/>
        </a:xfrm>
        <a:prstGeom prst="bevel">
          <a:avLst/>
        </a:prstGeom>
        <a:solidFill>
          <a:srgbClr val="00B0F0"/>
        </a:solidFill>
        <a:ln w="12700" cap="flat" cmpd="sng" algn="ctr">
          <a:solidFill>
            <a:srgbClr val="5B9BD5">
              <a:shade val="50000"/>
            </a:srgbClr>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Yu Gothic" panose="020B0400000000000000" pitchFamily="50" charset="-128"/>
              <a:cs typeface="+mn-cs"/>
            </a:rPr>
            <a:t>控除トップ画面へ戻る</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D0FB28-4EF1-4C76-9AB8-8F685E3B780E}" name="テーブル1" displayName="テーブル1" ref="B2:D88" totalsRowShown="0" headerRowDxfId="7" dataDxfId="5" headerRowBorderDxfId="6" tableBorderDxfId="4" totalsRowBorderDxfId="3">
  <autoFilter ref="B2:D88" xr:uid="{AB0BC37E-20BE-43D9-B0FF-18C5A6F01E86}"/>
  <tableColumns count="3">
    <tableColumn id="1" xr3:uid="{34CF66B1-3011-441D-9D29-E8EABA7928A6}" name="計算対象項目名" dataDxfId="2"/>
    <tableColumn id="2" xr3:uid="{28552EC9-A0CB-460F-8B42-69DC6E3A1552}" name="計算結果" dataDxfId="1">
      <calculatedColumnFormula>INDIRECT(テーブル1[[#This Row],[計算結果参照元]])</calculatedColumnFormula>
    </tableColumn>
    <tableColumn id="3" xr3:uid="{6FE7FE6E-7A81-4726-B319-34CCFFAB4CC3}" name="計算結果参照元" dataDxfId="0"/>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pageSetUpPr autoPageBreaks="0"/>
  </sheetPr>
  <dimension ref="B2:M23"/>
  <sheetViews>
    <sheetView showGridLines="0" showRowColHeaders="0" tabSelected="1" zoomScaleNormal="100" workbookViewId="0"/>
  </sheetViews>
  <sheetFormatPr defaultRowHeight="19.5"/>
  <cols>
    <col min="1" max="2" width="3.625" style="91" customWidth="1"/>
    <col min="3" max="3" width="11.5" style="91" customWidth="1"/>
    <col min="4" max="16384" width="9" style="91"/>
  </cols>
  <sheetData>
    <row r="2" spans="2:13" ht="28.5">
      <c r="B2" s="88" t="s">
        <v>51</v>
      </c>
      <c r="C2" s="89"/>
      <c r="D2" s="89"/>
      <c r="E2" s="89"/>
      <c r="F2" s="89"/>
      <c r="G2" s="89"/>
      <c r="H2" s="89"/>
      <c r="I2" s="89"/>
      <c r="J2" s="89"/>
      <c r="K2" s="89"/>
      <c r="L2" s="90"/>
    </row>
    <row r="4" spans="2:13">
      <c r="C4" s="91" t="s">
        <v>26</v>
      </c>
    </row>
    <row r="5" spans="2:13">
      <c r="C5" s="91" t="s">
        <v>55</v>
      </c>
    </row>
    <row r="6" spans="2:13">
      <c r="C6" s="91" t="s">
        <v>56</v>
      </c>
    </row>
    <row r="8" spans="2:13" ht="20.100000000000001" customHeight="1">
      <c r="C8" s="92" t="s">
        <v>0</v>
      </c>
      <c r="D8" s="93"/>
      <c r="E8" s="93"/>
      <c r="F8" s="93"/>
      <c r="G8" s="93"/>
      <c r="H8" s="93"/>
      <c r="I8" s="93"/>
      <c r="J8" s="93"/>
      <c r="K8" s="93"/>
      <c r="L8" s="93"/>
      <c r="M8" s="94"/>
    </row>
    <row r="9" spans="2:13" ht="5.0999999999999996" customHeight="1">
      <c r="C9" s="95"/>
      <c r="D9" s="96"/>
      <c r="E9" s="96"/>
      <c r="F9" s="96"/>
      <c r="G9" s="96"/>
      <c r="H9" s="96"/>
      <c r="I9" s="96"/>
      <c r="J9" s="96"/>
      <c r="K9" s="96"/>
      <c r="L9" s="96"/>
      <c r="M9" s="97"/>
    </row>
    <row r="10" spans="2:13" ht="26.1" customHeight="1">
      <c r="C10" s="98" t="s">
        <v>27</v>
      </c>
      <c r="D10" s="99"/>
      <c r="E10" s="100" t="s">
        <v>1</v>
      </c>
      <c r="F10" s="100"/>
      <c r="G10" s="100"/>
      <c r="H10" s="100"/>
      <c r="I10" s="100"/>
      <c r="J10" s="100"/>
      <c r="K10" s="100"/>
      <c r="L10" s="100"/>
      <c r="M10" s="101"/>
    </row>
    <row r="11" spans="2:13" ht="26.1" customHeight="1">
      <c r="C11" s="98" t="s">
        <v>28</v>
      </c>
      <c r="D11" s="100" t="s">
        <v>1996</v>
      </c>
      <c r="E11" s="100"/>
      <c r="F11" s="100"/>
      <c r="G11" s="100"/>
      <c r="H11" s="100"/>
      <c r="I11" s="100"/>
      <c r="J11" s="100"/>
      <c r="K11" s="100"/>
      <c r="L11" s="100"/>
      <c r="M11" s="101"/>
    </row>
    <row r="12" spans="2:13" ht="26.1" customHeight="1">
      <c r="C12" s="98" t="s">
        <v>29</v>
      </c>
      <c r="D12" s="100" t="s">
        <v>1513</v>
      </c>
      <c r="E12" s="102"/>
      <c r="F12" s="100"/>
      <c r="G12" s="100"/>
      <c r="H12" s="100"/>
      <c r="I12" s="100"/>
      <c r="J12" s="100"/>
      <c r="K12" s="100"/>
      <c r="L12" s="100"/>
      <c r="M12" s="101"/>
    </row>
    <row r="13" spans="2:13" ht="26.1" customHeight="1">
      <c r="C13" s="98"/>
      <c r="D13" s="100" t="s">
        <v>1516</v>
      </c>
      <c r="E13" s="102"/>
      <c r="F13" s="100"/>
      <c r="G13" s="100"/>
      <c r="H13" s="100"/>
      <c r="I13" s="100"/>
      <c r="J13" s="100"/>
      <c r="K13" s="100"/>
      <c r="L13" s="100"/>
      <c r="M13" s="101"/>
    </row>
    <row r="14" spans="2:13" ht="26.1" customHeight="1">
      <c r="C14" s="98" t="s">
        <v>30</v>
      </c>
      <c r="D14" s="100" t="s">
        <v>1997</v>
      </c>
      <c r="E14" s="102"/>
      <c r="F14" s="100"/>
      <c r="G14" s="100"/>
      <c r="H14" s="100"/>
      <c r="I14" s="100"/>
      <c r="J14" s="100"/>
      <c r="K14" s="100"/>
      <c r="L14" s="100"/>
      <c r="M14" s="101"/>
    </row>
    <row r="15" spans="2:13" ht="26.1" customHeight="1">
      <c r="C15" s="98"/>
      <c r="D15" s="100" t="s">
        <v>1999</v>
      </c>
      <c r="E15" s="102"/>
      <c r="F15" s="100"/>
      <c r="G15" s="100"/>
      <c r="H15" s="100"/>
      <c r="I15" s="100"/>
      <c r="J15" s="100"/>
      <c r="K15" s="100"/>
      <c r="L15" s="100"/>
      <c r="M15" s="101"/>
    </row>
    <row r="16" spans="2:13" ht="26.1" customHeight="1">
      <c r="C16" s="98" t="s">
        <v>31</v>
      </c>
      <c r="D16" s="100" t="s">
        <v>1998</v>
      </c>
      <c r="E16" s="100"/>
      <c r="F16" s="100"/>
      <c r="G16" s="100"/>
      <c r="H16" s="100"/>
      <c r="I16" s="100"/>
      <c r="J16" s="100"/>
      <c r="K16" s="100"/>
      <c r="L16" s="100"/>
      <c r="M16" s="101"/>
    </row>
    <row r="17" spans="3:13" ht="26.1" customHeight="1">
      <c r="C17" s="98" t="s">
        <v>32</v>
      </c>
      <c r="D17" s="100" t="s">
        <v>50</v>
      </c>
      <c r="E17" s="100"/>
      <c r="F17" s="100"/>
      <c r="G17" s="100"/>
      <c r="H17" s="100"/>
      <c r="I17" s="100"/>
      <c r="J17" s="100"/>
      <c r="K17" s="100"/>
      <c r="L17" s="100"/>
      <c r="M17" s="101"/>
    </row>
    <row r="18" spans="3:13" ht="5.0999999999999996" customHeight="1">
      <c r="C18" s="103"/>
      <c r="D18" s="104"/>
      <c r="E18" s="104"/>
      <c r="F18" s="104"/>
      <c r="G18" s="104"/>
      <c r="H18" s="104"/>
      <c r="I18" s="104"/>
      <c r="J18" s="104"/>
      <c r="K18" s="104"/>
      <c r="L18" s="104"/>
      <c r="M18" s="105"/>
    </row>
    <row r="19" spans="3:13" ht="20.25" thickBot="1"/>
    <row r="20" spans="3:13" ht="20.25" thickTop="1">
      <c r="C20" s="106" t="s">
        <v>52</v>
      </c>
      <c r="D20" s="107"/>
      <c r="E20" s="107"/>
      <c r="F20" s="107"/>
      <c r="G20" s="107"/>
      <c r="H20" s="107"/>
      <c r="I20" s="107"/>
      <c r="J20" s="107"/>
      <c r="K20" s="107"/>
      <c r="L20" s="107"/>
      <c r="M20" s="108"/>
    </row>
    <row r="21" spans="3:13">
      <c r="C21" s="109"/>
      <c r="D21" s="96" t="s">
        <v>53</v>
      </c>
      <c r="E21" s="96"/>
      <c r="F21" s="96"/>
      <c r="G21" s="96"/>
      <c r="H21" s="96"/>
      <c r="I21" s="96"/>
      <c r="J21" s="96"/>
      <c r="K21" s="96"/>
      <c r="L21" s="96"/>
      <c r="M21" s="110"/>
    </row>
    <row r="22" spans="3:13" ht="20.25" thickBot="1">
      <c r="C22" s="111"/>
      <c r="D22" s="112" t="s">
        <v>54</v>
      </c>
      <c r="E22" s="112"/>
      <c r="F22" s="112"/>
      <c r="G22" s="112"/>
      <c r="H22" s="112"/>
      <c r="I22" s="112"/>
      <c r="J22" s="112"/>
      <c r="K22" s="112"/>
      <c r="L22" s="112"/>
      <c r="M22" s="113"/>
    </row>
    <row r="23" spans="3:13" ht="20.25" thickTop="1"/>
  </sheetData>
  <sheetProtection algorithmName="SHA-512" hashValue="kL0lmhoinDmDR2W5s2PzeGKpOYzIifkiMAR7Yyv6m7QX9v+rFA/Hou/P0ZssAE20Wtjqz7mBnq50Vbv9N79zHA==" saltValue="I4ojhwgmzu4DupuxsfproA==" spinCount="100000" sheet="1" objects="1" scenarios="1"/>
  <phoneticPr fontId="2"/>
  <pageMargins left="0.7" right="0.7" top="0.75" bottom="0.75" header="0.3" footer="0.3"/>
  <pageSetup paperSize="9" orientation="landscape" verticalDpi="0" r:id="rId1"/>
  <ignoredErrors>
    <ignoredError sqref="C10:C12 C14 C16:C1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45BEF-AD34-4BC6-80E2-9CE72453F535}">
  <sheetPr codeName="Sheet2">
    <tabColor rgb="FFFFFF00"/>
    <pageSetUpPr autoPageBreaks="0"/>
  </sheetPr>
  <dimension ref="B2:M23"/>
  <sheetViews>
    <sheetView showGridLines="0" showRowColHeaders="0" zoomScaleNormal="100" workbookViewId="0"/>
  </sheetViews>
  <sheetFormatPr defaultRowHeight="15.75"/>
  <cols>
    <col min="1" max="1" width="9" style="115"/>
    <col min="2" max="2" width="29" style="115" customWidth="1"/>
    <col min="3" max="6" width="8.625" style="115" customWidth="1"/>
    <col min="7" max="8" width="5.625" style="115" customWidth="1"/>
    <col min="9" max="9" width="29.5" style="115" customWidth="1"/>
    <col min="10" max="13" width="8.625" style="115" customWidth="1"/>
    <col min="14" max="16384" width="9" style="115"/>
  </cols>
  <sheetData>
    <row r="2" spans="2:13" ht="28.5">
      <c r="B2" s="114" t="s">
        <v>1959</v>
      </c>
    </row>
    <row r="3" spans="2:13" ht="31.5" customHeight="1">
      <c r="B3" s="811" t="s">
        <v>1993</v>
      </c>
      <c r="I3" s="115" t="s">
        <v>2018</v>
      </c>
    </row>
    <row r="4" spans="2:13">
      <c r="B4" s="334" t="s">
        <v>1879</v>
      </c>
      <c r="C4" s="902"/>
      <c r="D4" s="902"/>
      <c r="E4" s="902"/>
      <c r="F4" s="902"/>
      <c r="I4" s="334" t="s">
        <v>1879</v>
      </c>
      <c r="J4" s="901" t="s">
        <v>1514</v>
      </c>
      <c r="K4" s="901"/>
      <c r="L4" s="901"/>
      <c r="M4" s="901"/>
    </row>
    <row r="5" spans="2:13">
      <c r="B5" s="117" t="s">
        <v>1992</v>
      </c>
      <c r="C5" s="903"/>
      <c r="D5" s="903"/>
      <c r="E5" s="903"/>
      <c r="F5" s="903"/>
      <c r="I5" s="117" t="s">
        <v>1992</v>
      </c>
      <c r="J5" s="900" t="s">
        <v>2017</v>
      </c>
      <c r="K5" s="900"/>
      <c r="L5" s="900"/>
      <c r="M5" s="900"/>
    </row>
    <row r="6" spans="2:13">
      <c r="B6" s="117" t="s">
        <v>19</v>
      </c>
      <c r="C6" s="13"/>
      <c r="D6" s="14"/>
      <c r="E6" s="15"/>
      <c r="F6" s="16"/>
      <c r="I6" s="117" t="s">
        <v>19</v>
      </c>
      <c r="J6" s="118" t="s">
        <v>10</v>
      </c>
      <c r="K6" s="119">
        <v>42</v>
      </c>
      <c r="L6" s="120">
        <v>1</v>
      </c>
      <c r="M6" s="121">
        <v>1</v>
      </c>
    </row>
    <row r="7" spans="2:13" ht="37.5" customHeight="1">
      <c r="B7" s="117" t="s">
        <v>3</v>
      </c>
      <c r="C7" s="904"/>
      <c r="D7" s="904"/>
      <c r="E7" s="904"/>
      <c r="F7" s="904"/>
      <c r="I7" s="117" t="s">
        <v>3</v>
      </c>
      <c r="J7" s="913" t="s">
        <v>21</v>
      </c>
      <c r="K7" s="913"/>
      <c r="L7" s="913"/>
      <c r="M7" s="913"/>
    </row>
    <row r="8" spans="2:13" ht="37.5" customHeight="1">
      <c r="B8" s="117" t="s">
        <v>1995</v>
      </c>
      <c r="C8" s="904"/>
      <c r="D8" s="904"/>
      <c r="E8" s="904"/>
      <c r="F8" s="904"/>
      <c r="I8" s="117" t="s">
        <v>1995</v>
      </c>
      <c r="J8" s="913"/>
      <c r="K8" s="913"/>
      <c r="L8" s="913"/>
      <c r="M8" s="913"/>
    </row>
    <row r="9" spans="2:13">
      <c r="B9" s="117" t="s">
        <v>20</v>
      </c>
      <c r="C9" s="17"/>
      <c r="D9" s="908"/>
      <c r="E9" s="908"/>
      <c r="F9" s="909"/>
      <c r="I9" s="117" t="s">
        <v>20</v>
      </c>
      <c r="J9" s="122" t="s">
        <v>16</v>
      </c>
      <c r="K9" s="914" t="s">
        <v>22</v>
      </c>
      <c r="L9" s="914"/>
      <c r="M9" s="915"/>
    </row>
    <row r="10" spans="2:13">
      <c r="B10" s="117" t="s">
        <v>4</v>
      </c>
      <c r="C10" s="905"/>
      <c r="D10" s="906"/>
      <c r="E10" s="906"/>
      <c r="F10" s="907"/>
      <c r="G10" s="123"/>
      <c r="I10" s="117" t="s">
        <v>4</v>
      </c>
      <c r="J10" s="910">
        <v>123456789012</v>
      </c>
      <c r="K10" s="911"/>
      <c r="L10" s="911"/>
      <c r="M10" s="912"/>
    </row>
    <row r="11" spans="2:13">
      <c r="B11" s="117" t="s">
        <v>2</v>
      </c>
      <c r="C11" s="903"/>
      <c r="D11" s="903"/>
      <c r="E11" s="903"/>
      <c r="F11" s="903"/>
      <c r="I11" s="117" t="s">
        <v>2</v>
      </c>
      <c r="J11" s="900" t="s">
        <v>23</v>
      </c>
      <c r="K11" s="900"/>
      <c r="L11" s="900"/>
      <c r="M11" s="900"/>
    </row>
    <row r="12" spans="2:13">
      <c r="B12" s="117" t="s">
        <v>5</v>
      </c>
      <c r="C12" s="903"/>
      <c r="D12" s="903"/>
      <c r="E12" s="903"/>
      <c r="F12" s="903"/>
      <c r="I12" s="117" t="s">
        <v>5</v>
      </c>
      <c r="J12" s="900" t="s">
        <v>24</v>
      </c>
      <c r="K12" s="900"/>
      <c r="L12" s="900"/>
      <c r="M12" s="900"/>
    </row>
    <row r="13" spans="2:13">
      <c r="B13" s="117" t="s">
        <v>6</v>
      </c>
      <c r="C13" s="903"/>
      <c r="D13" s="903"/>
      <c r="E13" s="903"/>
      <c r="F13" s="903"/>
      <c r="I13" s="117" t="s">
        <v>6</v>
      </c>
      <c r="J13" s="900" t="s">
        <v>25</v>
      </c>
      <c r="K13" s="900"/>
      <c r="L13" s="900"/>
      <c r="M13" s="900"/>
    </row>
    <row r="14" spans="2:13">
      <c r="B14" s="117" t="s">
        <v>7</v>
      </c>
      <c r="C14" s="124" t="s">
        <v>12</v>
      </c>
      <c r="D14" s="119" t="s">
        <v>15</v>
      </c>
      <c r="E14" s="15"/>
      <c r="F14" s="16"/>
      <c r="I14" s="117" t="s">
        <v>7</v>
      </c>
      <c r="J14" s="124" t="s">
        <v>12</v>
      </c>
      <c r="K14" s="119" t="s">
        <v>15</v>
      </c>
      <c r="L14" s="120">
        <v>2</v>
      </c>
      <c r="M14" s="121">
        <v>17</v>
      </c>
    </row>
    <row r="17" spans="2:2">
      <c r="B17" s="115" t="s">
        <v>1994</v>
      </c>
    </row>
    <row r="22" spans="2:2" ht="37.5" customHeight="1"/>
    <row r="23" spans="2:2" ht="37.5" customHeight="1"/>
  </sheetData>
  <sheetProtection algorithmName="SHA-512" hashValue="YtaWUys5Dp43fauEWwMdC5LQS9/H1lMYyNv0IstrXfWngLZniZo2BHGi8nvQUi/NQWMH9o3ERmf55kp57JhjdQ==" saltValue="vxVo3z4qmxoDfoJkE3hTxA==" spinCount="100000" sheet="1" objects="1" scenarios="1"/>
  <mergeCells count="18">
    <mergeCell ref="J13:M13"/>
    <mergeCell ref="J10:M10"/>
    <mergeCell ref="J5:M5"/>
    <mergeCell ref="J7:M7"/>
    <mergeCell ref="J8:M8"/>
    <mergeCell ref="K9:M9"/>
    <mergeCell ref="C13:F13"/>
    <mergeCell ref="C5:F5"/>
    <mergeCell ref="C7:F7"/>
    <mergeCell ref="C8:F8"/>
    <mergeCell ref="C10:F10"/>
    <mergeCell ref="C11:F11"/>
    <mergeCell ref="D9:F9"/>
    <mergeCell ref="J11:M11"/>
    <mergeCell ref="J12:M12"/>
    <mergeCell ref="J4:M4"/>
    <mergeCell ref="C4:F4"/>
    <mergeCell ref="C12:F12"/>
  </mergeCells>
  <phoneticPr fontId="2"/>
  <dataValidations count="5">
    <dataValidation type="list" allowBlank="1" showInputMessage="1" showErrorMessage="1" sqref="K6 D6" xr:uid="{90CFC937-0785-40E1-8F08-43F05FFF4AAC}">
      <formula1>INDIRECT(C6)</formula1>
    </dataValidation>
    <dataValidation type="whole" allowBlank="1" showInputMessage="1" showErrorMessage="1" sqref="C10:F10" xr:uid="{BECA20D8-A370-4FD8-97A3-64196038C1A4}">
      <formula1>0</formula1>
      <formula2>999999999999</formula2>
    </dataValidation>
    <dataValidation type="list" allowBlank="1" showInputMessage="1" showErrorMessage="1" sqref="C9" xr:uid="{C8E2D6E2-103C-4E27-BEA6-2E90EFA5DEB6}">
      <formula1>連絡先</formula1>
    </dataValidation>
    <dataValidation allowBlank="1" showInputMessage="1" showErrorMessage="1" error="全角カナで入力してください。" sqref="C5:F5" xr:uid="{FCFE6A38-EA79-48B5-AC10-71413A54C6FD}"/>
    <dataValidation type="custom" imeMode="fullKatakana" allowBlank="1" showInputMessage="1" showErrorMessage="1" error="全角カナで入力してください。" sqref="C4:F4" xr:uid="{0403AA3D-C623-4B10-BAE2-4701799074AE}">
      <formula1>C4=PHONETIC(C4)</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F7E893B-FD31-4E2E-BFEA-DB027DEFA72A}">
          <x14:formula1>
            <xm:f>リスト!$A$3:$E$3</xm:f>
          </x14:formula1>
          <xm:sqref>J6 C6</xm:sqref>
        </x14:dataValidation>
        <x14:dataValidation type="list" allowBlank="1" showInputMessage="1" showErrorMessage="1" xr:uid="{A7CB9AA4-8119-419F-A473-E375B5174573}">
          <x14:formula1>
            <xm:f>リスト!$F$4:$F$15</xm:f>
          </x14:formula1>
          <xm:sqref>L14 E14 L6 E6</xm:sqref>
        </x14:dataValidation>
        <x14:dataValidation type="list" allowBlank="1" showInputMessage="1" showErrorMessage="1" xr:uid="{CF1143BE-1EA0-417F-A474-DB4F2E74DD37}">
          <x14:formula1>
            <xm:f>リスト!$G$4:$G$34</xm:f>
          </x14:formula1>
          <xm:sqref>F6 F14 M6 M14</xm:sqref>
        </x14:dataValidation>
        <x14:dataValidation type="list" allowBlank="1" showInputMessage="1" showErrorMessage="1" xr:uid="{59685A0D-3C8A-4D6D-9513-713E43776E6D}">
          <x14:formula1>
            <xm:f>リスト!$I$4:$I$6</xm:f>
          </x14:formula1>
          <xm:sqref>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4C1A3-EF01-4D5B-8991-36D80A214DF1}">
  <sheetPr codeName="Sheet28">
    <tabColor rgb="FFFFFF00"/>
    <pageSetUpPr autoPageBreaks="0"/>
  </sheetPr>
  <dimension ref="B2:K47"/>
  <sheetViews>
    <sheetView showGridLines="0" showRowColHeaders="0" workbookViewId="0"/>
  </sheetViews>
  <sheetFormatPr defaultRowHeight="15.75"/>
  <cols>
    <col min="1" max="1" width="9" style="115"/>
    <col min="2" max="2" width="3.625" style="115" customWidth="1"/>
    <col min="3" max="4" width="10.625" style="115" customWidth="1"/>
    <col min="5" max="5" width="2.125" style="115" customWidth="1"/>
    <col min="6" max="6" width="10.625" style="115" customWidth="1"/>
    <col min="7" max="7" width="2.125" style="115" customWidth="1"/>
    <col min="8" max="9" width="9" style="115"/>
    <col min="10" max="10" width="10.625" style="115" customWidth="1"/>
    <col min="11" max="16384" width="9" style="115"/>
  </cols>
  <sheetData>
    <row r="2" spans="2:11" ht="28.5">
      <c r="B2" s="114" t="s">
        <v>1960</v>
      </c>
    </row>
    <row r="4" spans="2:11">
      <c r="C4" s="125" t="s">
        <v>1515</v>
      </c>
    </row>
    <row r="5" spans="2:11">
      <c r="C5" s="115" t="s">
        <v>738</v>
      </c>
    </row>
    <row r="6" spans="2:11">
      <c r="C6" s="115" t="s">
        <v>739</v>
      </c>
    </row>
    <row r="8" spans="2:11" ht="31.5" customHeight="1">
      <c r="C8" s="934" t="s">
        <v>1961</v>
      </c>
      <c r="D8" s="934"/>
      <c r="E8" s="934" t="s">
        <v>750</v>
      </c>
      <c r="F8" s="934"/>
      <c r="G8" s="934"/>
      <c r="H8" s="934" t="s">
        <v>749</v>
      </c>
      <c r="I8" s="934"/>
      <c r="J8" s="934"/>
    </row>
    <row r="9" spans="2:11" ht="8.1" customHeight="1">
      <c r="C9" s="934" t="s">
        <v>741</v>
      </c>
      <c r="D9" s="934"/>
      <c r="E9" s="126"/>
      <c r="F9" s="127"/>
      <c r="G9" s="128"/>
      <c r="H9" s="935" t="str">
        <f>IF(計算シート!A15=1,計算シート!C15,"")</f>
        <v/>
      </c>
      <c r="I9" s="935"/>
      <c r="J9" s="935"/>
    </row>
    <row r="10" spans="2:11" ht="20.100000000000001" customHeight="1">
      <c r="C10" s="934"/>
      <c r="D10" s="934"/>
      <c r="E10" s="129"/>
      <c r="F10" s="130"/>
      <c r="G10" s="131"/>
      <c r="H10" s="935"/>
      <c r="I10" s="935"/>
      <c r="J10" s="935"/>
      <c r="K10" s="132"/>
    </row>
    <row r="11" spans="2:11" ht="8.1" customHeight="1">
      <c r="C11" s="934"/>
      <c r="D11" s="934"/>
      <c r="E11" s="133"/>
      <c r="F11" s="134"/>
      <c r="G11" s="135"/>
      <c r="H11" s="935"/>
      <c r="I11" s="935"/>
      <c r="J11" s="935"/>
    </row>
    <row r="12" spans="2:11" ht="8.1" customHeight="1">
      <c r="C12" s="934" t="s">
        <v>743</v>
      </c>
      <c r="D12" s="934"/>
      <c r="E12" s="126"/>
      <c r="F12" s="136"/>
      <c r="G12" s="137"/>
      <c r="H12" s="935" t="str">
        <f>IF(計算シート!A16=1,計算シート!C16,"")</f>
        <v/>
      </c>
      <c r="I12" s="935"/>
      <c r="J12" s="935"/>
    </row>
    <row r="13" spans="2:11" ht="24.95" customHeight="1">
      <c r="C13" s="934"/>
      <c r="D13" s="934"/>
      <c r="E13" s="129"/>
      <c r="F13" s="130"/>
      <c r="G13" s="131"/>
      <c r="H13" s="935"/>
      <c r="I13" s="935"/>
      <c r="J13" s="935"/>
    </row>
    <row r="14" spans="2:11" ht="8.1" customHeight="1">
      <c r="C14" s="934"/>
      <c r="D14" s="934"/>
      <c r="E14" s="133"/>
      <c r="F14" s="134"/>
      <c r="G14" s="135"/>
      <c r="H14" s="935"/>
      <c r="I14" s="935"/>
      <c r="J14" s="935"/>
    </row>
    <row r="15" spans="2:11" ht="8.1" customHeight="1">
      <c r="C15" s="934" t="s">
        <v>744</v>
      </c>
      <c r="D15" s="934"/>
      <c r="E15" s="126"/>
      <c r="F15" s="136"/>
      <c r="G15" s="137"/>
      <c r="H15" s="935" t="str">
        <f>IF(計算シート!A17=1,計算シート!C17,"")</f>
        <v/>
      </c>
      <c r="I15" s="935"/>
      <c r="J15" s="935"/>
    </row>
    <row r="16" spans="2:11" ht="24.95" customHeight="1">
      <c r="C16" s="934"/>
      <c r="D16" s="934"/>
      <c r="E16" s="129"/>
      <c r="F16" s="130"/>
      <c r="G16" s="131"/>
      <c r="H16" s="935"/>
      <c r="I16" s="935"/>
      <c r="J16" s="935"/>
    </row>
    <row r="17" spans="3:10" ht="8.1" customHeight="1">
      <c r="C17" s="934"/>
      <c r="D17" s="934"/>
      <c r="E17" s="133"/>
      <c r="F17" s="134"/>
      <c r="G17" s="135"/>
      <c r="H17" s="935"/>
      <c r="I17" s="935"/>
      <c r="J17" s="935"/>
    </row>
    <row r="18" spans="3:10" ht="8.1" customHeight="1">
      <c r="C18" s="934" t="s">
        <v>745</v>
      </c>
      <c r="D18" s="934"/>
      <c r="E18" s="126"/>
      <c r="F18" s="136"/>
      <c r="G18" s="137"/>
      <c r="H18" s="935" t="str">
        <f>IF(計算シート!A20=1,計算シート!C20,"")</f>
        <v/>
      </c>
      <c r="I18" s="935"/>
      <c r="J18" s="935"/>
    </row>
    <row r="19" spans="3:10" ht="24.95" customHeight="1">
      <c r="C19" s="934"/>
      <c r="D19" s="934"/>
      <c r="E19" s="129"/>
      <c r="F19" s="130"/>
      <c r="G19" s="131"/>
      <c r="H19" s="935"/>
      <c r="I19" s="935"/>
      <c r="J19" s="935"/>
    </row>
    <row r="20" spans="3:10" ht="8.1" customHeight="1">
      <c r="C20" s="934"/>
      <c r="D20" s="934"/>
      <c r="E20" s="133"/>
      <c r="F20" s="134"/>
      <c r="G20" s="135"/>
      <c r="H20" s="935"/>
      <c r="I20" s="935"/>
      <c r="J20" s="935"/>
    </row>
    <row r="21" spans="3:10" ht="8.1" customHeight="1">
      <c r="C21" s="934" t="s">
        <v>742</v>
      </c>
      <c r="D21" s="934" t="s">
        <v>746</v>
      </c>
      <c r="E21" s="126"/>
      <c r="F21" s="136"/>
      <c r="G21" s="137"/>
      <c r="H21" s="935" t="str">
        <f>IF(計算シート!A21=1,計算シート!C21,"")</f>
        <v/>
      </c>
      <c r="I21" s="935"/>
      <c r="J21" s="935"/>
    </row>
    <row r="22" spans="3:10" ht="24.95" customHeight="1">
      <c r="C22" s="934"/>
      <c r="D22" s="934"/>
      <c r="E22" s="129"/>
      <c r="F22" s="130"/>
      <c r="G22" s="131"/>
      <c r="H22" s="935"/>
      <c r="I22" s="935"/>
      <c r="J22" s="935"/>
    </row>
    <row r="23" spans="3:10" ht="8.1" customHeight="1">
      <c r="C23" s="934"/>
      <c r="D23" s="934"/>
      <c r="E23" s="133"/>
      <c r="F23" s="134"/>
      <c r="G23" s="135"/>
      <c r="H23" s="935"/>
      <c r="I23" s="935"/>
      <c r="J23" s="935"/>
    </row>
    <row r="24" spans="3:10" ht="8.1" customHeight="1">
      <c r="C24" s="934"/>
      <c r="D24" s="934" t="s">
        <v>747</v>
      </c>
      <c r="E24" s="126"/>
      <c r="F24" s="136"/>
      <c r="G24" s="137"/>
      <c r="H24" s="935" t="str">
        <f>IF(計算シート!A22=1,計算シート!C22,"")</f>
        <v/>
      </c>
      <c r="I24" s="935"/>
      <c r="J24" s="935"/>
    </row>
    <row r="25" spans="3:10" ht="24.95" customHeight="1">
      <c r="C25" s="934"/>
      <c r="D25" s="934"/>
      <c r="E25" s="129"/>
      <c r="F25" s="130"/>
      <c r="G25" s="131"/>
      <c r="H25" s="935"/>
      <c r="I25" s="935"/>
      <c r="J25" s="935"/>
    </row>
    <row r="26" spans="3:10" ht="8.1" customHeight="1">
      <c r="C26" s="934"/>
      <c r="D26" s="934"/>
      <c r="E26" s="133"/>
      <c r="F26" s="134"/>
      <c r="G26" s="135"/>
      <c r="H26" s="935"/>
      <c r="I26" s="935"/>
      <c r="J26" s="935"/>
    </row>
    <row r="27" spans="3:10" ht="8.1" customHeight="1">
      <c r="C27" s="934"/>
      <c r="D27" s="934" t="s">
        <v>424</v>
      </c>
      <c r="E27" s="126"/>
      <c r="F27" s="136"/>
      <c r="G27" s="137"/>
      <c r="H27" s="935" t="str">
        <f>IF(計算シート!A23=1,計算シート!C23,"")</f>
        <v/>
      </c>
      <c r="I27" s="935"/>
      <c r="J27" s="935"/>
    </row>
    <row r="28" spans="3:10" ht="24.95" customHeight="1">
      <c r="C28" s="934"/>
      <c r="D28" s="934"/>
      <c r="E28" s="129"/>
      <c r="F28" s="130"/>
      <c r="G28" s="131"/>
      <c r="H28" s="935"/>
      <c r="I28" s="935"/>
      <c r="J28" s="935"/>
    </row>
    <row r="29" spans="3:10" ht="8.1" customHeight="1">
      <c r="C29" s="934"/>
      <c r="D29" s="934"/>
      <c r="E29" s="133"/>
      <c r="F29" s="134"/>
      <c r="G29" s="135"/>
      <c r="H29" s="935"/>
      <c r="I29" s="935"/>
      <c r="J29" s="935"/>
    </row>
    <row r="30" spans="3:10" ht="8.1" customHeight="1">
      <c r="C30" s="936" t="s">
        <v>1087</v>
      </c>
      <c r="D30" s="936" t="s">
        <v>1086</v>
      </c>
      <c r="E30" s="126"/>
      <c r="F30" s="136"/>
      <c r="G30" s="137"/>
      <c r="H30" s="935" t="str">
        <f>IF(計算シート!A12=1,計算シート!L158,"")</f>
        <v/>
      </c>
      <c r="I30" s="935"/>
      <c r="J30" s="935"/>
    </row>
    <row r="31" spans="3:10" ht="24.95" customHeight="1">
      <c r="C31" s="937"/>
      <c r="D31" s="937"/>
      <c r="E31" s="129"/>
      <c r="F31" s="130"/>
      <c r="G31" s="131"/>
      <c r="H31" s="935"/>
      <c r="I31" s="935"/>
      <c r="J31" s="935"/>
    </row>
    <row r="32" spans="3:10" ht="8.1" customHeight="1">
      <c r="C32" s="937"/>
      <c r="D32" s="938"/>
      <c r="E32" s="133"/>
      <c r="F32" s="134"/>
      <c r="G32" s="135"/>
      <c r="H32" s="935"/>
      <c r="I32" s="935"/>
      <c r="J32" s="935"/>
    </row>
    <row r="33" spans="3:10" ht="8.1" customHeight="1">
      <c r="C33" s="937"/>
      <c r="D33" s="936" t="s">
        <v>1088</v>
      </c>
      <c r="E33" s="129"/>
      <c r="F33" s="130"/>
      <c r="G33" s="131"/>
      <c r="H33" s="916" t="str">
        <f>IF(計算シート!A13=1,計算シート!L159,"")</f>
        <v/>
      </c>
      <c r="I33" s="917"/>
      <c r="J33" s="918"/>
    </row>
    <row r="34" spans="3:10" ht="24.95" customHeight="1">
      <c r="C34" s="937"/>
      <c r="D34" s="937"/>
      <c r="E34" s="129"/>
      <c r="F34" s="130"/>
      <c r="G34" s="131"/>
      <c r="H34" s="919"/>
      <c r="I34" s="920"/>
      <c r="J34" s="921"/>
    </row>
    <row r="35" spans="3:10" ht="8.1" customHeight="1">
      <c r="C35" s="938"/>
      <c r="D35" s="938"/>
      <c r="E35" s="129"/>
      <c r="F35" s="130"/>
      <c r="G35" s="131"/>
      <c r="H35" s="922"/>
      <c r="I35" s="923"/>
      <c r="J35" s="924"/>
    </row>
    <row r="36" spans="3:10" ht="8.1" customHeight="1">
      <c r="C36" s="934" t="s">
        <v>557</v>
      </c>
      <c r="D36" s="934"/>
      <c r="E36" s="126"/>
      <c r="F36" s="136"/>
      <c r="G36" s="137"/>
      <c r="H36" s="935" t="str">
        <f>IF(計算シート!A14=1,計算シート!L160,"")</f>
        <v/>
      </c>
      <c r="I36" s="935"/>
      <c r="J36" s="935"/>
    </row>
    <row r="37" spans="3:10" ht="24.95" customHeight="1">
      <c r="C37" s="934"/>
      <c r="D37" s="934"/>
      <c r="E37" s="129"/>
      <c r="F37" s="130"/>
      <c r="G37" s="131"/>
      <c r="H37" s="935"/>
      <c r="I37" s="935"/>
      <c r="J37" s="935"/>
    </row>
    <row r="38" spans="3:10" ht="8.1" customHeight="1">
      <c r="C38" s="934"/>
      <c r="D38" s="934"/>
      <c r="E38" s="133"/>
      <c r="F38" s="134"/>
      <c r="G38" s="135"/>
      <c r="H38" s="935"/>
      <c r="I38" s="935"/>
      <c r="J38" s="935"/>
    </row>
    <row r="39" spans="3:10" ht="8.1" customHeight="1">
      <c r="C39" s="934" t="s">
        <v>499</v>
      </c>
      <c r="D39" s="934"/>
      <c r="E39" s="126"/>
      <c r="F39" s="136"/>
      <c r="G39" s="137"/>
      <c r="H39" s="935" t="str">
        <f>IF(計算シート!A19=1,計算シート!C19,"")</f>
        <v/>
      </c>
      <c r="I39" s="935"/>
      <c r="J39" s="935"/>
    </row>
    <row r="40" spans="3:10" ht="24.95" customHeight="1">
      <c r="C40" s="934"/>
      <c r="D40" s="934"/>
      <c r="E40" s="129"/>
      <c r="F40" s="130"/>
      <c r="G40" s="131"/>
      <c r="H40" s="935"/>
      <c r="I40" s="935"/>
      <c r="J40" s="935"/>
    </row>
    <row r="41" spans="3:10" ht="8.1" customHeight="1">
      <c r="C41" s="934"/>
      <c r="D41" s="934"/>
      <c r="E41" s="133"/>
      <c r="F41" s="134"/>
      <c r="G41" s="135"/>
      <c r="H41" s="935"/>
      <c r="I41" s="935"/>
      <c r="J41" s="935"/>
    </row>
    <row r="42" spans="3:10" ht="8.1" customHeight="1">
      <c r="C42" s="934" t="s">
        <v>748</v>
      </c>
      <c r="D42" s="934"/>
      <c r="E42" s="126"/>
      <c r="F42" s="136"/>
      <c r="G42" s="137"/>
      <c r="H42" s="935" t="str">
        <f>IF(計算シート!A18=1,計算シート!C18,"")</f>
        <v/>
      </c>
      <c r="I42" s="935"/>
      <c r="J42" s="935"/>
    </row>
    <row r="43" spans="3:10" ht="24.95" customHeight="1">
      <c r="C43" s="934"/>
      <c r="D43" s="934"/>
      <c r="E43" s="129"/>
      <c r="F43" s="130"/>
      <c r="G43" s="131"/>
      <c r="H43" s="935"/>
      <c r="I43" s="935"/>
      <c r="J43" s="935"/>
    </row>
    <row r="44" spans="3:10" ht="8.1" customHeight="1">
      <c r="C44" s="934"/>
      <c r="D44" s="934"/>
      <c r="E44" s="138"/>
      <c r="F44" s="139"/>
      <c r="G44" s="140"/>
      <c r="H44" s="935"/>
      <c r="I44" s="935"/>
      <c r="J44" s="935"/>
    </row>
    <row r="45" spans="3:10" ht="5.0999999999999996" customHeight="1">
      <c r="C45" s="925" t="s">
        <v>1512</v>
      </c>
      <c r="D45" s="926"/>
      <c r="E45" s="926"/>
      <c r="F45" s="926"/>
      <c r="G45" s="927"/>
      <c r="H45" s="916">
        <f ca="1">IF(計算シート!A26=1,計算シート!C26,"")</f>
        <v>0</v>
      </c>
      <c r="I45" s="917"/>
      <c r="J45" s="918"/>
    </row>
    <row r="46" spans="3:10" ht="24.95" customHeight="1">
      <c r="C46" s="928"/>
      <c r="D46" s="929"/>
      <c r="E46" s="929"/>
      <c r="F46" s="929"/>
      <c r="G46" s="930"/>
      <c r="H46" s="919"/>
      <c r="I46" s="920"/>
      <c r="J46" s="921"/>
    </row>
    <row r="47" spans="3:10" ht="5.0999999999999996" customHeight="1">
      <c r="C47" s="931"/>
      <c r="D47" s="932"/>
      <c r="E47" s="932"/>
      <c r="F47" s="932"/>
      <c r="G47" s="933"/>
      <c r="H47" s="922"/>
      <c r="I47" s="923"/>
      <c r="J47" s="924"/>
    </row>
  </sheetData>
  <sheetProtection algorithmName="SHA-512" hashValue="mLckXLfRhGCocP0jT8ZL2RGBBUbEAZNUt4/mPy21CVMexjU5df/08s8Z2vySBXfNLYTb1ypRPxHz48R+NXgFXQ==" saltValue="E/r7pvlXNRI72TB/FI1iUw==" spinCount="100000" sheet="1" objects="1" scenarios="1"/>
  <mergeCells count="31">
    <mergeCell ref="H30:J32"/>
    <mergeCell ref="H36:J38"/>
    <mergeCell ref="C21:C29"/>
    <mergeCell ref="D21:D23"/>
    <mergeCell ref="D24:D26"/>
    <mergeCell ref="D27:D29"/>
    <mergeCell ref="C30:C35"/>
    <mergeCell ref="D30:D32"/>
    <mergeCell ref="D33:D35"/>
    <mergeCell ref="H33:J35"/>
    <mergeCell ref="H15:J17"/>
    <mergeCell ref="H18:J20"/>
    <mergeCell ref="H21:J23"/>
    <mergeCell ref="H24:J26"/>
    <mergeCell ref="H27:J29"/>
    <mergeCell ref="H45:J47"/>
    <mergeCell ref="C45:G47"/>
    <mergeCell ref="C36:D38"/>
    <mergeCell ref="E8:G8"/>
    <mergeCell ref="C9:D11"/>
    <mergeCell ref="H8:J8"/>
    <mergeCell ref="H9:J11"/>
    <mergeCell ref="C12:D14"/>
    <mergeCell ref="C15:D17"/>
    <mergeCell ref="C8:D8"/>
    <mergeCell ref="C18:D20"/>
    <mergeCell ref="H39:J41"/>
    <mergeCell ref="H42:J44"/>
    <mergeCell ref="C39:D41"/>
    <mergeCell ref="C42:D44"/>
    <mergeCell ref="H12:J14"/>
  </mergeCells>
  <phoneticPr fontId="2"/>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37BD1-7CFA-4392-9839-93A4ABA5D1CA}">
  <sheetPr codeName="Sheet29">
    <tabColor rgb="FFFFFF00"/>
    <pageSetUpPr autoPageBreaks="0"/>
  </sheetPr>
  <dimension ref="B2:J47"/>
  <sheetViews>
    <sheetView showGridLines="0" showRowColHeaders="0" workbookViewId="0"/>
  </sheetViews>
  <sheetFormatPr defaultRowHeight="15.75"/>
  <cols>
    <col min="1" max="1" width="9" style="115"/>
    <col min="2" max="2" width="3.625" style="115" customWidth="1"/>
    <col min="3" max="4" width="10.625" style="115" customWidth="1"/>
    <col min="5" max="5" width="2.125" style="115" customWidth="1"/>
    <col min="6" max="6" width="10.625" style="115" customWidth="1"/>
    <col min="7" max="7" width="2.125" style="115" customWidth="1"/>
    <col min="8" max="9" width="9" style="115"/>
    <col min="10" max="10" width="10.625" style="115" customWidth="1"/>
    <col min="11" max="16384" width="9" style="115"/>
  </cols>
  <sheetData>
    <row r="2" spans="2:10" ht="28.5">
      <c r="B2" s="114" t="s">
        <v>1962</v>
      </c>
    </row>
    <row r="4" spans="2:10">
      <c r="C4" s="125" t="s">
        <v>1482</v>
      </c>
    </row>
    <row r="5" spans="2:10">
      <c r="C5" s="115" t="s">
        <v>752</v>
      </c>
    </row>
    <row r="8" spans="2:10" ht="31.5" customHeight="1">
      <c r="C8" s="934" t="s">
        <v>753</v>
      </c>
      <c r="D8" s="934"/>
      <c r="E8" s="934" t="s">
        <v>750</v>
      </c>
      <c r="F8" s="934"/>
      <c r="G8" s="934"/>
      <c r="H8" s="934" t="s">
        <v>763</v>
      </c>
      <c r="I8" s="934"/>
      <c r="J8" s="934"/>
    </row>
    <row r="9" spans="2:10" ht="8.1" customHeight="1">
      <c r="C9" s="934" t="s">
        <v>558</v>
      </c>
      <c r="D9" s="934"/>
      <c r="E9" s="126"/>
      <c r="F9" s="127"/>
      <c r="G9" s="128"/>
      <c r="H9" s="935" t="str">
        <f>IF(計算シート!A27=1,計算シート!C27,"")</f>
        <v/>
      </c>
      <c r="I9" s="935"/>
      <c r="J9" s="935"/>
    </row>
    <row r="10" spans="2:10" ht="20.100000000000001" customHeight="1">
      <c r="C10" s="934"/>
      <c r="D10" s="934"/>
      <c r="E10" s="129"/>
      <c r="F10" s="130"/>
      <c r="G10" s="131"/>
      <c r="H10" s="935"/>
      <c r="I10" s="935"/>
      <c r="J10" s="935"/>
    </row>
    <row r="11" spans="2:10" ht="8.1" customHeight="1">
      <c r="C11" s="934"/>
      <c r="D11" s="934"/>
      <c r="E11" s="133"/>
      <c r="F11" s="134"/>
      <c r="G11" s="135"/>
      <c r="H11" s="935"/>
      <c r="I11" s="935"/>
      <c r="J11" s="935"/>
    </row>
    <row r="12" spans="2:10" ht="8.1" customHeight="1">
      <c r="C12" s="940" t="s">
        <v>754</v>
      </c>
      <c r="D12" s="940"/>
      <c r="E12" s="126"/>
      <c r="F12" s="136"/>
      <c r="G12" s="137"/>
      <c r="H12" s="935" t="str">
        <f>IF(計算シート!A28=1,計算シート!C28,"")</f>
        <v/>
      </c>
      <c r="I12" s="935"/>
      <c r="J12" s="935"/>
    </row>
    <row r="13" spans="2:10" ht="24.95" customHeight="1">
      <c r="C13" s="940"/>
      <c r="D13" s="940"/>
      <c r="E13" s="129"/>
      <c r="F13" s="130"/>
      <c r="G13" s="131"/>
      <c r="H13" s="935"/>
      <c r="I13" s="935"/>
      <c r="J13" s="935"/>
    </row>
    <row r="14" spans="2:10" ht="8.1" customHeight="1">
      <c r="C14" s="940"/>
      <c r="D14" s="940"/>
      <c r="E14" s="133"/>
      <c r="F14" s="134"/>
      <c r="G14" s="135"/>
      <c r="H14" s="935"/>
      <c r="I14" s="935"/>
      <c r="J14" s="935"/>
    </row>
    <row r="15" spans="2:10" ht="8.1" customHeight="1">
      <c r="C15" s="934" t="s">
        <v>573</v>
      </c>
      <c r="D15" s="934"/>
      <c r="E15" s="126"/>
      <c r="F15" s="136"/>
      <c r="G15" s="137"/>
      <c r="H15" s="935" t="str">
        <f>IF(計算シート!A29=1,計算シート!C29,"")</f>
        <v/>
      </c>
      <c r="I15" s="935"/>
      <c r="J15" s="935"/>
    </row>
    <row r="16" spans="2:10" ht="24.95" customHeight="1">
      <c r="C16" s="934"/>
      <c r="D16" s="934"/>
      <c r="E16" s="129"/>
      <c r="F16" s="130"/>
      <c r="G16" s="131"/>
      <c r="H16" s="935"/>
      <c r="I16" s="935"/>
      <c r="J16" s="935"/>
    </row>
    <row r="17" spans="3:10" ht="8.1" customHeight="1">
      <c r="C17" s="934"/>
      <c r="D17" s="934"/>
      <c r="E17" s="133"/>
      <c r="F17" s="134"/>
      <c r="G17" s="135"/>
      <c r="H17" s="935"/>
      <c r="I17" s="935"/>
      <c r="J17" s="935"/>
    </row>
    <row r="18" spans="3:10" ht="8.1" customHeight="1">
      <c r="C18" s="934" t="s">
        <v>757</v>
      </c>
      <c r="D18" s="934"/>
      <c r="E18" s="126"/>
      <c r="F18" s="136"/>
      <c r="G18" s="137"/>
      <c r="H18" s="935" t="str">
        <f>IF(計算シート!A30=1,計算シート!C30,"")</f>
        <v/>
      </c>
      <c r="I18" s="935"/>
      <c r="J18" s="935"/>
    </row>
    <row r="19" spans="3:10" ht="24.95" customHeight="1">
      <c r="C19" s="934"/>
      <c r="D19" s="934"/>
      <c r="E19" s="129"/>
      <c r="F19" s="130"/>
      <c r="G19" s="131"/>
      <c r="H19" s="935"/>
      <c r="I19" s="935"/>
      <c r="J19" s="935"/>
    </row>
    <row r="20" spans="3:10" ht="8.1" customHeight="1">
      <c r="C20" s="934"/>
      <c r="D20" s="934"/>
      <c r="E20" s="133"/>
      <c r="F20" s="134"/>
      <c r="G20" s="135"/>
      <c r="H20" s="935"/>
      <c r="I20" s="935"/>
      <c r="J20" s="935"/>
    </row>
    <row r="21" spans="3:10" ht="8.1" customHeight="1">
      <c r="C21" s="925" t="s">
        <v>685</v>
      </c>
      <c r="D21" s="927"/>
      <c r="E21" s="126"/>
      <c r="F21" s="136"/>
      <c r="G21" s="137"/>
      <c r="H21" s="935" t="str">
        <f>IF(計算シート!A33=1,計算シート!C33,"")</f>
        <v/>
      </c>
      <c r="I21" s="935"/>
      <c r="J21" s="935"/>
    </row>
    <row r="22" spans="3:10" ht="24.95" customHeight="1">
      <c r="C22" s="928"/>
      <c r="D22" s="930"/>
      <c r="E22" s="129"/>
      <c r="F22" s="130"/>
      <c r="G22" s="131"/>
      <c r="H22" s="935"/>
      <c r="I22" s="935"/>
      <c r="J22" s="935"/>
    </row>
    <row r="23" spans="3:10" ht="8.1" customHeight="1">
      <c r="C23" s="931"/>
      <c r="D23" s="933"/>
      <c r="E23" s="133"/>
      <c r="F23" s="134"/>
      <c r="G23" s="135"/>
      <c r="H23" s="935"/>
      <c r="I23" s="935"/>
      <c r="J23" s="935"/>
    </row>
    <row r="24" spans="3:10" ht="8.1" customHeight="1">
      <c r="C24" s="941" t="s">
        <v>758</v>
      </c>
      <c r="D24" s="927"/>
      <c r="E24" s="126"/>
      <c r="F24" s="136"/>
      <c r="G24" s="137"/>
      <c r="H24" s="935" t="str">
        <f>IF(計算シート!A34=1,計算シート!C34,"")</f>
        <v/>
      </c>
      <c r="I24" s="935"/>
      <c r="J24" s="935"/>
    </row>
    <row r="25" spans="3:10" ht="24.95" customHeight="1">
      <c r="C25" s="928"/>
      <c r="D25" s="930"/>
      <c r="E25" s="129"/>
      <c r="F25" s="130"/>
      <c r="G25" s="131"/>
      <c r="H25" s="935"/>
      <c r="I25" s="935"/>
      <c r="J25" s="935"/>
    </row>
    <row r="26" spans="3:10" ht="8.1" customHeight="1">
      <c r="C26" s="931"/>
      <c r="D26" s="933"/>
      <c r="E26" s="133"/>
      <c r="F26" s="134"/>
      <c r="G26" s="135"/>
      <c r="H26" s="935"/>
      <c r="I26" s="935"/>
      <c r="J26" s="935"/>
    </row>
    <row r="27" spans="3:10" ht="8.1" customHeight="1">
      <c r="C27" s="925" t="s">
        <v>759</v>
      </c>
      <c r="D27" s="927"/>
      <c r="E27" s="126"/>
      <c r="F27" s="136"/>
      <c r="G27" s="137"/>
      <c r="H27" s="935" t="str">
        <f>IF(計算シート!A31=1,計算シート!C31,"")</f>
        <v/>
      </c>
      <c r="I27" s="935"/>
      <c r="J27" s="935"/>
    </row>
    <row r="28" spans="3:10" ht="24.95" customHeight="1">
      <c r="C28" s="928"/>
      <c r="D28" s="930"/>
      <c r="E28" s="129"/>
      <c r="F28" s="130"/>
      <c r="G28" s="131"/>
      <c r="H28" s="935"/>
      <c r="I28" s="935"/>
      <c r="J28" s="935"/>
    </row>
    <row r="29" spans="3:10" ht="8.1" customHeight="1">
      <c r="C29" s="931"/>
      <c r="D29" s="933"/>
      <c r="E29" s="133"/>
      <c r="F29" s="134"/>
      <c r="G29" s="135"/>
      <c r="H29" s="935"/>
      <c r="I29" s="935"/>
      <c r="J29" s="935"/>
    </row>
    <row r="30" spans="3:10" ht="8.1" customHeight="1">
      <c r="C30" s="934" t="s">
        <v>760</v>
      </c>
      <c r="D30" s="934"/>
      <c r="E30" s="126"/>
      <c r="F30" s="136"/>
      <c r="G30" s="137"/>
      <c r="H30" s="935" t="str">
        <f>IF(計算シート!L217=1,計算シート!G217,"")</f>
        <v/>
      </c>
      <c r="I30" s="935"/>
      <c r="J30" s="935"/>
    </row>
    <row r="31" spans="3:10" ht="24.95" customHeight="1">
      <c r="C31" s="934"/>
      <c r="D31" s="934"/>
      <c r="E31" s="129"/>
      <c r="F31" s="130"/>
      <c r="G31" s="131"/>
      <c r="H31" s="935"/>
      <c r="I31" s="935"/>
      <c r="J31" s="935"/>
    </row>
    <row r="32" spans="3:10" ht="8.1" customHeight="1">
      <c r="C32" s="934"/>
      <c r="D32" s="934"/>
      <c r="E32" s="133"/>
      <c r="F32" s="134"/>
      <c r="G32" s="135"/>
      <c r="H32" s="935"/>
      <c r="I32" s="935"/>
      <c r="J32" s="935"/>
    </row>
    <row r="33" spans="3:10" ht="8.1" customHeight="1">
      <c r="C33" s="934" t="s">
        <v>761</v>
      </c>
      <c r="D33" s="934"/>
      <c r="E33" s="126"/>
      <c r="F33" s="136"/>
      <c r="G33" s="137"/>
      <c r="H33" s="935" t="str">
        <f>IF(計算シート!L216=1,計算シート!J79,"")</f>
        <v/>
      </c>
      <c r="I33" s="935"/>
      <c r="J33" s="935"/>
    </row>
    <row r="34" spans="3:10" ht="24.95" customHeight="1">
      <c r="C34" s="934"/>
      <c r="D34" s="934"/>
      <c r="E34" s="129"/>
      <c r="F34" s="130"/>
      <c r="G34" s="131"/>
      <c r="H34" s="935"/>
      <c r="I34" s="935"/>
      <c r="J34" s="935"/>
    </row>
    <row r="35" spans="3:10" ht="8.1" customHeight="1">
      <c r="C35" s="934"/>
      <c r="D35" s="934"/>
      <c r="E35" s="133"/>
      <c r="F35" s="134"/>
      <c r="G35" s="135"/>
      <c r="H35" s="935"/>
      <c r="I35" s="935"/>
      <c r="J35" s="935"/>
    </row>
    <row r="36" spans="3:10" ht="8.1" customHeight="1">
      <c r="C36" s="934" t="s">
        <v>720</v>
      </c>
      <c r="D36" s="934"/>
      <c r="E36" s="126"/>
      <c r="F36" s="136"/>
      <c r="G36" s="137"/>
      <c r="H36" s="935" t="str">
        <f>IF(計算シート!A37=1,計算シート!C37,"")</f>
        <v/>
      </c>
      <c r="I36" s="935"/>
      <c r="J36" s="935"/>
    </row>
    <row r="37" spans="3:10" ht="24.95" customHeight="1">
      <c r="C37" s="934"/>
      <c r="D37" s="934"/>
      <c r="E37" s="129"/>
      <c r="F37" s="130"/>
      <c r="G37" s="131"/>
      <c r="H37" s="935"/>
      <c r="I37" s="935"/>
      <c r="J37" s="935"/>
    </row>
    <row r="38" spans="3:10" ht="8.1" customHeight="1">
      <c r="C38" s="934"/>
      <c r="D38" s="934"/>
      <c r="E38" s="133"/>
      <c r="F38" s="134"/>
      <c r="G38" s="135"/>
      <c r="H38" s="935"/>
      <c r="I38" s="935"/>
      <c r="J38" s="935"/>
    </row>
    <row r="39" spans="3:10" ht="8.1" customHeight="1">
      <c r="C39" s="934" t="s">
        <v>762</v>
      </c>
      <c r="D39" s="934"/>
      <c r="E39" s="126"/>
      <c r="F39" s="136"/>
      <c r="G39" s="137"/>
      <c r="H39" s="935" t="str">
        <f>IF(計算シート!A38=1,計算シート!C38,"")</f>
        <v/>
      </c>
      <c r="I39" s="935"/>
      <c r="J39" s="935"/>
    </row>
    <row r="40" spans="3:10" ht="24.95" customHeight="1">
      <c r="C40" s="934"/>
      <c r="D40" s="934"/>
      <c r="E40" s="129"/>
      <c r="F40" s="130"/>
      <c r="G40" s="131"/>
      <c r="H40" s="935"/>
      <c r="I40" s="935"/>
      <c r="J40" s="935"/>
    </row>
    <row r="41" spans="3:10" ht="8.1" customHeight="1">
      <c r="C41" s="934"/>
      <c r="D41" s="934"/>
      <c r="E41" s="138"/>
      <c r="F41" s="139"/>
      <c r="G41" s="140"/>
      <c r="H41" s="935"/>
      <c r="I41" s="935"/>
      <c r="J41" s="935"/>
    </row>
    <row r="42" spans="3:10" ht="8.1" customHeight="1">
      <c r="C42" s="934" t="s">
        <v>1428</v>
      </c>
      <c r="D42" s="934"/>
      <c r="E42" s="126"/>
      <c r="F42" s="136"/>
      <c r="G42" s="137"/>
      <c r="H42" s="939"/>
      <c r="I42" s="939"/>
      <c r="J42" s="939"/>
    </row>
    <row r="43" spans="3:10" ht="24.95" customHeight="1">
      <c r="C43" s="934"/>
      <c r="D43" s="934"/>
      <c r="E43" s="129"/>
      <c r="F43" s="130"/>
      <c r="G43" s="131"/>
      <c r="H43" s="939"/>
      <c r="I43" s="939"/>
      <c r="J43" s="939"/>
    </row>
    <row r="44" spans="3:10" ht="8.1" customHeight="1">
      <c r="C44" s="934"/>
      <c r="D44" s="934"/>
      <c r="E44" s="138"/>
      <c r="F44" s="139"/>
      <c r="G44" s="140"/>
      <c r="H44" s="939"/>
      <c r="I44" s="939"/>
      <c r="J44" s="939"/>
    </row>
    <row r="45" spans="3:10" ht="8.1" customHeight="1">
      <c r="C45" s="934" t="s">
        <v>871</v>
      </c>
      <c r="D45" s="934"/>
      <c r="E45" s="126"/>
      <c r="F45" s="136"/>
      <c r="G45" s="137"/>
      <c r="H45" s="939"/>
      <c r="I45" s="939"/>
      <c r="J45" s="939"/>
    </row>
    <row r="46" spans="3:10" ht="24.95" customHeight="1">
      <c r="C46" s="934"/>
      <c r="D46" s="934"/>
      <c r="E46" s="129"/>
      <c r="F46" s="130"/>
      <c r="G46" s="131"/>
      <c r="H46" s="939"/>
      <c r="I46" s="939"/>
      <c r="J46" s="939"/>
    </row>
    <row r="47" spans="3:10" ht="8.1" customHeight="1">
      <c r="C47" s="934"/>
      <c r="D47" s="934"/>
      <c r="E47" s="138"/>
      <c r="F47" s="139"/>
      <c r="G47" s="140"/>
      <c r="H47" s="939"/>
      <c r="I47" s="939"/>
      <c r="J47" s="939"/>
    </row>
  </sheetData>
  <sheetProtection algorithmName="SHA-512" hashValue="V/Z3xTbPXVS1UKYOlLSOWMvPr+n0SjKfX053EPHglBZ79Y2IVomZHknfLQCqz8m6gxhbOyflVE2fDANHVUBM+Q==" saltValue="ZqpejEa4RuchREV7ueeNcA==" spinCount="100000" sheet="1" objects="1" scenarios="1"/>
  <mergeCells count="29">
    <mergeCell ref="C36:D38"/>
    <mergeCell ref="H36:J38"/>
    <mergeCell ref="H24:J26"/>
    <mergeCell ref="H27:J29"/>
    <mergeCell ref="C30:D32"/>
    <mergeCell ref="H30:J32"/>
    <mergeCell ref="C33:D35"/>
    <mergeCell ref="H33:J35"/>
    <mergeCell ref="C8:D8"/>
    <mergeCell ref="E8:G8"/>
    <mergeCell ref="H8:J8"/>
    <mergeCell ref="C9:D11"/>
    <mergeCell ref="H9:J11"/>
    <mergeCell ref="C42:D44"/>
    <mergeCell ref="H42:J44"/>
    <mergeCell ref="C45:D47"/>
    <mergeCell ref="H45:J47"/>
    <mergeCell ref="C12:D14"/>
    <mergeCell ref="H12:J14"/>
    <mergeCell ref="C15:D17"/>
    <mergeCell ref="H15:J17"/>
    <mergeCell ref="C18:D20"/>
    <mergeCell ref="H18:J20"/>
    <mergeCell ref="H21:J23"/>
    <mergeCell ref="C39:D41"/>
    <mergeCell ref="H39:J41"/>
    <mergeCell ref="C21:D23"/>
    <mergeCell ref="C24:D26"/>
    <mergeCell ref="C27:D29"/>
  </mergeCells>
  <phoneticPr fontId="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9035E-619E-4FEF-BC7E-C90516DE7669}">
  <sheetPr>
    <tabColor rgb="FF00B050"/>
    <pageSetUpPr autoPageBreaks="0"/>
  </sheetPr>
  <dimension ref="B2:R31"/>
  <sheetViews>
    <sheetView showGridLines="0" showRowColHeaders="0" zoomScaleNormal="100" workbookViewId="0"/>
  </sheetViews>
  <sheetFormatPr defaultRowHeight="19.5"/>
  <cols>
    <col min="1" max="2" width="3.625" style="91" customWidth="1"/>
    <col min="3" max="3" width="11.5" style="91" customWidth="1"/>
    <col min="4" max="9" width="9" style="91"/>
    <col min="10" max="10" width="3.625" style="91" customWidth="1"/>
    <col min="11" max="13" width="8.625" style="91" customWidth="1"/>
    <col min="14" max="14" width="3.625" style="91" customWidth="1"/>
    <col min="15" max="15" width="9" style="91" customWidth="1"/>
    <col min="16" max="16384" width="9" style="91"/>
  </cols>
  <sheetData>
    <row r="2" spans="2:18" ht="28.5">
      <c r="B2" s="141" t="s">
        <v>1963</v>
      </c>
      <c r="C2" s="96"/>
      <c r="D2" s="96"/>
      <c r="E2" s="96"/>
      <c r="F2" s="96"/>
      <c r="G2" s="96"/>
      <c r="H2" s="96"/>
      <c r="I2" s="96"/>
      <c r="J2" s="96"/>
      <c r="K2" s="96"/>
      <c r="L2" s="96"/>
      <c r="R2" s="142"/>
    </row>
    <row r="3" spans="2:18">
      <c r="R3" s="142"/>
    </row>
    <row r="4" spans="2:18">
      <c r="C4" s="143" t="s">
        <v>1931</v>
      </c>
      <c r="R4" s="142"/>
    </row>
    <row r="5" spans="2:18">
      <c r="C5" s="144" t="s">
        <v>1926</v>
      </c>
      <c r="R5" s="145"/>
    </row>
    <row r="6" spans="2:18">
      <c r="C6" s="945"/>
      <c r="D6" s="946"/>
      <c r="E6" s="946"/>
      <c r="F6" s="947"/>
    </row>
    <row r="7" spans="2:18" ht="9.9499999999999993" customHeight="1"/>
    <row r="8" spans="2:18" ht="20.100000000000001" customHeight="1">
      <c r="C8" s="146" t="s">
        <v>1925</v>
      </c>
      <c r="D8" s="96"/>
      <c r="E8" s="96"/>
      <c r="F8" s="96"/>
      <c r="G8" s="96"/>
      <c r="H8" s="96"/>
      <c r="I8" s="96"/>
      <c r="J8" s="96"/>
      <c r="K8" s="96"/>
      <c r="L8" s="96"/>
      <c r="M8" s="96"/>
    </row>
    <row r="9" spans="2:18" ht="5.0999999999999996" customHeight="1">
      <c r="C9" s="93"/>
      <c r="D9" s="93"/>
      <c r="E9" s="93"/>
      <c r="F9" s="93"/>
      <c r="G9" s="93"/>
      <c r="H9" s="93"/>
      <c r="I9" s="93"/>
      <c r="J9" s="93"/>
      <c r="K9" s="93"/>
      <c r="L9" s="93"/>
      <c r="M9" s="93"/>
      <c r="N9" s="93"/>
    </row>
    <row r="10" spans="2:18" ht="20.100000000000001" customHeight="1">
      <c r="C10" s="147" t="s">
        <v>1927</v>
      </c>
      <c r="D10" s="148"/>
      <c r="E10" s="100"/>
      <c r="F10" s="100"/>
      <c r="G10" s="100"/>
      <c r="H10" s="100"/>
      <c r="I10" s="100"/>
      <c r="J10" s="100"/>
      <c r="K10" s="100"/>
      <c r="L10" s="100"/>
      <c r="M10" s="100"/>
    </row>
    <row r="11" spans="2:18" ht="20.100000000000001" customHeight="1">
      <c r="C11" s="149" t="s">
        <v>1928</v>
      </c>
      <c r="D11" s="146" t="s">
        <v>1929</v>
      </c>
      <c r="E11" s="100"/>
      <c r="F11" s="100"/>
      <c r="G11" s="100"/>
      <c r="H11" s="100"/>
      <c r="I11" s="100"/>
      <c r="J11" s="100"/>
      <c r="K11" s="100"/>
      <c r="L11" s="100"/>
      <c r="M11" s="100"/>
    </row>
    <row r="12" spans="2:18" ht="20.100000000000001" customHeight="1">
      <c r="C12" s="149" t="s">
        <v>1928</v>
      </c>
      <c r="D12" s="150" t="s">
        <v>1930</v>
      </c>
      <c r="E12" s="102"/>
      <c r="F12" s="100"/>
      <c r="G12" s="100"/>
      <c r="H12" s="100"/>
      <c r="I12" s="100"/>
      <c r="J12" s="100"/>
      <c r="K12" s="100"/>
      <c r="L12" s="100"/>
      <c r="M12" s="100"/>
    </row>
    <row r="13" spans="2:18" ht="26.1" customHeight="1">
      <c r="C13" s="151"/>
      <c r="D13" s="152"/>
      <c r="E13" s="153"/>
      <c r="F13" s="152"/>
      <c r="G13" s="152"/>
      <c r="H13" s="152"/>
      <c r="I13" s="152"/>
      <c r="J13" s="152"/>
      <c r="K13" s="152"/>
      <c r="L13" s="152"/>
      <c r="M13" s="152"/>
      <c r="N13" s="93"/>
    </row>
    <row r="14" spans="2:18" ht="26.1" customHeight="1">
      <c r="C14" s="154" t="s">
        <v>1947</v>
      </c>
      <c r="D14" s="100"/>
      <c r="E14" s="155" t="s">
        <v>1946</v>
      </c>
      <c r="F14" s="100"/>
      <c r="G14" s="100"/>
      <c r="H14" s="100"/>
      <c r="I14" s="100"/>
      <c r="J14" s="100"/>
      <c r="K14" s="100"/>
      <c r="L14" s="100"/>
      <c r="M14" s="100"/>
    </row>
    <row r="15" spans="2:18" ht="9.9499999999999993" customHeight="1">
      <c r="D15" s="156"/>
      <c r="E15" s="156"/>
      <c r="F15" s="156"/>
      <c r="G15" s="156"/>
      <c r="H15" s="100"/>
      <c r="I15" s="100"/>
      <c r="J15" s="100"/>
      <c r="K15" s="100"/>
      <c r="L15" s="100"/>
      <c r="M15" s="100"/>
    </row>
    <row r="16" spans="2:18" ht="24" customHeight="1">
      <c r="C16" s="157"/>
      <c r="D16" s="158"/>
      <c r="E16" s="158"/>
      <c r="F16" s="158"/>
      <c r="G16" s="943" t="s">
        <v>1945</v>
      </c>
      <c r="H16" s="942"/>
      <c r="I16" s="944"/>
      <c r="J16" s="159"/>
      <c r="K16" s="942" t="s">
        <v>1943</v>
      </c>
      <c r="L16" s="942"/>
      <c r="M16" s="942"/>
      <c r="N16" s="160"/>
    </row>
    <row r="17" spans="3:14" ht="8.1" customHeight="1">
      <c r="C17" s="161"/>
      <c r="D17" s="152"/>
      <c r="E17" s="152"/>
      <c r="F17" s="152"/>
      <c r="G17" s="943" t="str">
        <f>IF(計算シート!G256=1,"必要","")</f>
        <v>必要</v>
      </c>
      <c r="H17" s="942"/>
      <c r="I17" s="944"/>
      <c r="J17" s="152"/>
      <c r="K17" s="152"/>
      <c r="L17" s="152"/>
      <c r="M17" s="152"/>
      <c r="N17" s="94"/>
    </row>
    <row r="18" spans="3:14" ht="24.95" customHeight="1">
      <c r="C18" s="948" t="s">
        <v>1939</v>
      </c>
      <c r="D18" s="949"/>
      <c r="E18" s="949"/>
      <c r="F18" s="949"/>
      <c r="G18" s="948"/>
      <c r="H18" s="949"/>
      <c r="I18" s="950"/>
      <c r="J18" s="100"/>
      <c r="K18" s="100"/>
      <c r="L18" s="100"/>
      <c r="M18" s="100"/>
      <c r="N18" s="97"/>
    </row>
    <row r="19" spans="3:14" ht="8.1" customHeight="1">
      <c r="C19" s="162"/>
      <c r="D19" s="104"/>
      <c r="E19" s="104"/>
      <c r="F19" s="104"/>
      <c r="G19" s="951"/>
      <c r="H19" s="952"/>
      <c r="I19" s="953"/>
      <c r="J19" s="163"/>
      <c r="K19" s="164"/>
      <c r="L19" s="164"/>
      <c r="M19" s="164"/>
      <c r="N19" s="165"/>
    </row>
    <row r="20" spans="3:14" ht="8.1" customHeight="1">
      <c r="C20" s="166"/>
      <c r="D20" s="167"/>
      <c r="E20" s="167"/>
      <c r="F20" s="167"/>
      <c r="G20" s="943" t="str">
        <f>IF(計算シート!G257=1,"必要","")</f>
        <v/>
      </c>
      <c r="H20" s="942"/>
      <c r="I20" s="944"/>
      <c r="J20" s="96"/>
      <c r="K20" s="96"/>
      <c r="L20" s="96"/>
      <c r="M20" s="96"/>
      <c r="N20" s="97"/>
    </row>
    <row r="21" spans="3:14" ht="24.95" customHeight="1">
      <c r="C21" s="948" t="s">
        <v>1940</v>
      </c>
      <c r="D21" s="949"/>
      <c r="E21" s="949"/>
      <c r="F21" s="949"/>
      <c r="G21" s="948"/>
      <c r="H21" s="949"/>
      <c r="I21" s="950"/>
      <c r="J21" s="168"/>
      <c r="K21" s="96"/>
      <c r="L21" s="96"/>
      <c r="M21" s="96"/>
      <c r="N21" s="97"/>
    </row>
    <row r="22" spans="3:14" ht="8.1" customHeight="1">
      <c r="C22" s="166"/>
      <c r="D22" s="167"/>
      <c r="E22" s="167"/>
      <c r="F22" s="167"/>
      <c r="G22" s="951"/>
      <c r="H22" s="952"/>
      <c r="I22" s="953"/>
      <c r="J22" s="168"/>
      <c r="K22" s="96"/>
      <c r="L22" s="96"/>
      <c r="M22" s="96"/>
      <c r="N22" s="97"/>
    </row>
    <row r="23" spans="3:14" ht="8.1" customHeight="1">
      <c r="C23" s="161"/>
      <c r="D23" s="93"/>
      <c r="E23" s="93"/>
      <c r="F23" s="93"/>
      <c r="G23" s="943" t="str">
        <f>IF(計算シート!G258=1,"必要","")</f>
        <v/>
      </c>
      <c r="H23" s="942"/>
      <c r="I23" s="944"/>
      <c r="J23" s="93"/>
      <c r="K23" s="93"/>
      <c r="L23" s="93"/>
      <c r="M23" s="93"/>
      <c r="N23" s="94"/>
    </row>
    <row r="24" spans="3:14" ht="24.95" customHeight="1">
      <c r="C24" s="948" t="s">
        <v>1941</v>
      </c>
      <c r="D24" s="949"/>
      <c r="E24" s="949"/>
      <c r="F24" s="949"/>
      <c r="G24" s="948"/>
      <c r="H24" s="949"/>
      <c r="I24" s="950"/>
      <c r="J24" s="96"/>
      <c r="K24" s="96"/>
      <c r="L24" s="96"/>
      <c r="M24" s="96"/>
      <c r="N24" s="97"/>
    </row>
    <row r="25" spans="3:14" ht="8.1" customHeight="1">
      <c r="C25" s="162"/>
      <c r="D25" s="164"/>
      <c r="E25" s="164"/>
      <c r="F25" s="164"/>
      <c r="G25" s="951"/>
      <c r="H25" s="952"/>
      <c r="I25" s="953"/>
      <c r="J25" s="164"/>
      <c r="K25" s="164"/>
      <c r="L25" s="164"/>
      <c r="M25" s="164"/>
      <c r="N25" s="165"/>
    </row>
    <row r="26" spans="3:14" ht="8.1" customHeight="1">
      <c r="C26" s="166"/>
      <c r="D26" s="167"/>
      <c r="E26" s="167"/>
      <c r="F26" s="167"/>
      <c r="G26" s="943" t="str">
        <f>IF(計算シート!G259=1,"必要","")</f>
        <v/>
      </c>
      <c r="H26" s="942"/>
      <c r="I26" s="944"/>
      <c r="J26" s="96"/>
      <c r="K26" s="96"/>
      <c r="L26" s="96"/>
      <c r="M26" s="96"/>
      <c r="N26" s="97"/>
    </row>
    <row r="27" spans="3:14" ht="24.95" customHeight="1">
      <c r="C27" s="948" t="s">
        <v>1942</v>
      </c>
      <c r="D27" s="949"/>
      <c r="E27" s="949"/>
      <c r="F27" s="949"/>
      <c r="G27" s="948"/>
      <c r="H27" s="949"/>
      <c r="I27" s="950"/>
      <c r="J27" s="96"/>
      <c r="K27" s="96"/>
      <c r="L27" s="96"/>
      <c r="M27" s="96"/>
      <c r="N27" s="97"/>
    </row>
    <row r="28" spans="3:14" ht="8.1" customHeight="1">
      <c r="C28" s="169"/>
      <c r="D28" s="96"/>
      <c r="E28" s="96"/>
      <c r="F28" s="96"/>
      <c r="G28" s="951"/>
      <c r="H28" s="952"/>
      <c r="I28" s="953"/>
      <c r="J28" s="96"/>
      <c r="K28" s="96"/>
      <c r="L28" s="96"/>
      <c r="M28" s="96"/>
      <c r="N28" s="97"/>
    </row>
    <row r="29" spans="3:14" ht="8.1" customHeight="1">
      <c r="C29" s="161"/>
      <c r="D29" s="93"/>
      <c r="E29" s="93"/>
      <c r="F29" s="93"/>
      <c r="G29" s="943" t="str">
        <f>IF(計算シート!G260=1,"必要","")</f>
        <v/>
      </c>
      <c r="H29" s="942"/>
      <c r="I29" s="944"/>
      <c r="J29" s="93"/>
      <c r="K29" s="93"/>
      <c r="L29" s="93"/>
      <c r="M29" s="93"/>
      <c r="N29" s="94"/>
    </row>
    <row r="30" spans="3:14">
      <c r="C30" s="948" t="s">
        <v>1944</v>
      </c>
      <c r="D30" s="949"/>
      <c r="E30" s="949"/>
      <c r="F30" s="949"/>
      <c r="G30" s="948"/>
      <c r="H30" s="949"/>
      <c r="I30" s="950"/>
      <c r="J30" s="96"/>
      <c r="K30" s="96"/>
      <c r="L30" s="96"/>
      <c r="M30" s="96"/>
      <c r="N30" s="97"/>
    </row>
    <row r="31" spans="3:14" ht="8.1" customHeight="1">
      <c r="C31" s="162"/>
      <c r="D31" s="164"/>
      <c r="E31" s="164"/>
      <c r="F31" s="164"/>
      <c r="G31" s="951"/>
      <c r="H31" s="952"/>
      <c r="I31" s="953"/>
      <c r="J31" s="164"/>
      <c r="K31" s="164"/>
      <c r="L31" s="164"/>
      <c r="M31" s="164"/>
      <c r="N31" s="165"/>
    </row>
  </sheetData>
  <sheetProtection algorithmName="SHA-512" hashValue="8g7Lqo0dP1YV0c5RMyLDRv5l0KypcfFY9QzkCjsEVrjhl+/uu0Vn9P0HYIhBsqp0dsF7Vkl3U3IfIy3M3ZZ4bg==" saltValue="pYfg5RMEKTSh5UClYBYlIQ==" spinCount="100000" sheet="1" objects="1" scenarios="1"/>
  <mergeCells count="13">
    <mergeCell ref="K16:M16"/>
    <mergeCell ref="G16:I16"/>
    <mergeCell ref="C6:F6"/>
    <mergeCell ref="C30:F30"/>
    <mergeCell ref="G17:I19"/>
    <mergeCell ref="G20:I22"/>
    <mergeCell ref="G23:I25"/>
    <mergeCell ref="G26:I28"/>
    <mergeCell ref="G29:I31"/>
    <mergeCell ref="C18:F18"/>
    <mergeCell ref="C21:F21"/>
    <mergeCell ref="C24:F24"/>
    <mergeCell ref="C27:F27"/>
  </mergeCells>
  <phoneticPr fontId="2"/>
  <dataValidations count="1">
    <dataValidation type="list" allowBlank="1" showInputMessage="1" showErrorMessage="1" sqref="C6:F6" xr:uid="{A3F68412-C143-45EA-83F5-3EE8D82E17EE}">
      <formula1>徴収区分</formula1>
    </dataValidation>
  </dataValidations>
  <pageMargins left="0.7" right="0.7" top="0.75" bottom="0.75" header="0.3" footer="0.3"/>
  <pageSetup paperSize="9" orientation="landscape"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34854-CE6C-4114-AD50-8E91EB4F4EFB}">
  <sheetPr>
    <tabColor theme="1"/>
  </sheetPr>
  <dimension ref="A1:R260"/>
  <sheetViews>
    <sheetView topLeftCell="A127" zoomScaleNormal="100" workbookViewId="0">
      <selection activeCell="G139" sqref="G139"/>
    </sheetView>
  </sheetViews>
  <sheetFormatPr defaultColWidth="15.625" defaultRowHeight="12.95" customHeight="1"/>
  <cols>
    <col min="1" max="1" width="5.625" style="35" customWidth="1"/>
    <col min="2" max="2" width="15.875" style="35" customWidth="1"/>
    <col min="3" max="4" width="15.625" style="35" customWidth="1"/>
    <col min="5" max="5" width="5.625" style="35" customWidth="1"/>
    <col min="6" max="16384" width="15.625" style="35"/>
  </cols>
  <sheetData>
    <row r="1" spans="1:18" ht="12.95" customHeight="1" thickBot="1"/>
    <row r="2" spans="1:18" ht="12.95" customHeight="1" thickBot="1">
      <c r="B2" s="36" t="s">
        <v>892</v>
      </c>
      <c r="C2" s="37" t="s">
        <v>893</v>
      </c>
      <c r="D2" s="38" t="s">
        <v>895</v>
      </c>
      <c r="F2" s="761" t="s">
        <v>891</v>
      </c>
      <c r="G2" s="39">
        <f ca="1">SUM(C15:C23,C25)</f>
        <v>0</v>
      </c>
      <c r="I2" s="58"/>
      <c r="J2" s="783"/>
    </row>
    <row r="3" spans="1:18" ht="12.95" customHeight="1">
      <c r="A3" s="35">
        <f>IF(OR(ISNUMBER(営業等_売上!J14),ISNUMBER(営業等_売上!J15),ISNUMBER(営業等_売上!J16),ISNUMBER(営業等_売上!J17),ISNUMBER(営業等_売上!J18)*ISNUMBER(営業等_売上!D28),ISNUMBER(営業等_売上!D36)),1,0)</f>
        <v>0</v>
      </c>
      <c r="B3" s="36" t="s">
        <v>1429</v>
      </c>
      <c r="C3" s="40">
        <f ca="1">INDIRECT(テーブル1[[#This Row],[計算結果参照元]])</f>
        <v>0</v>
      </c>
      <c r="D3" s="41" t="s">
        <v>1430</v>
      </c>
      <c r="I3" s="58"/>
      <c r="J3" s="783"/>
    </row>
    <row r="4" spans="1:18" ht="12.95" customHeight="1">
      <c r="A4" s="35">
        <f>IF(OR(ISNUMBER(農業_売上!F19),ISNUMBER(農業_売上!F20),ISNUMBER(農業_売上!F21),ISNUMBER(農業_売上!F22),ISNUMBER(農業_売上!F23),ISNUMBER(農業_売上!F24),ISNUMBER(農業_売上!F25),ISNUMBER(農業_売上!F26),ISNUMBER(農業_売上!F27),ISNUMBER(農業_売上!F37),ISNUMBER(農業_売上!F38),ISNUMBER(農業_売上!F39),ISNUMBER(農業_売上!F47),ISNUMBER(農業_売上!F48),ISNUMBER(農業_売上!F49)),1,0)</f>
        <v>0</v>
      </c>
      <c r="B4" s="42" t="s">
        <v>1431</v>
      </c>
      <c r="C4" s="40">
        <f ca="1">INDIRECT(テーブル1[[#This Row],[計算結果参照元]])</f>
        <v>0</v>
      </c>
      <c r="D4" s="43" t="s">
        <v>1490</v>
      </c>
      <c r="F4" s="762" t="s">
        <v>1889</v>
      </c>
      <c r="G4" s="44" t="e">
        <f>DATEVALUE(申告者情報!C14&amp;申告者情報!D14&amp;申告者情報!E14&amp;申告者情報!F14)</f>
        <v>#VALUE!</v>
      </c>
    </row>
    <row r="5" spans="1:18" ht="12.95" customHeight="1">
      <c r="A5" s="35">
        <f>IF(OR(ISNUMBER(不動産_売上!G25)),1,0)</f>
        <v>0</v>
      </c>
      <c r="B5" s="45" t="s">
        <v>1432</v>
      </c>
      <c r="C5" s="40">
        <f ca="1">INDIRECT(テーブル1[[#This Row],[計算結果参照元]])</f>
        <v>0</v>
      </c>
      <c r="D5" s="40" t="s">
        <v>1450</v>
      </c>
    </row>
    <row r="6" spans="1:18" ht="12.95" customHeight="1">
      <c r="A6" s="35">
        <f>IF(OR(ISNUMBER(利子所得!C13)),1,0)</f>
        <v>0</v>
      </c>
      <c r="B6" s="42" t="s">
        <v>1433</v>
      </c>
      <c r="C6" s="40">
        <f ca="1">INDIRECT(テーブル1[[#This Row],[計算結果参照元]])</f>
        <v>0</v>
      </c>
      <c r="D6" s="43" t="s">
        <v>1451</v>
      </c>
    </row>
    <row r="7" spans="1:18" ht="12.95" customHeight="1">
      <c r="A7" s="35">
        <f>IF(OR(ISNUMBER(配当所得!L26),ISNUMBER(配当所得!L27),ISNUMBER(配当所得!L28),ISNUMBER(配当所得!L29)),1,0)</f>
        <v>0</v>
      </c>
      <c r="B7" s="45" t="s">
        <v>1434</v>
      </c>
      <c r="C7" s="40">
        <f ca="1">INDIRECT(テーブル1[[#This Row],[計算結果参照元]])</f>
        <v>0</v>
      </c>
      <c r="D7" s="40" t="s">
        <v>1452</v>
      </c>
    </row>
    <row r="8" spans="1:18" ht="12.95" customHeight="1">
      <c r="A8" s="35">
        <f>IF(OR(ISNUMBER(給与_源泉有!P22),ISNUMBER(給与_源泉無!D14),ISNUMBER(給与_源泉無!D15),ISNUMBER(給与_源泉無!D16),ISNUMBER(給与_源泉無!D17),ISNUMBER(給与_源泉無!D18),ISNUMBER(給与_源泉無!D19),ISNUMBER(給与_源泉無!D20),ISNUMBER(給与_源泉無!D21),ISNUMBER(給与_源泉無!D22),ISNUMBER(給与_源泉無!D23),ISNUMBER(給与_源泉無!D24),ISNUMBER(給与_源泉無!D25),ISNUMBER(給与_源泉無!D26)),1,0)</f>
        <v>0</v>
      </c>
      <c r="B8" s="45" t="s">
        <v>1435</v>
      </c>
      <c r="C8" s="40">
        <f ca="1">INDIRECT(テーブル1[[#This Row],[計算結果参照元]])</f>
        <v>0</v>
      </c>
      <c r="D8" s="40" t="s">
        <v>1453</v>
      </c>
      <c r="F8" s="957" t="s">
        <v>765</v>
      </c>
      <c r="G8" s="958"/>
      <c r="H8" s="959"/>
      <c r="I8" s="46"/>
      <c r="J8" s="957" t="s">
        <v>746</v>
      </c>
      <c r="K8" s="958"/>
      <c r="L8" s="958"/>
      <c r="M8" s="958"/>
      <c r="N8" s="958"/>
      <c r="O8" s="958"/>
      <c r="P8" s="959"/>
      <c r="Q8" s="46"/>
      <c r="R8" s="35" t="s">
        <v>1483</v>
      </c>
    </row>
    <row r="9" spans="1:18" ht="12.95" customHeight="1">
      <c r="A9" s="35">
        <f>IF(OR(ISNUMBER(公的年金等!Z20),ISNUMBER(公的年金等!Z21),ISNUMBER(公的年金等!Z23),ISNUMBER(公的年金等!Z25)),1,0)</f>
        <v>0</v>
      </c>
      <c r="B9" s="45" t="s">
        <v>1436</v>
      </c>
      <c r="C9" s="40">
        <f ca="1">INDIRECT(テーブル1[[#This Row],[計算結果参照元]])</f>
        <v>0</v>
      </c>
      <c r="D9" s="40" t="s">
        <v>1454</v>
      </c>
      <c r="F9" s="41" t="s">
        <v>767</v>
      </c>
      <c r="G9" s="47" t="s">
        <v>766</v>
      </c>
      <c r="H9" s="41" t="s">
        <v>768</v>
      </c>
      <c r="J9" s="41" t="s">
        <v>502</v>
      </c>
      <c r="K9" s="48">
        <f>公的年金等!Z20+公的年金等!Z21+公的年金等!Z23+公的年金等!Z25</f>
        <v>0</v>
      </c>
      <c r="L9" s="48"/>
      <c r="M9" s="41"/>
      <c r="N9" s="41"/>
      <c r="O9" s="41"/>
      <c r="P9" s="41"/>
    </row>
    <row r="10" spans="1:18" ht="12.95" customHeight="1">
      <c r="A10" s="35">
        <f>IF(OR(ISNUMBER(年金以外雑所得!H20),ISNUMBER(年金以外雑所得!H21),ISNUMBER(年金以外雑所得!H22)),1,0)</f>
        <v>0</v>
      </c>
      <c r="B10" s="45" t="s">
        <v>1437</v>
      </c>
      <c r="C10" s="40">
        <f ca="1">INDIRECT(テーブル1[[#This Row],[計算結果参照元]])</f>
        <v>0</v>
      </c>
      <c r="D10" s="40" t="s">
        <v>1455</v>
      </c>
      <c r="F10" s="49">
        <f>SUM(F13,F15)</f>
        <v>0</v>
      </c>
      <c r="G10" s="50">
        <f>INT(IF(F10&lt;550999,0))</f>
        <v>0</v>
      </c>
      <c r="H10" s="49">
        <f>SUM(G10:G20)</f>
        <v>0</v>
      </c>
      <c r="J10" s="41" t="s">
        <v>769</v>
      </c>
      <c r="K10" s="49">
        <f ca="1">SUM(C15:C19,H10,C22:C23,C25)</f>
        <v>0</v>
      </c>
      <c r="L10" s="49"/>
      <c r="M10" s="41"/>
      <c r="N10" s="41"/>
      <c r="O10" s="41"/>
      <c r="P10" s="41"/>
    </row>
    <row r="11" spans="1:18" ht="12.95" customHeight="1">
      <c r="A11" s="35">
        <f>IF(OR(ISNUMBER(年金以外雑所得!H28),ISNUMBER(年金以外雑所得!H29),ISNUMBER(年金以外雑所得!H30)),1,0)</f>
        <v>0</v>
      </c>
      <c r="B11" s="45" t="s">
        <v>1438</v>
      </c>
      <c r="C11" s="40">
        <f ca="1">INDIRECT(テーブル1[[#This Row],[計算結果参照元]])</f>
        <v>0</v>
      </c>
      <c r="D11" s="40" t="s">
        <v>1456</v>
      </c>
      <c r="F11" s="41"/>
      <c r="G11" s="51">
        <f>INT(IF(AND(F10&gt;=551000,F10&lt;=1618999),F10-550000))</f>
        <v>0</v>
      </c>
      <c r="H11" s="38"/>
      <c r="J11" s="41" t="s">
        <v>770</v>
      </c>
      <c r="K11" s="967">
        <f>IFERROR(IF(N11&lt;=L11,1,0),1)</f>
        <v>1</v>
      </c>
      <c r="L11" s="52">
        <f>DATEVALUE("1960/1/1")</f>
        <v>21916</v>
      </c>
      <c r="M11" s="48" t="s">
        <v>866</v>
      </c>
      <c r="N11" s="44" t="e">
        <f>DATEVALUE(申告者情報!C6&amp;申告者情報!D6&amp;申告者情報!E6&amp;申告者情報!F6)</f>
        <v>#VALUE!</v>
      </c>
      <c r="O11" s="41"/>
      <c r="P11" s="41"/>
    </row>
    <row r="12" spans="1:18" ht="12.95" customHeight="1">
      <c r="A12" s="35">
        <f>IF(OR(ISNUMBER(譲渡一時所得!D28)),1,0)</f>
        <v>0</v>
      </c>
      <c r="B12" s="45" t="s">
        <v>1439</v>
      </c>
      <c r="C12" s="40">
        <f ca="1">INDIRECT(テーブル1[[#This Row],[計算結果参照元]])</f>
        <v>0</v>
      </c>
      <c r="D12" s="40" t="s">
        <v>2002</v>
      </c>
      <c r="F12" s="41" t="s">
        <v>1484</v>
      </c>
      <c r="G12" s="51">
        <f>INT(IF(AND(F10&gt;=1619000,F10&lt;=1619999),1069000))</f>
        <v>0</v>
      </c>
      <c r="H12" s="41"/>
      <c r="J12" s="41" t="s">
        <v>868</v>
      </c>
      <c r="K12" s="967"/>
      <c r="L12" s="52">
        <v>21917</v>
      </c>
      <c r="M12" s="48" t="s">
        <v>867</v>
      </c>
      <c r="N12" s="41"/>
      <c r="O12" s="41"/>
      <c r="P12" s="41"/>
    </row>
    <row r="13" spans="1:18" ht="12.95" customHeight="1">
      <c r="A13" s="35">
        <f>IF(OR(ISNUMBER(譲渡一時所得!D29)),1,0)</f>
        <v>0</v>
      </c>
      <c r="B13" s="45" t="s">
        <v>1419</v>
      </c>
      <c r="C13" s="40">
        <f ca="1">INDIRECT(テーブル1[[#This Row],[計算結果参照元]])</f>
        <v>0</v>
      </c>
      <c r="D13" s="40" t="s">
        <v>2003</v>
      </c>
      <c r="F13" s="41">
        <f>給与_源泉有!P22</f>
        <v>0</v>
      </c>
      <c r="G13" s="51">
        <f>INT(IF(AND(F10&gt;=1620000,F10&lt;=1621999),1070000))</f>
        <v>0</v>
      </c>
      <c r="H13" s="41"/>
      <c r="J13" s="41" t="s">
        <v>869</v>
      </c>
      <c r="K13" s="41"/>
      <c r="L13" s="41"/>
      <c r="M13" s="41"/>
      <c r="N13" s="41"/>
      <c r="O13" s="41"/>
      <c r="P13" s="41"/>
    </row>
    <row r="14" spans="1:18" ht="12.95" customHeight="1">
      <c r="A14" s="35">
        <f>IF(OR(ISNUMBER(譲渡一時所得!D34)),1,0)</f>
        <v>0</v>
      </c>
      <c r="B14" s="45" t="s">
        <v>1420</v>
      </c>
      <c r="C14" s="40">
        <f ca="1">INDIRECT(テーブル1[[#This Row],[計算結果参照元]])</f>
        <v>0</v>
      </c>
      <c r="D14" s="40" t="s">
        <v>2004</v>
      </c>
      <c r="F14" s="41" t="s">
        <v>1485</v>
      </c>
      <c r="G14" s="51">
        <f>INT(IF(AND(F10&gt;=1622000,F10&lt;=1623999),1072000))</f>
        <v>0</v>
      </c>
      <c r="H14" s="41"/>
      <c r="J14" s="41" t="s">
        <v>771</v>
      </c>
      <c r="K14" s="41"/>
      <c r="L14" s="41"/>
      <c r="M14" s="41"/>
      <c r="N14" s="41" t="s">
        <v>870</v>
      </c>
      <c r="O14" s="41"/>
      <c r="P14" s="41"/>
    </row>
    <row r="15" spans="1:18" ht="12.95" customHeight="1">
      <c r="A15" s="35">
        <f>IF(OR(ISNUMBER(営業等_売上!J14),ISNUMBER(営業等_売上!J15),ISNUMBER(営業等_売上!J16),ISNUMBER(営業等_売上!J17),ISNUMBER(営業等_売上!J18)*ISNUMBER(営業等_売上!D28),ISNUMBER(営業等_売上!D36)),1,0)</f>
        <v>0</v>
      </c>
      <c r="B15" s="45" t="s">
        <v>741</v>
      </c>
      <c r="C15" s="40">
        <f ca="1">INDIRECT(テーブル1[[#This Row],[計算結果参照元]])</f>
        <v>0</v>
      </c>
      <c r="D15" s="40" t="s">
        <v>1031</v>
      </c>
      <c r="F15" s="41">
        <f>SUM(給与_源泉無!F14:F26)</f>
        <v>0</v>
      </c>
      <c r="G15" s="51">
        <f>INT(IF(AND(F10&gt;=1624000,F10&lt;=1627999),1074000))</f>
        <v>0</v>
      </c>
      <c r="H15" s="41"/>
      <c r="J15" s="49">
        <f>INT(IF($K$9&lt;1100000,0,0))</f>
        <v>0</v>
      </c>
      <c r="K15" s="49">
        <f>INT(IF($K$9&lt;1000000,0,0))</f>
        <v>0</v>
      </c>
      <c r="L15" s="49">
        <f>INT(IF($K$9&lt;900000,0,0))</f>
        <v>0</v>
      </c>
      <c r="M15" s="49"/>
      <c r="N15" s="49">
        <f>INT(IF($K$9&lt;600000,0,0))</f>
        <v>0</v>
      </c>
      <c r="O15" s="49">
        <f>INT(IF($K$9&lt;500000,0,0))</f>
        <v>0</v>
      </c>
      <c r="P15" s="49">
        <f>INT(IF($K$9&lt;400000,0,0))</f>
        <v>0</v>
      </c>
    </row>
    <row r="16" spans="1:18" ht="12.95" customHeight="1">
      <c r="A16" s="35">
        <f>IF(OR(ISNUMBER(農業_売上!F19),ISNUMBER(農業_売上!F20),ISNUMBER(農業_売上!F21),ISNUMBER(農業_売上!F22),ISNUMBER(農業_売上!F23),ISNUMBER(農業_売上!F24),ISNUMBER(農業_売上!F25),ISNUMBER(農業_売上!F26),ISNUMBER(農業_売上!F27),ISNUMBER(農業_売上!F37),ISNUMBER(農業_売上!F38),ISNUMBER(農業_売上!F39),ISNUMBER(農業_売上!F47),ISNUMBER(農業_売上!F48),ISNUMBER(農業_売上!F49)),1,0)</f>
        <v>0</v>
      </c>
      <c r="B16" s="45" t="s">
        <v>743</v>
      </c>
      <c r="C16" s="40">
        <f ca="1">INDIRECT(テーブル1[[#This Row],[計算結果参照元]])</f>
        <v>0</v>
      </c>
      <c r="D16" s="40" t="s">
        <v>1032</v>
      </c>
      <c r="F16" s="41"/>
      <c r="G16" s="51">
        <f>INT(IF(AND(F10&gt;=1628000,F10&lt;=1799999),ROUNDDOWN(F10/4,-3)*2.4+100000))</f>
        <v>0</v>
      </c>
      <c r="H16" s="41"/>
      <c r="J16" s="49">
        <f>INT(IF(AND($K$9&gt;=1100000,$K$9&lt;3300000),$K$9-1100000,0))</f>
        <v>0</v>
      </c>
      <c r="K16" s="49">
        <f>INT(IF(AND($K$9&gt;=1000000,$K$9&lt;3300000),$K$9-1000000,0))</f>
        <v>0</v>
      </c>
      <c r="L16" s="49">
        <f>INT(IF(AND($K$9&gt;=900000,$K$9&lt;3300000),$K$9-900000,0))</f>
        <v>0</v>
      </c>
      <c r="M16" s="49"/>
      <c r="N16" s="49">
        <f>INT(IF(AND($K$9&gt;=600000,$K$9&lt;1300000),$K$9-600000,0))</f>
        <v>0</v>
      </c>
      <c r="O16" s="49">
        <f>INT(IF(AND($K$9&gt;=500000,$K$9&lt;1300000),$K$9-500000,0))</f>
        <v>0</v>
      </c>
      <c r="P16" s="49">
        <f>INT(IF(AND($K$9&gt;=400000,$K$9&lt;3300000),$K$9-400000,0))</f>
        <v>0</v>
      </c>
    </row>
    <row r="17" spans="1:18" ht="12.95" customHeight="1">
      <c r="A17" s="35">
        <f>IF(OR(ISNUMBER(不動産_売上!G25)),1,0)</f>
        <v>0</v>
      </c>
      <c r="B17" s="45" t="s">
        <v>744</v>
      </c>
      <c r="C17" s="40">
        <f ca="1">INDIRECT(テーブル1[[#This Row],[計算結果参照元]])</f>
        <v>0</v>
      </c>
      <c r="D17" s="40" t="s">
        <v>1049</v>
      </c>
      <c r="F17" s="41"/>
      <c r="G17" s="51">
        <f>INT(IF(AND(F10&gt;=1800000,F10&lt;=3599999),ROUNDDOWN(F10/4,-3)*2.8-80000))</f>
        <v>0</v>
      </c>
      <c r="H17" s="41"/>
      <c r="J17" s="49">
        <f>INT(IF(AND($K$9&gt;=3300000,$K$9&lt;4100000),$K$9*0.75-275000,0))</f>
        <v>0</v>
      </c>
      <c r="K17" s="49">
        <f>INT(IF(AND($K$9&gt;=3300000,$K$9&lt;4100000),$K$9*0.75-175000,0))</f>
        <v>0</v>
      </c>
      <c r="L17" s="49">
        <f>INT(IF(AND($K$9&gt;=3300000,$K$9&lt;4100000),$K$9*0.75-75000,0))</f>
        <v>0</v>
      </c>
      <c r="M17" s="49"/>
      <c r="N17" s="49">
        <f>INT(IF(AND($K$9&gt;=1300000,$K$9&lt;4100000),$K$9*0.75-275000,0))</f>
        <v>0</v>
      </c>
      <c r="O17" s="49">
        <f>INT(IF(AND($K$9&gt;=1300000,$K$9&lt;4100000),$K$9*0.75-175000,0))</f>
        <v>0</v>
      </c>
      <c r="P17" s="49">
        <f>INT(IF(AND($K$9&gt;=3300000,$K$9&lt;4100000),$K$9*0.75-75000,0))</f>
        <v>0</v>
      </c>
    </row>
    <row r="18" spans="1:18" ht="12.95" customHeight="1">
      <c r="A18" s="35">
        <f>IF(OR(ISNUMBER(利子所得!C13)),1,0)</f>
        <v>0</v>
      </c>
      <c r="B18" s="45" t="s">
        <v>748</v>
      </c>
      <c r="C18" s="40">
        <f ca="1">INDIRECT(テーブル1[[#This Row],[計算結果参照元]])</f>
        <v>0</v>
      </c>
      <c r="D18" s="40" t="s">
        <v>1457</v>
      </c>
      <c r="F18" s="41"/>
      <c r="G18" s="51">
        <f>INT(IF(AND(F10&gt;=3600000,F10&lt;=6599999),ROUNDDOWN(F10/4,-3)*3.2-440000))</f>
        <v>0</v>
      </c>
      <c r="H18" s="41"/>
      <c r="J18" s="49">
        <f>INT(IF(AND($K$9&gt;=4100000,$K$9&lt;7700000),$K$9*0.85-685000,0))</f>
        <v>0</v>
      </c>
      <c r="K18" s="49">
        <f>INT(IF(AND($K$9&gt;=4100000,$K$9&lt;7700000),$K$9*0.85-585000,0))</f>
        <v>0</v>
      </c>
      <c r="L18" s="49">
        <f>INT(IF(AND($K$9&gt;=4100000,$K$9&lt;7700000),$K$9*0.85-485000,0))</f>
        <v>0</v>
      </c>
      <c r="M18" s="49"/>
      <c r="N18" s="49">
        <f>INT(IF(AND($K$9&gt;=4100000,$K$9&lt;7700000),$K$9*0.85-685000,0))</f>
        <v>0</v>
      </c>
      <c r="O18" s="49">
        <f>INT(IF(AND($K$9&gt;=4100000,$K$9&lt;7700000),$K$9*0.85-585000,0))</f>
        <v>0</v>
      </c>
      <c r="P18" s="49">
        <f>INT(IF(AND($K$9&gt;=4100000,$K$9&lt;7700000),$K$9*0.85-485000,0))</f>
        <v>0</v>
      </c>
    </row>
    <row r="19" spans="1:18" ht="12.95" customHeight="1">
      <c r="A19" s="35">
        <f>IF(OR(ISNUMBER(配当所得!L26),ISNUMBER(配当所得!L27),ISNUMBER(配当所得!L28),ISNUMBER(配当所得!L29)),1,0)</f>
        <v>0</v>
      </c>
      <c r="B19" s="45" t="s">
        <v>499</v>
      </c>
      <c r="C19" s="40">
        <f ca="1">INDIRECT(テーブル1[[#This Row],[計算結果参照元]])</f>
        <v>0</v>
      </c>
      <c r="D19" s="40" t="s">
        <v>1089</v>
      </c>
      <c r="F19" s="41"/>
      <c r="G19" s="51">
        <f>INT(IF(AND(F10&gt;=6600000,F10&lt;=8499999),F10*0.9-1100000))</f>
        <v>0</v>
      </c>
      <c r="H19" s="41"/>
      <c r="J19" s="49">
        <f>INT(IF(AND($K$9&gt;=7700000,$K$9&lt;10000000),$K$9*0.95-1455000,0))</f>
        <v>0</v>
      </c>
      <c r="K19" s="49">
        <f>INT(IF(AND($K$9&gt;=7700000,$K$9&lt;10000000),$K$9*0.95-1355000,0))</f>
        <v>0</v>
      </c>
      <c r="L19" s="49">
        <f>INT(IF(AND($K$9&gt;=7700000,$K$9&lt;10000000),$K$9*0.95-1255000,0))</f>
        <v>0</v>
      </c>
      <c r="M19" s="49"/>
      <c r="N19" s="49">
        <f>INT(IF(AND($K$9&gt;=7700000,$K$9&lt;10000000),$K$9*0.95-1455000,0))</f>
        <v>0</v>
      </c>
      <c r="O19" s="49">
        <f>INT(IF(AND($K$9&gt;=7700000,$K$9&lt;10000000),$K$9*0.95-1355000,0))</f>
        <v>0</v>
      </c>
      <c r="P19" s="49">
        <f>INT(IF(AND($K$9&gt;=7700000,$K$9&lt;10000000),$K$9*0.95-1255000,0))</f>
        <v>0</v>
      </c>
    </row>
    <row r="20" spans="1:18" ht="12.95" customHeight="1" thickBot="1">
      <c r="A20" s="35">
        <f>IF(OR(ISNUMBER(給与_源泉有!P22),ISNUMBER(給与_源泉無!D14),ISNUMBER(給与_源泉無!D15),ISNUMBER(給与_源泉無!D16),ISNUMBER(給与_源泉無!D17),ISNUMBER(給与_源泉無!D18),ISNUMBER(給与_源泉無!D19),ISNUMBER(給与_源泉無!D20),ISNUMBER(給与_源泉無!D21),ISNUMBER(給与_源泉無!D22),ISNUMBER(給与_源泉無!D23),ISNUMBER(給与_源泉無!D24),ISNUMBER(給与_源泉無!D25),ISNUMBER(給与_源泉無!D26)),1,0)</f>
        <v>0</v>
      </c>
      <c r="B20" s="45" t="s">
        <v>765</v>
      </c>
      <c r="C20" s="40">
        <f ca="1">INDIRECT(テーブル1[[#This Row],[計算結果参照元]])</f>
        <v>0</v>
      </c>
      <c r="D20" s="40" t="s">
        <v>944</v>
      </c>
      <c r="F20" s="41"/>
      <c r="G20" s="51">
        <f>INT(IF(F10&gt;=8500000,F10-1950000))</f>
        <v>0</v>
      </c>
      <c r="H20" s="53"/>
      <c r="J20" s="49">
        <f>INT(IF($K$9&gt;=10000000,$K$9-1955000,0))</f>
        <v>0</v>
      </c>
      <c r="K20" s="49">
        <f>INT(IF($K$9&gt;=10000000,$K$9-1855000,0))</f>
        <v>0</v>
      </c>
      <c r="L20" s="49">
        <f>INT(IF($K$9&gt;=10000000,$K$9-1755000,0))</f>
        <v>0</v>
      </c>
      <c r="M20" s="49"/>
      <c r="N20" s="49">
        <f>INT(IF($K$9&gt;=10000000,$K$9-1955000,0))</f>
        <v>0</v>
      </c>
      <c r="O20" s="49">
        <f>INT(IF($K$9&gt;=10000000,$K$9-1855000,0))</f>
        <v>0</v>
      </c>
      <c r="P20" s="49">
        <f>INT(IF($K$9&gt;=10000000,$K$9-1755000,0))</f>
        <v>0</v>
      </c>
    </row>
    <row r="21" spans="1:18" ht="12.95" customHeight="1" thickBot="1">
      <c r="A21" s="35">
        <f>IF(OR(ISNUMBER(公的年金等!Z20),ISNUMBER(公的年金等!Z21),ISNUMBER(公的年金等!Z23),ISNUMBER(公的年金等!Z25)),1,0)</f>
        <v>0</v>
      </c>
      <c r="B21" s="45" t="s">
        <v>1440</v>
      </c>
      <c r="C21" s="40">
        <f ca="1">INDIRECT(テーブル1[[#This Row],[計算結果参照元]])</f>
        <v>0</v>
      </c>
      <c r="D21" s="40" t="s">
        <v>896</v>
      </c>
      <c r="H21" s="54" t="s">
        <v>943</v>
      </c>
      <c r="J21" s="55">
        <f ca="1">IF($K$10&lt;=10000000,SUM(J$15:J$20),0)</f>
        <v>0</v>
      </c>
      <c r="K21" s="55">
        <f ca="1">IF(AND($K$10&gt;10000000,$K$10&lt;=20000000),SUM(K$15:K$20),0)</f>
        <v>0</v>
      </c>
      <c r="L21" s="49">
        <f ca="1">IF($K$10&gt;=20000000,SUM(L$15:L$20),0)</f>
        <v>0</v>
      </c>
      <c r="M21" s="49"/>
      <c r="N21" s="49">
        <f ca="1">IF($K$10&lt;=10000000,SUM(N$15:N$20),0)</f>
        <v>0</v>
      </c>
      <c r="O21" s="49">
        <f ca="1">IF(AND($K$10&gt;10000000,$K$10&lt;=20000000),SUM(O$15:O$20),0)</f>
        <v>0</v>
      </c>
      <c r="P21" s="49">
        <f ca="1">IF($K$10&gt;=20000000,SUM(P$15:P$20),0)</f>
        <v>0</v>
      </c>
    </row>
    <row r="22" spans="1:18" ht="12.95" customHeight="1" thickBot="1">
      <c r="A22" s="35">
        <f>IF(OR(ISNUMBER(年金以外雑所得!H20),ISNUMBER(年金以外雑所得!H21),ISNUMBER(年金以外雑所得!H22)),1,0)</f>
        <v>0</v>
      </c>
      <c r="B22" s="45" t="s">
        <v>1441</v>
      </c>
      <c r="C22" s="40">
        <f ca="1">INDIRECT(テーブル1[[#This Row],[計算結果参照元]])</f>
        <v>0</v>
      </c>
      <c r="D22" s="40" t="s">
        <v>1090</v>
      </c>
      <c r="H22" s="56">
        <f ca="1">H10-G27-G29</f>
        <v>0</v>
      </c>
      <c r="J22" s="57" t="s">
        <v>504</v>
      </c>
      <c r="K22" s="39">
        <f ca="1">IF(K11=1,SUM(J21:L21),SUM(N21:P21))</f>
        <v>0</v>
      </c>
      <c r="L22" s="45"/>
      <c r="M22" s="41"/>
      <c r="N22" s="41"/>
      <c r="O22" s="41"/>
      <c r="P22" s="41"/>
    </row>
    <row r="23" spans="1:18" ht="12.95" customHeight="1">
      <c r="A23" s="35">
        <f>IF(OR(ISNUMBER(年金以外雑所得!H28),ISNUMBER(年金以外雑所得!H29),ISNUMBER(年金以外雑所得!H30)),1,0)</f>
        <v>0</v>
      </c>
      <c r="B23" s="42" t="s">
        <v>1442</v>
      </c>
      <c r="C23" s="40">
        <f ca="1">INDIRECT(テーブル1[[#This Row],[計算結果参照元]])</f>
        <v>0</v>
      </c>
      <c r="D23" s="43" t="s">
        <v>1458</v>
      </c>
      <c r="J23" s="58"/>
      <c r="K23" s="59"/>
      <c r="L23" s="58"/>
      <c r="M23" s="58"/>
      <c r="N23" s="58"/>
      <c r="O23" s="58"/>
      <c r="P23" s="58"/>
    </row>
    <row r="24" spans="1:18" ht="12.95" customHeight="1">
      <c r="A24" s="35">
        <f>IF(OR(A21=1,A22=1,A23=1),1,0)</f>
        <v>0</v>
      </c>
      <c r="B24" s="45" t="s">
        <v>1443</v>
      </c>
      <c r="C24" s="40">
        <f ca="1">INDIRECT(テーブル1[[#This Row],[計算結果参照元]])</f>
        <v>0</v>
      </c>
      <c r="D24" s="40" t="s">
        <v>1459</v>
      </c>
    </row>
    <row r="25" spans="1:18" ht="12.95" customHeight="1">
      <c r="A25" s="35">
        <f>IF(OR(A12=1,A13=1,A14=1),1,0)</f>
        <v>0</v>
      </c>
      <c r="B25" s="45" t="s">
        <v>1444</v>
      </c>
      <c r="C25" s="40">
        <f ca="1">INDIRECT(テーブル1[[#This Row],[計算結果参照元]])</f>
        <v>0</v>
      </c>
      <c r="D25" s="40" t="s">
        <v>1461</v>
      </c>
      <c r="F25" s="957" t="s">
        <v>871</v>
      </c>
      <c r="G25" s="958"/>
      <c r="H25" s="958"/>
      <c r="I25" s="958"/>
      <c r="J25" s="958"/>
      <c r="K25" s="958"/>
      <c r="L25" s="958"/>
      <c r="M25" s="958"/>
      <c r="N25" s="958"/>
      <c r="O25" s="958"/>
      <c r="P25" s="959"/>
      <c r="Q25" s="46">
        <f>IF(ISTEXT(所得金額調整控除!E18),1,0)</f>
        <v>0</v>
      </c>
    </row>
    <row r="26" spans="1:18" ht="12.95" customHeight="1" thickBot="1">
      <c r="A26" s="35">
        <v>1</v>
      </c>
      <c r="B26" s="42" t="s">
        <v>891</v>
      </c>
      <c r="C26" s="40">
        <f ca="1">INDIRECT(テーブル1[[#This Row],[計算結果参照元]])</f>
        <v>0</v>
      </c>
      <c r="D26" s="43" t="s">
        <v>894</v>
      </c>
      <c r="F26" s="53" t="s">
        <v>872</v>
      </c>
      <c r="G26" s="53">
        <f>IF(OR(K26=1,K28=1),1,0)</f>
        <v>0</v>
      </c>
      <c r="H26" s="41" t="s">
        <v>941</v>
      </c>
      <c r="I26" s="41" t="s">
        <v>942</v>
      </c>
      <c r="J26" s="41" t="s">
        <v>770</v>
      </c>
      <c r="K26" s="41">
        <f>IF(COUNTIF(N26:O29,1)&gt;0,1,0)</f>
        <v>0</v>
      </c>
      <c r="L26" s="52">
        <f>DATEVALUE("2002/1/1")</f>
        <v>37257</v>
      </c>
      <c r="M26" s="41" t="s">
        <v>866</v>
      </c>
      <c r="N26" s="60" t="e">
        <f>IF(G57&gt;=$L$27,1,0)</f>
        <v>#VALUE!</v>
      </c>
      <c r="O26" s="60" t="e">
        <f>IF(G61&gt;=$L$27,1,0)</f>
        <v>#VALUE!</v>
      </c>
      <c r="P26" s="60"/>
      <c r="R26" s="35" t="s">
        <v>871</v>
      </c>
    </row>
    <row r="27" spans="1:18" ht="12.95" customHeight="1" thickBot="1">
      <c r="A27" s="35">
        <f>IF(OR(ISNUMBER(給与_源泉有!B30),ISNUMBER(公的年金等!AP31),ISNUMBER(社保小規模!D8),ISNUMBER(社保小規模!D9),ISNUMBER(社保小規模!D10),ISNUMBER(社保小規模!D11)),1,0)</f>
        <v>0</v>
      </c>
      <c r="B27" s="45" t="s">
        <v>558</v>
      </c>
      <c r="C27" s="40">
        <f ca="1">INDIRECT(テーブル1[[#This Row],[計算結果参照元]])</f>
        <v>0</v>
      </c>
      <c r="D27" s="40" t="s">
        <v>1139</v>
      </c>
      <c r="F27" s="57" t="s">
        <v>897</v>
      </c>
      <c r="G27" s="39">
        <f>IF($G$26=1,H27+I27,0)</f>
        <v>0</v>
      </c>
      <c r="H27" s="61">
        <f>INT(IF(AND($F$10&gt;8500000,$F$10&lt;=10000000),($F$10-8500000)*0.1,0))</f>
        <v>0</v>
      </c>
      <c r="I27" s="49">
        <f>INT(IF($F$10&gt;10000000,150000,0))</f>
        <v>0</v>
      </c>
      <c r="J27" s="41" t="s">
        <v>868</v>
      </c>
      <c r="K27" s="41"/>
      <c r="L27" s="52">
        <f>DATEVALUE("2002/1/2")</f>
        <v>37258</v>
      </c>
      <c r="M27" s="41" t="s">
        <v>867</v>
      </c>
      <c r="N27" s="60" t="e">
        <f>IF(G58&gt;=$L$27,1,0)</f>
        <v>#VALUE!</v>
      </c>
      <c r="O27" s="60" t="e">
        <f>IF(G62&gt;=$L$27,1,0)</f>
        <v>#VALUE!</v>
      </c>
      <c r="P27" s="60"/>
    </row>
    <row r="28" spans="1:18" ht="12.95" customHeight="1" thickBot="1">
      <c r="A28" s="35">
        <f>IF(OR(ISNUMBER(給与_源泉有!D29),ISNUMBER(社保小規模!D20),ISNUMBER(社保小規模!D21),ISNUMBER(社保小規模!D22)),1,0)</f>
        <v>0</v>
      </c>
      <c r="B28" s="45" t="s">
        <v>1445</v>
      </c>
      <c r="C28" s="40">
        <f ca="1">INDIRECT(テーブル1[[#This Row],[計算結果参照元]])</f>
        <v>0</v>
      </c>
      <c r="D28" s="40" t="s">
        <v>1462</v>
      </c>
      <c r="F28" s="62" t="s">
        <v>873</v>
      </c>
      <c r="G28" s="62"/>
      <c r="H28" s="41"/>
      <c r="I28" s="41"/>
      <c r="J28" s="41" t="s">
        <v>885</v>
      </c>
      <c r="K28" s="41">
        <f>IF(OR(L28=1,L29=1),1,0)</f>
        <v>0</v>
      </c>
      <c r="L28" s="41">
        <f>IF(COUNTIF($G$68:$G$69,"特別障害")&gt;0,1,0)</f>
        <v>0</v>
      </c>
      <c r="M28" s="41"/>
      <c r="N28" s="60" t="e">
        <f>IF(G59&gt;=$L$27,1,0)</f>
        <v>#VALUE!</v>
      </c>
      <c r="O28" s="60" t="e">
        <f>IF(G63&gt;=$L$27,1,0)</f>
        <v>#VALUE!</v>
      </c>
      <c r="P28" s="60"/>
    </row>
    <row r="29" spans="1:18" ht="12.95" customHeight="1" thickBot="1">
      <c r="A29" s="35">
        <f>IF(OR(ISNUMBER(給与_源泉有!K36),ISNUMBER(給与_源泉有!X36),ISNUMBER(給与_源泉有!AK36),ISNUMBER(給与_源泉有!AX36),ISNUMBER(給与_源泉有!BK36),ISNUMBER(生命保険地震保険!E10),ISNUMBER(生命保険地震保険!E11),ISNUMBER(生命保険地震保険!E12),ISNUMBER(生命保険地震保険!E16),ISNUMBER(生命保険地震保険!E17)),1,0)</f>
        <v>0</v>
      </c>
      <c r="B29" s="42" t="s">
        <v>573</v>
      </c>
      <c r="C29" s="40">
        <f ca="1">INDIRECT(テーブル1[[#This Row],[計算結果参照元]])</f>
        <v>0</v>
      </c>
      <c r="D29" s="43" t="s">
        <v>1463</v>
      </c>
      <c r="F29" s="57" t="s">
        <v>871</v>
      </c>
      <c r="G29" s="39">
        <f ca="1">INT(IF($H$29&lt;0,0,$H$29))</f>
        <v>0</v>
      </c>
      <c r="H29" s="61">
        <f ca="1">INT(IF($K$22&lt;=100000,$K$22,100000)+IF($H$10&lt;=100000,$H$10,100000)-100000)</f>
        <v>-100000</v>
      </c>
      <c r="I29" s="49"/>
      <c r="J29" s="41" t="s">
        <v>940</v>
      </c>
      <c r="K29" s="41"/>
      <c r="L29" s="60">
        <f>IF(所得金額調整控除!$E$22="",0,1)</f>
        <v>0</v>
      </c>
      <c r="M29" s="44" t="e">
        <f>DATEVALUE(所得金額調整控除!$E$19&amp;所得金額調整控除!$F$19&amp;所得金額調整控除!$G$19&amp;所得金額調整控除!$H$19)</f>
        <v>#VALUE!</v>
      </c>
      <c r="N29" s="60" t="e">
        <f>IF(G60&gt;=$L$27,1,0)</f>
        <v>#VALUE!</v>
      </c>
      <c r="O29" s="60" t="e">
        <f>IF(M29&gt;=$L$27,1,0)</f>
        <v>#VALUE!</v>
      </c>
      <c r="P29" s="60"/>
    </row>
    <row r="30" spans="1:18" ht="12.95" customHeight="1">
      <c r="A30" s="35">
        <f>IF(OR(ISNUMBER(生命保険地震保険!E26),ISNUMBER(生命保険地震保険!E27)),1,0)</f>
        <v>0</v>
      </c>
      <c r="B30" s="45" t="s">
        <v>757</v>
      </c>
      <c r="C30" s="40">
        <f ca="1">INDIRECT(テーブル1[[#This Row],[計算結果参照元]])</f>
        <v>0</v>
      </c>
      <c r="D30" s="40" t="s">
        <v>1464</v>
      </c>
      <c r="F30" s="58"/>
      <c r="G30" s="58"/>
      <c r="H30" s="58"/>
      <c r="I30" s="58"/>
      <c r="J30" s="58"/>
      <c r="K30" s="58"/>
      <c r="L30" s="58"/>
      <c r="M30" s="58"/>
      <c r="N30" s="58"/>
      <c r="O30" s="58"/>
      <c r="P30" s="58"/>
    </row>
    <row r="31" spans="1:18" ht="12.95" customHeight="1">
      <c r="A31" s="35">
        <f>IF(OR(ISTEXT(寡婦ひとり親控除!C9)),1,0)</f>
        <v>0</v>
      </c>
      <c r="B31" s="42" t="s">
        <v>1446</v>
      </c>
      <c r="C31" s="40">
        <f ca="1">INDIRECT(テーブル1[[#This Row],[計算結果参照元]])</f>
        <v>0</v>
      </c>
      <c r="D31" s="43" t="s">
        <v>1466</v>
      </c>
    </row>
    <row r="32" spans="1:18" ht="12.95" customHeight="1">
      <c r="A32" s="35">
        <f>IF(OR(L216=1,L217=1),1,0)</f>
        <v>0</v>
      </c>
      <c r="B32" s="45" t="s">
        <v>1447</v>
      </c>
      <c r="C32" s="40">
        <f ca="1">INDIRECT(テーブル1[[#This Row],[計算結果参照元]])</f>
        <v>0</v>
      </c>
      <c r="D32" s="40" t="s">
        <v>1468</v>
      </c>
      <c r="F32" s="971" t="s">
        <v>886</v>
      </c>
      <c r="G32" s="972"/>
      <c r="H32" s="972"/>
      <c r="I32" s="972"/>
      <c r="J32" s="973"/>
      <c r="K32" s="46"/>
    </row>
    <row r="33" spans="1:11" ht="12.95" customHeight="1">
      <c r="A33" s="35">
        <f>IF(OR(ISTEXT(配偶者扶養障害者!E8)),1,0)</f>
        <v>0</v>
      </c>
      <c r="B33" s="42" t="s">
        <v>685</v>
      </c>
      <c r="C33" s="40" t="str">
        <f ca="1">INDIRECT(テーブル1[[#This Row],[計算結果参照元]])</f>
        <v/>
      </c>
      <c r="D33" s="43" t="s">
        <v>1469</v>
      </c>
      <c r="F33" s="41"/>
      <c r="G33" s="41" t="s">
        <v>887</v>
      </c>
      <c r="H33" s="44" t="e">
        <f>DATEVALUE(配偶者扶養障害者!E9&amp;配偶者扶養障害者!F9&amp;配偶者扶養障害者!G9&amp;配偶者扶養障害者!H9)</f>
        <v>#VALUE!</v>
      </c>
      <c r="I33" s="41" t="s">
        <v>888</v>
      </c>
      <c r="J33" s="41"/>
    </row>
    <row r="34" spans="1:11" ht="12.95" customHeight="1">
      <c r="A34" s="35">
        <f>IF(OR(ISTEXT(配偶者扶養障害者!E18),ISTEXT(配偶者扶養障害者!E24),ISTEXT(配偶者扶養障害者!E30),ISTEXT(配偶者扶養障害者!E36),ISTEXT(配偶者扶養障害者!L18),ISTEXT(配偶者扶養障害者!L24),ISTEXT(配偶者扶養障害者!L30)),1,0)</f>
        <v>0</v>
      </c>
      <c r="B34" s="45" t="s">
        <v>913</v>
      </c>
      <c r="C34" s="40">
        <f ca="1">INDIRECT(テーブル1[[#This Row],[計算結果参照元]])</f>
        <v>0</v>
      </c>
      <c r="D34" s="40" t="s">
        <v>1470</v>
      </c>
      <c r="F34" s="41"/>
      <c r="G34" s="41" t="s">
        <v>901</v>
      </c>
      <c r="H34" s="49">
        <f>配偶者扶養障害者!E10</f>
        <v>0</v>
      </c>
      <c r="I34" s="52">
        <f>DATEVALUE("1955/1/1")</f>
        <v>20090</v>
      </c>
      <c r="J34" s="41"/>
    </row>
    <row r="35" spans="1:11" ht="12.95" customHeight="1">
      <c r="A35" s="35">
        <v>1</v>
      </c>
      <c r="B35" s="42" t="s">
        <v>1142</v>
      </c>
      <c r="C35" s="40">
        <f ca="1">INDIRECT(テーブル1[[#This Row],[計算結果参照元]])</f>
        <v>430000</v>
      </c>
      <c r="D35" s="43" t="s">
        <v>1471</v>
      </c>
      <c r="F35" s="41"/>
      <c r="G35" s="41"/>
      <c r="H35" s="41"/>
      <c r="I35" s="41" t="s">
        <v>866</v>
      </c>
      <c r="J35" s="53"/>
    </row>
    <row r="36" spans="1:11" ht="12.95" customHeight="1">
      <c r="A36" s="35">
        <v>1</v>
      </c>
      <c r="B36" s="45" t="s">
        <v>1449</v>
      </c>
      <c r="C36" s="40">
        <f ca="1">INDIRECT(テーブル1[[#This Row],[計算結果参照元]])</f>
        <v>430000</v>
      </c>
      <c r="D36" s="40" t="s">
        <v>1474</v>
      </c>
      <c r="F36" s="41" t="s">
        <v>691</v>
      </c>
      <c r="G36" s="41" t="s">
        <v>889</v>
      </c>
      <c r="H36" s="41" t="s">
        <v>890</v>
      </c>
      <c r="I36" s="47" t="s">
        <v>898</v>
      </c>
      <c r="J36" s="41" t="s">
        <v>899</v>
      </c>
    </row>
    <row r="37" spans="1:11" ht="12.95" customHeight="1">
      <c r="A37" s="35">
        <f>IF(OR(ISNUMBER(雑損控除!D11)),1,0)</f>
        <v>0</v>
      </c>
      <c r="B37" s="45" t="s">
        <v>720</v>
      </c>
      <c r="C37" s="40">
        <f ca="1">INDIRECT(テーブル1[[#This Row],[計算結果参照元]])</f>
        <v>0</v>
      </c>
      <c r="D37" s="40" t="s">
        <v>1141</v>
      </c>
      <c r="F37" s="41" t="s">
        <v>1030</v>
      </c>
      <c r="G37" s="49" t="e">
        <f>IF(AND($H$33&gt;I34,$H$34&lt;=480000),INT(IF($G$2&lt;=9000000,330000,0)),0)</f>
        <v>#VALUE!</v>
      </c>
      <c r="H37" s="49" t="e">
        <f>IF(AND($H$33&gt;I34,$H$34&lt;=480000),INT(IF(AND($G$2&gt;9000000,$G$2&lt;=9500000),220000,0)),0)</f>
        <v>#VALUE!</v>
      </c>
      <c r="I37" s="50" t="e">
        <f>IF(AND($H$33&gt;I34,$H$34&lt;=480000),INT(IF(AND($G$2&gt;9500000,$G$2&lt;=10000000),110000,0)),0)</f>
        <v>#VALUE!</v>
      </c>
      <c r="J37" s="48" t="str">
        <f>IFERROR(SUM(G37:I37),"")</f>
        <v/>
      </c>
    </row>
    <row r="38" spans="1:11" ht="12.95" customHeight="1">
      <c r="A38" s="35">
        <f>IF(OR(ISNUMBER(医療費控除!C12),ISNUMBER(医療費明細!M13),ISNUMBER(医療費明細!M17)),1,0)</f>
        <v>0</v>
      </c>
      <c r="B38" s="45" t="s">
        <v>762</v>
      </c>
      <c r="C38" s="40">
        <f ca="1">INDIRECT(テーブル1[[#This Row],[計算結果参照元]])</f>
        <v>0</v>
      </c>
      <c r="D38" s="40" t="s">
        <v>1140</v>
      </c>
      <c r="F38" s="41" t="s">
        <v>1029</v>
      </c>
      <c r="G38" s="49" t="e">
        <f>IF(AND($H$33&lt;=$I$34,$H$34&lt;=480000),INT(IF($G$2&lt;=9000000,380000,0)),0)</f>
        <v>#VALUE!</v>
      </c>
      <c r="H38" s="49" t="e">
        <f>IF(AND($H$33&lt;=$I$34,$H$34&lt;=480000),INT(IF(AND($G$2&gt;9000000,$G$2&lt;=9500000),260000,0)),0)</f>
        <v>#VALUE!</v>
      </c>
      <c r="I38" s="50" t="e">
        <f>IF(AND($H$33&lt;=$I$34,$H$34&lt;=480000),INT(IF(AND($G$2&gt;9500000,$G$2&lt;=10000000),130000,0)),0)</f>
        <v>#VALUE!</v>
      </c>
      <c r="J38" s="48" t="str">
        <f>IFERROR(SUM(G38:I38),"")</f>
        <v/>
      </c>
    </row>
    <row r="39" spans="1:11" ht="12.95" customHeight="1">
      <c r="A39" s="35">
        <v>1</v>
      </c>
      <c r="B39" s="42" t="s">
        <v>1448</v>
      </c>
      <c r="C39" s="40">
        <f ca="1">INDIRECT(テーブル1[[#This Row],[計算結果参照元]])</f>
        <v>430000</v>
      </c>
      <c r="D39" s="43" t="s">
        <v>1475</v>
      </c>
      <c r="F39" s="41"/>
      <c r="G39" s="41" t="s">
        <v>900</v>
      </c>
      <c r="H39" s="41"/>
      <c r="I39" s="47"/>
      <c r="J39" s="41"/>
    </row>
    <row r="40" spans="1:11" ht="12.95" customHeight="1">
      <c r="B40" s="45"/>
      <c r="C40" s="40" t="e">
        <f ca="1">INDIRECT(テーブル1[[#This Row],[計算結果参照元]])</f>
        <v>#REF!</v>
      </c>
      <c r="D40" s="40"/>
      <c r="F40" s="41"/>
      <c r="G40" s="41" t="s">
        <v>902</v>
      </c>
      <c r="H40" s="41" t="s">
        <v>890</v>
      </c>
      <c r="I40" s="47" t="s">
        <v>898</v>
      </c>
      <c r="J40" s="41" t="s">
        <v>911</v>
      </c>
    </row>
    <row r="41" spans="1:11" ht="12.95" customHeight="1">
      <c r="B41" s="45"/>
      <c r="C41" s="40" t="e">
        <f ca="1">INDIRECT(テーブル1[[#This Row],[計算結果参照元]])</f>
        <v>#REF!</v>
      </c>
      <c r="D41" s="40"/>
      <c r="F41" s="41" t="s">
        <v>903</v>
      </c>
      <c r="G41" s="49">
        <f>IF(AND($H$34&gt;480000,$H$34&lt;=1000000),INT(IF($G$2&lt;=9000000,330000,0)),0)</f>
        <v>0</v>
      </c>
      <c r="H41" s="49">
        <f>IF(AND($H$34&gt;480000,$H$34&lt;=1000000),INT(IF(AND($G$2&gt;9000000,$G$2&lt;=9500000),220000,0)),0)</f>
        <v>0</v>
      </c>
      <c r="I41" s="50">
        <f>IF(AND($H$34&gt;480000,$H$34&lt;=1000000),INT(IF(AND($G$2&gt;9500000,$G$2&lt;=10000000),110000,0)),0)</f>
        <v>0</v>
      </c>
      <c r="J41" s="49">
        <f>SUM(G41:I48)</f>
        <v>0</v>
      </c>
    </row>
    <row r="42" spans="1:11" ht="12.95" customHeight="1">
      <c r="B42" s="42"/>
      <c r="C42" s="40" t="e">
        <f ca="1">INDIRECT(テーブル1[[#This Row],[計算結果参照元]])</f>
        <v>#REF!</v>
      </c>
      <c r="D42" s="43"/>
      <c r="F42" s="41" t="s">
        <v>904</v>
      </c>
      <c r="G42" s="49">
        <f>IF(AND($H$34&gt;1000000,$H$34&lt;=1050000),INT(IF($G$2&lt;=9000000,310000,0)),0)</f>
        <v>0</v>
      </c>
      <c r="H42" s="49">
        <f>IF(AND($H$34&gt;1000000,$H$34&lt;=1050000),INT(IF(AND($G$2&gt;9000000,$G$2&lt;=9500000),210000,0)),0)</f>
        <v>0</v>
      </c>
      <c r="I42" s="49">
        <f>IF(AND($H$34&gt;1000000,$H$34&lt;=1050000),INT(IF(AND($G$2&gt;9500000,$G$2&lt;=10000000),110000,0)),0)</f>
        <v>0</v>
      </c>
      <c r="J42" s="38"/>
    </row>
    <row r="43" spans="1:11" ht="12.95" customHeight="1">
      <c r="B43" s="45"/>
      <c r="C43" s="40" t="e">
        <f ca="1">INDIRECT(テーブル1[[#This Row],[計算結果参照元]])</f>
        <v>#REF!</v>
      </c>
      <c r="D43" s="40"/>
      <c r="F43" s="41" t="s">
        <v>905</v>
      </c>
      <c r="G43" s="49">
        <f>IF(AND($H$34&gt;1050000,$H$34&lt;=1100000),INT(IF($G$2&lt;=9000000,260000,0)),0)</f>
        <v>0</v>
      </c>
      <c r="H43" s="49">
        <f>IF(AND($H$34&gt;1050000,$H$34&lt;=1100000),INT(IF(AND($G$2&gt;9000000,$G$2&lt;=9500000),180000,0)),0)</f>
        <v>0</v>
      </c>
      <c r="I43" s="49">
        <f>IF(AND($H$34&gt;1050000,$H$34&lt;=1100000),INT(IF(AND($G$2&gt;9500000,$G$2&lt;=10000000),90000,0)),0)</f>
        <v>0</v>
      </c>
      <c r="J43" s="41"/>
    </row>
    <row r="44" spans="1:11" ht="12.95" customHeight="1">
      <c r="B44" s="45"/>
      <c r="C44" s="40" t="e">
        <f ca="1">INDIRECT(テーブル1[[#This Row],[計算結果参照元]])</f>
        <v>#REF!</v>
      </c>
      <c r="D44" s="40"/>
      <c r="F44" s="41" t="s">
        <v>906</v>
      </c>
      <c r="G44" s="49">
        <f>IF(AND($H$34&gt;1100000,$H$34&lt;=1150000),INT(IF($G$2&lt;=9000000,210000,0)),0)</f>
        <v>0</v>
      </c>
      <c r="H44" s="49">
        <f>IF(AND($H$34&gt;1100000,$H$34&lt;=1150000),INT(IF(AND($G$2&gt;9000000,$G$2&lt;=9500000),140000,0)),0)</f>
        <v>0</v>
      </c>
      <c r="I44" s="49">
        <f>IF(AND($H$34&gt;1100000,$H$34&lt;=1150000),INT(IF(AND($G$2&gt;9500000,$G$2&lt;=10000000),70000,0)),0)</f>
        <v>0</v>
      </c>
      <c r="J44" s="41"/>
    </row>
    <row r="45" spans="1:11" ht="12.95" customHeight="1">
      <c r="B45" s="42"/>
      <c r="C45" s="40" t="e">
        <f ca="1">INDIRECT(テーブル1[[#This Row],[計算結果参照元]])</f>
        <v>#REF!</v>
      </c>
      <c r="D45" s="43"/>
      <c r="F45" s="41" t="s">
        <v>907</v>
      </c>
      <c r="G45" s="49">
        <f>IF(AND($H$34&gt;1150000,$H$34&lt;=1200000),INT(IF($G$2&lt;=9000000,160000,0)),0)</f>
        <v>0</v>
      </c>
      <c r="H45" s="49">
        <f>IF(AND($H$34&gt;1150000,$H$34&lt;=1200000),INT(IF(AND($G$2&gt;9000000,$G$2&lt;=9500000),110000,0)),0)</f>
        <v>0</v>
      </c>
      <c r="I45" s="49">
        <f>IF(AND($H$34&gt;1150000,$H$34&lt;=1200000),INT(IF(AND($G$2&gt;9500000,$G$2&lt;=10000000),60000,0)),0)</f>
        <v>0</v>
      </c>
      <c r="J45" s="41"/>
    </row>
    <row r="46" spans="1:11" ht="12.95" customHeight="1" thickBot="1">
      <c r="B46" s="45"/>
      <c r="C46" s="40" t="e">
        <f ca="1">INDIRECT(テーブル1[[#This Row],[計算結果参照元]])</f>
        <v>#REF!</v>
      </c>
      <c r="D46" s="40"/>
      <c r="F46" s="41" t="s">
        <v>908</v>
      </c>
      <c r="G46" s="49">
        <f>IF(AND($H$34&gt;1200000,$H$34&lt;=1250000),INT(IF($G$2&lt;=9000000,110000,0)),0)</f>
        <v>0</v>
      </c>
      <c r="H46" s="49">
        <f>IF(AND($H$34&gt;1200000,$H$34&lt;=1250000),INT(IF(AND($G$2&gt;9000000,$G$2&lt;=9500000),80000,0)),0)</f>
        <v>0</v>
      </c>
      <c r="I46" s="49">
        <f>IF(AND($H$34&gt;1200000,$H$34&lt;=1250000),INT(IF(AND($G$2&gt;9500000,$G$2&lt;=10000000),40000,0)),0)</f>
        <v>0</v>
      </c>
      <c r="J46" s="41"/>
    </row>
    <row r="47" spans="1:11" ht="12.95" customHeight="1">
      <c r="B47" s="45"/>
      <c r="C47" s="40" t="e">
        <f ca="1">INDIRECT(テーブル1[[#This Row],[計算結果参照元]])</f>
        <v>#REF!</v>
      </c>
      <c r="D47" s="40"/>
      <c r="F47" s="41" t="s">
        <v>909</v>
      </c>
      <c r="G47" s="49">
        <f>IF(AND($H$34&gt;1250000,$H$34&lt;=1300000),INT(IF($G$2&lt;=9000000,60000,0)),0)</f>
        <v>0</v>
      </c>
      <c r="H47" s="49">
        <f>IF(AND($H$34&gt;1250000,$H$34&lt;=1300000),INT(IF(AND($G$2&gt;9000000,$G$2&lt;=9500000),40000,0)),0)</f>
        <v>0</v>
      </c>
      <c r="I47" s="49">
        <f>IF(AND($H$34&gt;1250000,$H$34&lt;=1300000),INT(IF(AND($G$2&gt;9500000,$G$2&lt;=10000000),20000,0)),0)</f>
        <v>0</v>
      </c>
      <c r="J47" s="47"/>
      <c r="K47" s="54" t="s">
        <v>912</v>
      </c>
    </row>
    <row r="48" spans="1:11" ht="12.95" customHeight="1" thickBot="1">
      <c r="B48" s="42"/>
      <c r="C48" s="40" t="e">
        <f ca="1">INDIRECT(テーブル1[[#This Row],[計算結果参照元]])</f>
        <v>#REF!</v>
      </c>
      <c r="D48" s="43"/>
      <c r="F48" s="41" t="s">
        <v>910</v>
      </c>
      <c r="G48" s="49">
        <f>IF(AND($H$34&gt;1300000,$H$34&lt;=1330000),INT(IF($G$2&lt;=9000000,30000,0)),0)</f>
        <v>0</v>
      </c>
      <c r="H48" s="49">
        <f>IF(AND($H$34&gt;1300000,$H$34&lt;=1330000),INT(IF(AND($G$2&gt;9000000,$G$2&lt;=9500000),20000,0)),0)</f>
        <v>0</v>
      </c>
      <c r="I48" s="49">
        <f>IF(AND($H$34&gt;1300000,$H$34&lt;=1330000),INT(IF(AND($G$2&gt;9500000,$G$2&lt;=10000000),10000,0)),0)</f>
        <v>0</v>
      </c>
      <c r="J48" s="47"/>
      <c r="K48" s="56" t="str">
        <f>IFERROR(J37+J38+J41,"")</f>
        <v/>
      </c>
    </row>
    <row r="49" spans="2:13" ht="12.95" customHeight="1">
      <c r="B49" s="45"/>
      <c r="C49" s="40" t="e">
        <f ca="1">INDIRECT(テーブル1[[#This Row],[計算結果参照元]])</f>
        <v>#REF!</v>
      </c>
      <c r="D49" s="40"/>
    </row>
    <row r="50" spans="2:13" ht="12.95" customHeight="1">
      <c r="B50" s="45"/>
      <c r="C50" s="40" t="e">
        <f ca="1">INDIRECT(テーブル1[[#This Row],[計算結果参照元]])</f>
        <v>#REF!</v>
      </c>
      <c r="D50" s="40"/>
    </row>
    <row r="51" spans="2:13" ht="12.95" customHeight="1">
      <c r="B51" s="42"/>
      <c r="C51" s="40" t="e">
        <f ca="1">INDIRECT(テーブル1[[#This Row],[計算結果参照元]])</f>
        <v>#REF!</v>
      </c>
      <c r="D51" s="43"/>
      <c r="F51" s="954" t="s">
        <v>913</v>
      </c>
      <c r="G51" s="955"/>
      <c r="H51" s="955"/>
      <c r="I51" s="955"/>
      <c r="J51" s="955"/>
      <c r="K51" s="955"/>
      <c r="L51" s="956"/>
      <c r="M51" s="46"/>
    </row>
    <row r="52" spans="2:13" ht="12.95" customHeight="1">
      <c r="B52" s="45"/>
      <c r="C52" s="40" t="e">
        <f ca="1">INDIRECT(テーブル1[[#This Row],[計算結果参照元]])</f>
        <v>#REF!</v>
      </c>
      <c r="D52" s="40"/>
      <c r="F52" s="41"/>
      <c r="G52" s="968" t="s">
        <v>291</v>
      </c>
      <c r="H52" s="41" t="s">
        <v>918</v>
      </c>
      <c r="I52" s="41" t="s">
        <v>919</v>
      </c>
      <c r="J52" s="41" t="s">
        <v>920</v>
      </c>
      <c r="K52" s="41" t="s">
        <v>921</v>
      </c>
      <c r="L52" s="968" t="s">
        <v>922</v>
      </c>
    </row>
    <row r="53" spans="2:13" ht="12.95" customHeight="1">
      <c r="B53" s="45"/>
      <c r="C53" s="40" t="e">
        <f ca="1">INDIRECT(テーブル1[[#This Row],[計算結果参照元]])</f>
        <v>#REF!</v>
      </c>
      <c r="D53" s="40"/>
      <c r="F53" s="41"/>
      <c r="G53" s="969"/>
      <c r="H53" s="52">
        <f>DATEVALUE("2009/1/2")</f>
        <v>39815</v>
      </c>
      <c r="I53" s="52">
        <f>DATEVALUE("2002/1/2")</f>
        <v>37258</v>
      </c>
      <c r="J53" s="44"/>
      <c r="K53" s="41" t="s">
        <v>933</v>
      </c>
      <c r="L53" s="969"/>
    </row>
    <row r="54" spans="2:13" ht="12.95" customHeight="1">
      <c r="B54" s="42"/>
      <c r="C54" s="40" t="e">
        <f ca="1">INDIRECT(テーブル1[[#This Row],[計算結果参照元]])</f>
        <v>#REF!</v>
      </c>
      <c r="D54" s="43"/>
      <c r="F54" s="41"/>
      <c r="G54" s="969"/>
      <c r="H54" s="44" t="s">
        <v>867</v>
      </c>
      <c r="I54" s="41" t="s">
        <v>867</v>
      </c>
      <c r="J54" s="41"/>
      <c r="K54" s="41" t="s">
        <v>934</v>
      </c>
      <c r="L54" s="969"/>
    </row>
    <row r="55" spans="2:13" ht="12.95" customHeight="1">
      <c r="B55" s="45"/>
      <c r="C55" s="40" t="e">
        <f ca="1">INDIRECT(テーブル1[[#This Row],[計算結果参照元]])</f>
        <v>#REF!</v>
      </c>
      <c r="D55" s="40"/>
      <c r="F55" s="41"/>
      <c r="G55" s="969"/>
      <c r="H55" s="41"/>
      <c r="I55" s="52">
        <f>DATEVALUE("2006/1/1")</f>
        <v>38718</v>
      </c>
      <c r="J55" s="52">
        <f>DATEVALUE("1955/1/1")</f>
        <v>20090</v>
      </c>
      <c r="K55" s="41" t="s">
        <v>1477</v>
      </c>
      <c r="L55" s="969"/>
    </row>
    <row r="56" spans="2:13" ht="12.95" customHeight="1">
      <c r="B56" s="45"/>
      <c r="C56" s="40" t="e">
        <f ca="1">INDIRECT(テーブル1[[#This Row],[計算結果参照元]])</f>
        <v>#REF!</v>
      </c>
      <c r="D56" s="40"/>
      <c r="F56" s="41"/>
      <c r="G56" s="970"/>
      <c r="H56" s="41"/>
      <c r="I56" s="41" t="s">
        <v>866</v>
      </c>
      <c r="J56" s="41" t="s">
        <v>866</v>
      </c>
      <c r="K56" s="41"/>
      <c r="L56" s="970"/>
    </row>
    <row r="57" spans="2:13" ht="12.95" customHeight="1">
      <c r="B57" s="42"/>
      <c r="C57" s="40" t="e">
        <f ca="1">INDIRECT(テーブル1[[#This Row],[計算結果参照元]])</f>
        <v>#REF!</v>
      </c>
      <c r="D57" s="43"/>
      <c r="F57" s="41" t="s">
        <v>914</v>
      </c>
      <c r="G57" s="44" t="e">
        <f>DATEVALUE(配偶者扶養障害者!E19&amp;配偶者扶養障害者!F19&amp;配偶者扶養障害者!G19&amp;配偶者扶養障害者!H19)</f>
        <v>#VALUE!</v>
      </c>
      <c r="H57" s="41" t="e">
        <f t="shared" ref="H57:H63" si="0">IF($G57&gt;$H$53,1,0)</f>
        <v>#VALUE!</v>
      </c>
      <c r="I57" s="41" t="e">
        <f>IF(AND($G57&gt;=$I$53,$G57&lt;=$I$55),1,0)</f>
        <v>#VALUE!</v>
      </c>
      <c r="J57" s="41" t="e">
        <f>IF($G57&lt;=$J$55,1,0)</f>
        <v>#VALUE!</v>
      </c>
      <c r="K57" s="41" t="e">
        <f>IF(AND($J57=1,配偶者扶養障害者!$E$22="同居",OR(配偶者扶養障害者!E21="父母",配偶者扶養障害者!E21="祖父母",配偶者扶養障害者!E21="曽祖父母")),1,0)</f>
        <v>#VALUE!</v>
      </c>
      <c r="L57" s="49" t="str">
        <f>IFERROR(IF(H57=1,0,IF(I57=1,450000,IF(J57=1,INT(IF(K57=1,450000,380000)),330000))),"")</f>
        <v/>
      </c>
    </row>
    <row r="58" spans="2:13" ht="12.95" customHeight="1">
      <c r="B58" s="45"/>
      <c r="C58" s="40" t="e">
        <f ca="1">INDIRECT(テーブル1[[#This Row],[計算結果参照元]])</f>
        <v>#REF!</v>
      </c>
      <c r="D58" s="40"/>
      <c r="F58" s="41" t="s">
        <v>915</v>
      </c>
      <c r="G58" s="44" t="e">
        <f>DATEVALUE(配偶者扶養障害者!E25&amp;配偶者扶養障害者!F25&amp;配偶者扶養障害者!G25&amp;配偶者扶養障害者!H25)</f>
        <v>#VALUE!</v>
      </c>
      <c r="H58" s="41" t="e">
        <f t="shared" si="0"/>
        <v>#VALUE!</v>
      </c>
      <c r="I58" s="41" t="e">
        <f t="shared" ref="I58:I63" si="1">IF(AND($G58&gt;=$I$53,$G58&lt;=$I$55),1,0)</f>
        <v>#VALUE!</v>
      </c>
      <c r="J58" s="41" t="e">
        <f t="shared" ref="J58:J63" si="2">IF($G58&lt;=$J$55,1,0)</f>
        <v>#VALUE!</v>
      </c>
      <c r="K58" s="41" t="e">
        <f>IF(AND($J58=1,配偶者扶養障害者!$E$28="同居",OR(配偶者扶養障害者!E27="父母",配偶者扶養障害者!E27="祖父母",配偶者扶養障害者!E27="曽祖父母")),1,0)</f>
        <v>#VALUE!</v>
      </c>
      <c r="L58" s="49" t="str">
        <f t="shared" ref="L58:L63" si="3">IFERROR(IF(H58=1,0,IF(I58=1,450000,IF(J58=1,INT(IF(K58=1,450000,380000)),330000))),"")</f>
        <v/>
      </c>
    </row>
    <row r="59" spans="2:13" ht="12.95" customHeight="1">
      <c r="B59" s="45"/>
      <c r="C59" s="40" t="e">
        <f ca="1">INDIRECT(テーブル1[[#This Row],[計算結果参照元]])</f>
        <v>#REF!</v>
      </c>
      <c r="D59" s="40"/>
      <c r="F59" s="41" t="s">
        <v>916</v>
      </c>
      <c r="G59" s="44" t="e">
        <f>DATEVALUE(配偶者扶養障害者!E31&amp;配偶者扶養障害者!F31&amp;配偶者扶養障害者!G31&amp;配偶者扶養障害者!H31)</f>
        <v>#VALUE!</v>
      </c>
      <c r="H59" s="41" t="e">
        <f t="shared" si="0"/>
        <v>#VALUE!</v>
      </c>
      <c r="I59" s="41" t="e">
        <f t="shared" si="1"/>
        <v>#VALUE!</v>
      </c>
      <c r="J59" s="41" t="e">
        <f t="shared" si="2"/>
        <v>#VALUE!</v>
      </c>
      <c r="K59" s="41" t="e">
        <f>IF(AND($J59=1,配偶者扶養障害者!$E$34="同居",OR(配偶者扶養障害者!E33="父母",配偶者扶養障害者!E33="祖父母",配偶者扶養障害者!E33="曽祖父母")),1,0)</f>
        <v>#VALUE!</v>
      </c>
      <c r="L59" s="49" t="str">
        <f t="shared" si="3"/>
        <v/>
      </c>
    </row>
    <row r="60" spans="2:13" ht="12.95" customHeight="1">
      <c r="B60" s="42"/>
      <c r="C60" s="40" t="e">
        <f ca="1">INDIRECT(テーブル1[[#This Row],[計算結果参照元]])</f>
        <v>#REF!</v>
      </c>
      <c r="D60" s="43"/>
      <c r="F60" s="41" t="s">
        <v>917</v>
      </c>
      <c r="G60" s="44" t="e">
        <f>DATEVALUE(配偶者扶養障害者!E37&amp;配偶者扶養障害者!F37&amp;配偶者扶養障害者!G37&amp;配偶者扶養障害者!H37)</f>
        <v>#VALUE!</v>
      </c>
      <c r="H60" s="41" t="e">
        <f t="shared" si="0"/>
        <v>#VALUE!</v>
      </c>
      <c r="I60" s="41" t="e">
        <f t="shared" si="1"/>
        <v>#VALUE!</v>
      </c>
      <c r="J60" s="41" t="e">
        <f t="shared" si="2"/>
        <v>#VALUE!</v>
      </c>
      <c r="K60" s="41" t="e">
        <f>IF(AND($J60=1,配偶者扶養障害者!$E$40="同居",OR(配偶者扶養障害者!E39="父母",配偶者扶養障害者!E39="祖父母",配偶者扶養障害者!E39="曽祖父母")),1,0)</f>
        <v>#VALUE!</v>
      </c>
      <c r="L60" s="49" t="str">
        <f t="shared" si="3"/>
        <v/>
      </c>
    </row>
    <row r="61" spans="2:13" ht="12.95" customHeight="1" thickBot="1">
      <c r="B61" s="45"/>
      <c r="C61" s="40" t="e">
        <f ca="1">INDIRECT(テーブル1[[#This Row],[計算結果参照元]])</f>
        <v>#REF!</v>
      </c>
      <c r="D61" s="40"/>
      <c r="F61" s="41" t="s">
        <v>923</v>
      </c>
      <c r="G61" s="44" t="e">
        <f>DATEVALUE(配偶者扶養障害者!L19&amp;配偶者扶養障害者!M19&amp;配偶者扶養障害者!N19&amp;配偶者扶養障害者!O19)</f>
        <v>#VALUE!</v>
      </c>
      <c r="H61" s="41" t="e">
        <f t="shared" si="0"/>
        <v>#VALUE!</v>
      </c>
      <c r="I61" s="41" t="e">
        <f t="shared" si="1"/>
        <v>#VALUE!</v>
      </c>
      <c r="J61" s="41" t="e">
        <f t="shared" si="2"/>
        <v>#VALUE!</v>
      </c>
      <c r="K61" s="41" t="e">
        <f>IF(AND($J61=1,配偶者扶養障害者!$L$22="同居",OR(配偶者扶養障害者!L21="父母",配偶者扶養障害者!L21="祖父母",配偶者扶養障害者!L21="曽祖父母")),1,0)</f>
        <v>#VALUE!</v>
      </c>
      <c r="L61" s="49" t="str">
        <f t="shared" si="3"/>
        <v/>
      </c>
    </row>
    <row r="62" spans="2:13" ht="12.95" customHeight="1">
      <c r="B62" s="45"/>
      <c r="C62" s="40" t="e">
        <f ca="1">INDIRECT(テーブル1[[#This Row],[計算結果参照元]])</f>
        <v>#REF!</v>
      </c>
      <c r="D62" s="40"/>
      <c r="F62" s="41" t="s">
        <v>924</v>
      </c>
      <c r="G62" s="44" t="e">
        <f>DATEVALUE(配偶者扶養障害者!L25&amp;配偶者扶養障害者!M25&amp;配偶者扶養障害者!N25&amp;配偶者扶養障害者!O25)</f>
        <v>#VALUE!</v>
      </c>
      <c r="H62" s="41" t="e">
        <f t="shared" si="0"/>
        <v>#VALUE!</v>
      </c>
      <c r="I62" s="41" t="e">
        <f t="shared" si="1"/>
        <v>#VALUE!</v>
      </c>
      <c r="J62" s="41" t="e">
        <f t="shared" si="2"/>
        <v>#VALUE!</v>
      </c>
      <c r="K62" s="41" t="e">
        <f>IF(AND($J62=1,配偶者扶養障害者!$L$28="同居",OR(配偶者扶養障害者!L27="父母",配偶者扶養障害者!L27="祖父母",配偶者扶養障害者!L27="曽祖父母")),1,0)</f>
        <v>#VALUE!</v>
      </c>
      <c r="L62" s="50" t="str">
        <f t="shared" si="3"/>
        <v/>
      </c>
      <c r="M62" s="54" t="s">
        <v>935</v>
      </c>
    </row>
    <row r="63" spans="2:13" ht="12.95" customHeight="1" thickBot="1">
      <c r="B63" s="42"/>
      <c r="C63" s="40" t="e">
        <f ca="1">INDIRECT(テーブル1[[#This Row],[計算結果参照元]])</f>
        <v>#REF!</v>
      </c>
      <c r="D63" s="43"/>
      <c r="F63" s="41" t="s">
        <v>925</v>
      </c>
      <c r="G63" s="44" t="e">
        <f>DATEVALUE(配偶者扶養障害者!L31&amp;配偶者扶養障害者!M31&amp;配偶者扶養障害者!N31&amp;配偶者扶養障害者!O31)</f>
        <v>#VALUE!</v>
      </c>
      <c r="H63" s="41" t="e">
        <f t="shared" si="0"/>
        <v>#VALUE!</v>
      </c>
      <c r="I63" s="41" t="e">
        <f t="shared" si="1"/>
        <v>#VALUE!</v>
      </c>
      <c r="J63" s="41" t="e">
        <f t="shared" si="2"/>
        <v>#VALUE!</v>
      </c>
      <c r="K63" s="41" t="e">
        <f>IF(AND($J63=1,配偶者扶養障害者!$L$34="同居",OR(配偶者扶養障害者!L33="父母",配偶者扶養障害者!L33="祖父母",配偶者扶養障害者!L33="曽祖父母")),1,0)</f>
        <v>#VALUE!</v>
      </c>
      <c r="L63" s="50" t="str">
        <f t="shared" si="3"/>
        <v/>
      </c>
      <c r="M63" s="63">
        <f>SUM(L57:L63)</f>
        <v>0</v>
      </c>
    </row>
    <row r="64" spans="2:13" ht="12.95" customHeight="1">
      <c r="B64" s="45"/>
      <c r="C64" s="40" t="e">
        <f ca="1">INDIRECT(テーブル1[[#This Row],[計算結果参照元]])</f>
        <v>#REF!</v>
      </c>
      <c r="D64" s="40"/>
    </row>
    <row r="65" spans="2:11" ht="12.95" customHeight="1">
      <c r="B65" s="45"/>
      <c r="C65" s="40" t="e">
        <f ca="1">INDIRECT(テーブル1[[#This Row],[計算結果参照元]])</f>
        <v>#REF!</v>
      </c>
      <c r="D65" s="40"/>
    </row>
    <row r="66" spans="2:11" ht="12.95" customHeight="1">
      <c r="B66" s="42"/>
      <c r="C66" s="40" t="e">
        <f ca="1">INDIRECT(テーブル1[[#This Row],[計算結果参照元]])</f>
        <v>#REF!</v>
      </c>
      <c r="D66" s="43"/>
      <c r="F66" s="954" t="s">
        <v>761</v>
      </c>
      <c r="G66" s="955"/>
      <c r="H66" s="955"/>
      <c r="I66" s="956"/>
      <c r="J66" s="46"/>
    </row>
    <row r="67" spans="2:11" ht="12.95" customHeight="1">
      <c r="B67" s="45"/>
      <c r="C67" s="40" t="e">
        <f ca="1">INDIRECT(テーブル1[[#This Row],[計算結果参照元]])</f>
        <v>#REF!</v>
      </c>
      <c r="D67" s="40"/>
      <c r="F67" s="41"/>
      <c r="G67" s="41" t="s">
        <v>697</v>
      </c>
      <c r="H67" s="41" t="s">
        <v>696</v>
      </c>
      <c r="I67" s="41" t="s">
        <v>938</v>
      </c>
      <c r="J67" s="35" t="s">
        <v>679</v>
      </c>
      <c r="K67" s="35" t="s">
        <v>4</v>
      </c>
    </row>
    <row r="68" spans="2:11" ht="12.95" customHeight="1">
      <c r="B68" s="45"/>
      <c r="C68" s="40" t="e">
        <f ca="1">INDIRECT(テーブル1[[#This Row],[計算結果参照元]])</f>
        <v>#REF!</v>
      </c>
      <c r="D68" s="40"/>
      <c r="F68" s="41" t="s">
        <v>936</v>
      </c>
      <c r="G68" s="64">
        <f>配偶者扶養障害者!E45</f>
        <v>0</v>
      </c>
      <c r="H68" s="41" t="str">
        <f>IFERROR(VLOOKUP(配偶者扶養障害者!E44,計算シート!F71:G79,2,FALSE),"")</f>
        <v/>
      </c>
      <c r="I68" s="41">
        <f>IF(G68="普通障害",260000,IF(G68="特別障害",IF(H68="同居",530000,300000),0))</f>
        <v>0</v>
      </c>
      <c r="J68" s="35" t="str">
        <f>IFERROR(VLOOKUP(配偶者扶養障害者!E44,計算シート!F71:I79,3,FALSE),"")</f>
        <v/>
      </c>
      <c r="K68" s="65" t="str">
        <f>IFERROR(VLOOKUP(配偶者扶養障害者!E44,計算シート!F71:I79,4,FALSE),"")</f>
        <v/>
      </c>
    </row>
    <row r="69" spans="2:11" ht="12.95" customHeight="1">
      <c r="B69" s="42"/>
      <c r="C69" s="40" t="e">
        <f ca="1">INDIRECT(テーブル1[[#This Row],[計算結果参照元]])</f>
        <v>#REF!</v>
      </c>
      <c r="D69" s="43"/>
      <c r="F69" s="41" t="s">
        <v>937</v>
      </c>
      <c r="G69" s="64">
        <f>配偶者扶養障害者!E48</f>
        <v>0</v>
      </c>
      <c r="H69" s="41" t="str">
        <f>IFERROR(VLOOKUP(配偶者扶養障害者!E47,計算シート!F71:G79,2,FALSE),"")</f>
        <v/>
      </c>
      <c r="I69" s="41">
        <f>IF(G69="普通障害",260000,IF(G69="特別障害",IF(H69="同居",530000,300000),0))</f>
        <v>0</v>
      </c>
      <c r="J69" s="35" t="str">
        <f>IFERROR(VLOOKUP(配偶者扶養障害者!E47,計算シート!F71:I79,3,FALSE),"")</f>
        <v/>
      </c>
      <c r="K69" s="65" t="str">
        <f>IFERROR(VLOOKUP(配偶者扶養障害者!E47,計算シート!F71:I79,4,FALSE),"")</f>
        <v/>
      </c>
    </row>
    <row r="70" spans="2:11" ht="12.95" customHeight="1">
      <c r="B70" s="45"/>
      <c r="C70" s="40" t="e">
        <f ca="1">INDIRECT(テーブル1[[#This Row],[計算結果参照元]])</f>
        <v>#REF!</v>
      </c>
      <c r="D70" s="40"/>
      <c r="F70" s="41" t="s">
        <v>680</v>
      </c>
      <c r="G70" s="41" t="s">
        <v>696</v>
      </c>
      <c r="H70" s="41" t="s">
        <v>679</v>
      </c>
      <c r="I70" s="41" t="s">
        <v>4</v>
      </c>
    </row>
    <row r="71" spans="2:11" ht="12.95" customHeight="1">
      <c r="B71" s="45"/>
      <c r="C71" s="40" t="e">
        <f ca="1">INDIRECT(テーブル1[[#This Row],[計算結果参照元]])</f>
        <v>#REF!</v>
      </c>
      <c r="D71" s="40"/>
      <c r="F71" s="41" t="s">
        <v>715</v>
      </c>
      <c r="G71" s="41" t="str">
        <f>""</f>
        <v/>
      </c>
      <c r="H71" s="41" t="str">
        <f>""</f>
        <v/>
      </c>
      <c r="I71" s="41" t="str">
        <f>""</f>
        <v/>
      </c>
    </row>
    <row r="72" spans="2:11" ht="12.95" customHeight="1">
      <c r="B72" s="42"/>
      <c r="C72" s="40" t="e">
        <f ca="1">INDIRECT(テーブル1[[#This Row],[計算結果参照元]])</f>
        <v>#REF!</v>
      </c>
      <c r="D72" s="43"/>
      <c r="F72" s="41" t="str">
        <f>IF(配偶者扶養障害者!E8="","",配偶者扶養障害者!E8)</f>
        <v/>
      </c>
      <c r="G72" s="41" t="str">
        <f>IF(配偶者扶養障害者!E12="","",配偶者扶養障害者!E12)</f>
        <v/>
      </c>
      <c r="H72" s="41" t="str">
        <f>IF(配偶者扶養障害者!E7="","",配偶者扶養障害者!E7)</f>
        <v/>
      </c>
      <c r="I72" s="66" t="str">
        <f>IF(配偶者扶養障害者!E11="","",配偶者扶養障害者!E11)</f>
        <v/>
      </c>
    </row>
    <row r="73" spans="2:11" ht="12.95" customHeight="1">
      <c r="B73" s="45"/>
      <c r="C73" s="40" t="e">
        <f ca="1">INDIRECT(テーブル1[[#This Row],[計算結果参照元]])</f>
        <v>#REF!</v>
      </c>
      <c r="D73" s="40"/>
      <c r="F73" s="41" t="str">
        <f>IF(配偶者扶養障害者!E18="","",配偶者扶養障害者!E18)</f>
        <v/>
      </c>
      <c r="G73" s="41" t="str">
        <f>IF(配偶者扶養障害者!E22="","",配偶者扶養障害者!E22)</f>
        <v/>
      </c>
      <c r="H73" s="41" t="str">
        <f>IF(配偶者扶養障害者!E17="","",配偶者扶養障害者!E17)</f>
        <v/>
      </c>
      <c r="I73" s="66" t="str">
        <f>IF(配偶者扶養障害者!E20="","",配偶者扶養障害者!E20)</f>
        <v/>
      </c>
    </row>
    <row r="74" spans="2:11" ht="12.95" customHeight="1">
      <c r="B74" s="45"/>
      <c r="C74" s="40" t="e">
        <f ca="1">INDIRECT(テーブル1[[#This Row],[計算結果参照元]])</f>
        <v>#REF!</v>
      </c>
      <c r="D74" s="40"/>
      <c r="F74" s="41" t="str">
        <f>IF(配偶者扶養障害者!E24="","",配偶者扶養障害者!E24)</f>
        <v/>
      </c>
      <c r="G74" s="41" t="str">
        <f>IF(配偶者扶養障害者!E28="","",配偶者扶養障害者!E28)</f>
        <v/>
      </c>
      <c r="H74" s="41" t="str">
        <f>IF(配偶者扶養障害者!E23="","",配偶者扶養障害者!E23)</f>
        <v/>
      </c>
      <c r="I74" s="66" t="str">
        <f>IF(配偶者扶養障害者!E26="","",配偶者扶養障害者!E26)</f>
        <v/>
      </c>
    </row>
    <row r="75" spans="2:11" ht="12.95" customHeight="1">
      <c r="B75" s="42"/>
      <c r="C75" s="40" t="e">
        <f ca="1">INDIRECT(テーブル1[[#This Row],[計算結果参照元]])</f>
        <v>#REF!</v>
      </c>
      <c r="D75" s="43"/>
      <c r="F75" s="41" t="str">
        <f>IF(配偶者扶養障害者!E30="","",配偶者扶養障害者!E30)</f>
        <v/>
      </c>
      <c r="G75" s="41" t="str">
        <f>IF(配偶者扶養障害者!E34="","",配偶者扶養障害者!E34)</f>
        <v/>
      </c>
      <c r="H75" s="41" t="str">
        <f>IF(配偶者扶養障害者!E29="","",配偶者扶養障害者!E29)</f>
        <v/>
      </c>
      <c r="I75" s="66" t="str">
        <f>IF(配偶者扶養障害者!E32="","",配偶者扶養障害者!E32)</f>
        <v/>
      </c>
    </row>
    <row r="76" spans="2:11" ht="12.95" customHeight="1">
      <c r="B76" s="45"/>
      <c r="C76" s="40" t="e">
        <f ca="1">INDIRECT(テーブル1[[#This Row],[計算結果参照元]])</f>
        <v>#REF!</v>
      </c>
      <c r="D76" s="40"/>
      <c r="F76" s="41" t="str">
        <f>IF(配偶者扶養障害者!E36="","",配偶者扶養障害者!E36)</f>
        <v/>
      </c>
      <c r="G76" s="41" t="str">
        <f>IF(配偶者扶養障害者!E40="","",配偶者扶養障害者!E40)</f>
        <v/>
      </c>
      <c r="H76" s="41" t="str">
        <f>IF(配偶者扶養障害者!E35="","",配偶者扶養障害者!E35)</f>
        <v/>
      </c>
      <c r="I76" s="66" t="str">
        <f>IF(配偶者扶養障害者!E38="","",配偶者扶養障害者!E38)</f>
        <v/>
      </c>
    </row>
    <row r="77" spans="2:11" ht="12.95" customHeight="1" thickBot="1">
      <c r="B77" s="45"/>
      <c r="C77" s="40" t="e">
        <f ca="1">INDIRECT(テーブル1[[#This Row],[計算結果参照元]])</f>
        <v>#REF!</v>
      </c>
      <c r="D77" s="40"/>
      <c r="F77" s="41" t="str">
        <f>IF(配偶者扶養障害者!L18="","",配偶者扶養障害者!L18)</f>
        <v/>
      </c>
      <c r="G77" s="41" t="str">
        <f>IF(配偶者扶養障害者!L22="","",配偶者扶養障害者!L22)</f>
        <v/>
      </c>
      <c r="H77" s="41" t="str">
        <f>IF(配偶者扶養障害者!L17="","",配偶者扶養障害者!L17)</f>
        <v/>
      </c>
      <c r="I77" s="66" t="str">
        <f>IF(配偶者扶養障害者!L20="","",配偶者扶養障害者!L20)</f>
        <v/>
      </c>
    </row>
    <row r="78" spans="2:11" ht="12.95" customHeight="1">
      <c r="B78" s="42"/>
      <c r="C78" s="40" t="e">
        <f ca="1">INDIRECT(テーブル1[[#This Row],[計算結果参照元]])</f>
        <v>#REF!</v>
      </c>
      <c r="D78" s="43"/>
      <c r="F78" s="41" t="str">
        <f>IF(配偶者扶養障害者!L24="","",配偶者扶養障害者!L24)</f>
        <v/>
      </c>
      <c r="G78" s="41" t="str">
        <f>IF(配偶者扶養障害者!L28="","",配偶者扶養障害者!L28)</f>
        <v/>
      </c>
      <c r="H78" s="41" t="str">
        <f>IF(配偶者扶養障害者!L23="","",配偶者扶養障害者!L23)</f>
        <v/>
      </c>
      <c r="I78" s="67" t="str">
        <f>IF(配偶者扶養障害者!L26="","",配偶者扶養障害者!L26)</f>
        <v/>
      </c>
      <c r="J78" s="54" t="s">
        <v>939</v>
      </c>
    </row>
    <row r="79" spans="2:11" ht="12.95" customHeight="1" thickBot="1">
      <c r="B79" s="45"/>
      <c r="C79" s="40" t="e">
        <f ca="1">INDIRECT(テーブル1[[#This Row],[計算結果参照元]])</f>
        <v>#REF!</v>
      </c>
      <c r="D79" s="40"/>
      <c r="F79" s="41" t="str">
        <f>IF(配偶者扶養障害者!L30="","",配偶者扶養障害者!L30)</f>
        <v/>
      </c>
      <c r="G79" s="41" t="str">
        <f>IF(配偶者扶養障害者!L34="","",配偶者扶養障害者!L34)</f>
        <v/>
      </c>
      <c r="H79" s="41" t="str">
        <f>IF(配偶者扶養障害者!L29="","",配偶者扶養障害者!L29)</f>
        <v/>
      </c>
      <c r="I79" s="67" t="str">
        <f>IF(配偶者扶養障害者!L32="","",配偶者扶養障害者!L32)</f>
        <v/>
      </c>
      <c r="J79" s="63">
        <f>I68+I69</f>
        <v>0</v>
      </c>
    </row>
    <row r="80" spans="2:11" ht="12.95" customHeight="1">
      <c r="B80" s="45"/>
      <c r="C80" s="40" t="e">
        <f ca="1">INDIRECT(テーブル1[[#This Row],[計算結果参照元]])</f>
        <v>#REF!</v>
      </c>
      <c r="D80" s="40"/>
    </row>
    <row r="81" spans="2:17" ht="12.95" customHeight="1">
      <c r="B81" s="42"/>
      <c r="C81" s="40" t="e">
        <f ca="1">INDIRECT(テーブル1[[#This Row],[計算結果参照元]])</f>
        <v>#REF!</v>
      </c>
      <c r="D81" s="43"/>
    </row>
    <row r="82" spans="2:17" ht="12.95" customHeight="1">
      <c r="B82" s="45"/>
      <c r="C82" s="40" t="e">
        <f ca="1">INDIRECT(テーブル1[[#This Row],[計算結果参照元]])</f>
        <v>#REF!</v>
      </c>
      <c r="D82" s="40"/>
      <c r="F82" s="957" t="s">
        <v>945</v>
      </c>
      <c r="G82" s="958"/>
      <c r="H82" s="958"/>
      <c r="I82" s="958"/>
      <c r="J82" s="958"/>
      <c r="K82" s="958"/>
      <c r="L82" s="958"/>
      <c r="M82" s="958"/>
      <c r="N82" s="958"/>
      <c r="O82" s="958"/>
      <c r="P82" s="959"/>
      <c r="Q82" s="46"/>
    </row>
    <row r="83" spans="2:17" ht="12.95" customHeight="1">
      <c r="B83" s="45"/>
      <c r="C83" s="40" t="e">
        <f ca="1">INDIRECT(テーブル1[[#This Row],[計算結果参照元]])</f>
        <v>#REF!</v>
      </c>
      <c r="D83" s="40"/>
      <c r="F83" s="41" t="s">
        <v>958</v>
      </c>
      <c r="G83" s="41"/>
      <c r="H83" s="41" t="s">
        <v>959</v>
      </c>
      <c r="I83" s="41"/>
      <c r="J83" s="41" t="s">
        <v>963</v>
      </c>
      <c r="K83" s="41"/>
      <c r="L83" s="41" t="s">
        <v>974</v>
      </c>
      <c r="M83" s="41"/>
      <c r="N83" s="41"/>
      <c r="O83" s="41"/>
      <c r="P83" s="41"/>
    </row>
    <row r="84" spans="2:17" ht="12.95" customHeight="1">
      <c r="B84" s="45"/>
      <c r="C84" s="40" t="e">
        <f ca="1">INDIRECT(テーブル1[[#This Row],[計算結果参照元]])</f>
        <v>#REF!</v>
      </c>
      <c r="D84" s="40"/>
      <c r="F84" s="41" t="s">
        <v>956</v>
      </c>
      <c r="G84" s="49">
        <f>SUM(営業等_売上!J14:K19)</f>
        <v>0</v>
      </c>
      <c r="H84" s="41" t="s">
        <v>960</v>
      </c>
      <c r="I84" s="49">
        <f>営業等_原価!C9</f>
        <v>0</v>
      </c>
      <c r="J84" s="41" t="s">
        <v>964</v>
      </c>
      <c r="K84" s="49">
        <f>SUM(G89:G92)</f>
        <v>0</v>
      </c>
      <c r="L84" s="41"/>
      <c r="M84" s="41" t="s">
        <v>290</v>
      </c>
      <c r="N84" s="41" t="s">
        <v>987</v>
      </c>
      <c r="O84" s="41" t="s">
        <v>989</v>
      </c>
      <c r="P84" s="41" t="s">
        <v>992</v>
      </c>
    </row>
    <row r="85" spans="2:17" ht="12.95" customHeight="1">
      <c r="B85" s="45"/>
      <c r="C85" s="40" t="e">
        <f ca="1">INDIRECT(テーブル1[[#This Row],[計算結果参照元]])</f>
        <v>#REF!</v>
      </c>
      <c r="D85" s="40"/>
      <c r="F85" s="68" t="s">
        <v>195</v>
      </c>
      <c r="G85" s="49">
        <f>営業等_売上!D28</f>
        <v>0</v>
      </c>
      <c r="H85" s="41" t="s">
        <v>961</v>
      </c>
      <c r="I85" s="49">
        <f>SUM(営業等_原価!J15:K20)</f>
        <v>0</v>
      </c>
      <c r="J85" s="41" t="s">
        <v>965</v>
      </c>
      <c r="K85" s="49">
        <f>営業等_経費!C22</f>
        <v>0</v>
      </c>
      <c r="L85" s="41" t="s">
        <v>980</v>
      </c>
      <c r="M85" s="49">
        <f>営業等_経費!F113</f>
        <v>0</v>
      </c>
      <c r="N85" s="49">
        <f>IF(M85="配偶者",860000,IF(M85=0,0,500000))</f>
        <v>0</v>
      </c>
      <c r="O85" s="49">
        <f>INT($K$92/($M$88+1))</f>
        <v>0</v>
      </c>
      <c r="P85" s="49">
        <f>IF(N85&lt;O85,N85,IF(O85&gt;0,O85,0))</f>
        <v>0</v>
      </c>
    </row>
    <row r="86" spans="2:17" ht="12.95" customHeight="1">
      <c r="B86" s="45"/>
      <c r="C86" s="40" t="e">
        <f ca="1">INDIRECT(テーブル1[[#This Row],[計算結果参照元]])</f>
        <v>#REF!</v>
      </c>
      <c r="D86" s="40"/>
      <c r="F86" s="41" t="s">
        <v>957</v>
      </c>
      <c r="G86" s="49">
        <f>営業等_売上!D36</f>
        <v>0</v>
      </c>
      <c r="H86" s="41" t="s">
        <v>962</v>
      </c>
      <c r="I86" s="49">
        <f>営業等_原価!C26</f>
        <v>0</v>
      </c>
      <c r="J86" s="41" t="s">
        <v>966</v>
      </c>
      <c r="K86" s="49">
        <f>営業等_経費!C30</f>
        <v>0</v>
      </c>
      <c r="L86" s="41" t="s">
        <v>982</v>
      </c>
      <c r="M86" s="49">
        <f>営業等_経費!F114</f>
        <v>0</v>
      </c>
      <c r="N86" s="49">
        <f t="shared" ref="N86:N87" si="4">IF(M86="配偶者",860000,IF(M86=0,0,500000))</f>
        <v>0</v>
      </c>
      <c r="O86" s="49">
        <f>INT($K$92/($M$88+1))</f>
        <v>0</v>
      </c>
      <c r="P86" s="49">
        <f t="shared" ref="P86:P87" si="5">IF(N86&lt;O86,N86,IF(O86&gt;0,O86,0))</f>
        <v>0</v>
      </c>
    </row>
    <row r="87" spans="2:17" ht="12.95" customHeight="1">
      <c r="B87" s="45"/>
      <c r="C87" s="40" t="e">
        <f ca="1">INDIRECT(テーブル1[[#This Row],[計算結果参照元]])</f>
        <v>#REF!</v>
      </c>
      <c r="D87" s="40"/>
      <c r="F87" s="41" t="s">
        <v>1415</v>
      </c>
      <c r="G87" s="49">
        <f>SUM(G84:G86)</f>
        <v>0</v>
      </c>
      <c r="H87" s="41" t="s">
        <v>950</v>
      </c>
      <c r="I87" s="49">
        <f>I84+I85-I86</f>
        <v>0</v>
      </c>
      <c r="J87" s="41" t="s">
        <v>967</v>
      </c>
      <c r="K87" s="49">
        <f>営業等_経費!C37</f>
        <v>0</v>
      </c>
      <c r="L87" s="41" t="s">
        <v>984</v>
      </c>
      <c r="M87" s="49">
        <f>営業等_経費!F115</f>
        <v>0</v>
      </c>
      <c r="N87" s="49">
        <f t="shared" si="4"/>
        <v>0</v>
      </c>
      <c r="O87" s="49">
        <f>INT($K$92/($M$88+1))</f>
        <v>0</v>
      </c>
      <c r="P87" s="49">
        <f t="shared" si="5"/>
        <v>0</v>
      </c>
    </row>
    <row r="88" spans="2:17" ht="12.95" customHeight="1">
      <c r="B88" s="45"/>
      <c r="C88" s="40" t="e">
        <f ca="1">INDIRECT(テーブル1[[#This Row],[計算結果参照元]])</f>
        <v>#REF!</v>
      </c>
      <c r="D88" s="40"/>
      <c r="F88" s="41"/>
      <c r="G88" s="49"/>
      <c r="H88" s="41" t="s">
        <v>554</v>
      </c>
      <c r="I88" s="49">
        <f>G87-I87</f>
        <v>0</v>
      </c>
      <c r="J88" s="41" t="s">
        <v>968</v>
      </c>
      <c r="K88" s="49">
        <f>営業等_経費!C44</f>
        <v>0</v>
      </c>
      <c r="L88" s="41" t="s">
        <v>990</v>
      </c>
      <c r="M88" s="49">
        <f>COUNTIF(M85:M87,"&lt;&gt;0")</f>
        <v>0</v>
      </c>
      <c r="N88" s="49"/>
      <c r="O88" s="49"/>
      <c r="P88" s="49">
        <f>IFERROR(SUM(P85:P87),"")</f>
        <v>0</v>
      </c>
    </row>
    <row r="89" spans="2:17" ht="12.95" customHeight="1">
      <c r="F89" s="41" t="s">
        <v>1008</v>
      </c>
      <c r="G89" s="49">
        <f>SUM(営業等_経費!H11:I11)</f>
        <v>0</v>
      </c>
      <c r="H89" s="41" t="str">
        <f>IFERROR(DATEDIF(DATEVALUE(営業等_経費!G113&amp;営業等_経費!H113&amp;営業等_経費!I113&amp;営業等_経費!J113),計算シート!$I$92,"Y"),"")</f>
        <v/>
      </c>
      <c r="I89" s="49"/>
      <c r="J89" s="41" t="s">
        <v>969</v>
      </c>
      <c r="K89" s="49">
        <f>営業等_経費!C50</f>
        <v>0</v>
      </c>
      <c r="L89" s="41"/>
      <c r="M89" s="49"/>
      <c r="N89" s="41"/>
      <c r="O89" s="49"/>
      <c r="P89" s="49"/>
    </row>
    <row r="90" spans="2:17" ht="12.95" customHeight="1">
      <c r="F90" s="41" t="s">
        <v>1009</v>
      </c>
      <c r="G90" s="49">
        <f>SUM(営業等_経費!H12:I12)</f>
        <v>0</v>
      </c>
      <c r="H90" s="41" t="str">
        <f>IFERROR(DATEDIF(DATEVALUE(営業等_経費!G114&amp;営業等_経費!H114&amp;営業等_経費!I114&amp;営業等_経費!J114),計算シート!$I$92,"Y"),"")</f>
        <v/>
      </c>
      <c r="I90" s="41"/>
      <c r="J90" s="41" t="s">
        <v>970</v>
      </c>
      <c r="K90" s="49">
        <f>SUM(営業等_経費!C55,営業等_経費!C58,営業等_経費!C61,営業等_経費!C64,営業等_経費!C67,営業等_経費!C70,営業等_経費!C73,営業等_経費!C76,営業等_経費!C79,営業等_経費!C82,営業等_経費!C85,営業等_経費!C90,営業等_経費!G90,営業等_経費!K90,営業等_経費!C93,営業等_経費!G93,営業等_経費!K93,営業等_経費!C100)</f>
        <v>0</v>
      </c>
      <c r="L90" s="41"/>
      <c r="M90" s="41"/>
      <c r="N90" s="41"/>
      <c r="O90" s="41"/>
      <c r="P90" s="41"/>
    </row>
    <row r="91" spans="2:17" ht="12.95" customHeight="1" thickBot="1">
      <c r="F91" s="41" t="s">
        <v>1010</v>
      </c>
      <c r="G91" s="49">
        <f>SUM(営業等_経費!H13:I13)</f>
        <v>0</v>
      </c>
      <c r="H91" s="41" t="str">
        <f>IFERROR(DATEDIF(DATEVALUE(営業等_経費!G115&amp;営業等_経費!H115&amp;営業等_経費!I115&amp;営業等_経費!J115),計算シート!$I$92,"Y"),"")</f>
        <v/>
      </c>
      <c r="I91" s="41" t="s">
        <v>1898</v>
      </c>
      <c r="J91" s="41" t="s">
        <v>971</v>
      </c>
      <c r="K91" s="49">
        <f>SUM(K84:K90)</f>
        <v>0</v>
      </c>
      <c r="L91" s="41" t="s">
        <v>503</v>
      </c>
      <c r="M91" s="48">
        <f>I87+K91</f>
        <v>0</v>
      </c>
      <c r="N91" s="41"/>
      <c r="O91" s="53"/>
      <c r="P91" s="53"/>
    </row>
    <row r="92" spans="2:17" ht="12.95" customHeight="1" thickBot="1">
      <c r="F92" s="41" t="s">
        <v>1011</v>
      </c>
      <c r="G92" s="49">
        <f>SUM(営業等_経費!F16:G16)</f>
        <v>0</v>
      </c>
      <c r="H92" s="41"/>
      <c r="I92" s="69">
        <v>45658</v>
      </c>
      <c r="J92" s="41" t="s">
        <v>972</v>
      </c>
      <c r="K92" s="49">
        <f>I88-K91</f>
        <v>0</v>
      </c>
      <c r="L92" s="41"/>
      <c r="M92" s="41"/>
      <c r="N92" s="47"/>
      <c r="O92" s="57" t="s">
        <v>1024</v>
      </c>
      <c r="P92" s="39">
        <f>K92-SUM(P85:P87)</f>
        <v>0</v>
      </c>
    </row>
    <row r="95" spans="2:17" ht="12.95" customHeight="1">
      <c r="F95" s="957" t="s">
        <v>743</v>
      </c>
      <c r="G95" s="958"/>
      <c r="H95" s="958"/>
      <c r="I95" s="958"/>
      <c r="J95" s="958"/>
      <c r="K95" s="958"/>
      <c r="L95" s="958"/>
      <c r="M95" s="959"/>
      <c r="N95" s="46"/>
    </row>
    <row r="96" spans="2:17" ht="12.95" customHeight="1">
      <c r="F96" s="41"/>
      <c r="G96" s="41" t="s">
        <v>1001</v>
      </c>
      <c r="H96" s="41" t="s">
        <v>1002</v>
      </c>
      <c r="I96" s="41"/>
      <c r="J96" s="41" t="s">
        <v>1003</v>
      </c>
      <c r="K96" s="41"/>
      <c r="L96" s="41" t="s">
        <v>1004</v>
      </c>
      <c r="M96" s="41"/>
    </row>
    <row r="97" spans="6:14" ht="12.95" customHeight="1">
      <c r="F97" s="41" t="s">
        <v>993</v>
      </c>
      <c r="G97" s="41"/>
      <c r="H97" s="41"/>
      <c r="I97" s="41"/>
      <c r="J97" s="41"/>
      <c r="K97" s="41"/>
      <c r="L97" s="41"/>
      <c r="M97" s="41"/>
    </row>
    <row r="98" spans="6:14" ht="12.95" customHeight="1">
      <c r="F98" s="41" t="s">
        <v>994</v>
      </c>
      <c r="G98" s="49">
        <f>SUM(農業_売上!E$19:E$27)</f>
        <v>0</v>
      </c>
      <c r="H98" s="49">
        <f>SUM(農業_売上!E$37:E$39)</f>
        <v>0</v>
      </c>
      <c r="I98" s="41" t="s">
        <v>1005</v>
      </c>
      <c r="J98" s="49">
        <f>SUM(農業_売上!E47:E49)</f>
        <v>0</v>
      </c>
      <c r="K98" s="41" t="s">
        <v>1006</v>
      </c>
      <c r="L98" s="49">
        <f>SUM(農業_売上!F59:F61)</f>
        <v>0</v>
      </c>
      <c r="M98" s="41"/>
    </row>
    <row r="99" spans="6:14" ht="12.95" customHeight="1">
      <c r="F99" s="41" t="s">
        <v>995</v>
      </c>
      <c r="G99" s="49">
        <f>SUM(農業_売上!F$19:F$27)</f>
        <v>0</v>
      </c>
      <c r="H99" s="49">
        <f>SUM(農業_売上!F$37:F$39)</f>
        <v>0</v>
      </c>
      <c r="I99" s="41" t="s">
        <v>995</v>
      </c>
      <c r="J99" s="49">
        <f>SUM(農業_売上!F47:F49)</f>
        <v>0</v>
      </c>
      <c r="K99" s="41"/>
      <c r="L99" s="41"/>
      <c r="M99" s="41"/>
    </row>
    <row r="100" spans="6:14" ht="12.95" customHeight="1">
      <c r="F100" s="41" t="s">
        <v>996</v>
      </c>
      <c r="G100" s="49">
        <f>SUM(農業_売上!G$19:G$27)</f>
        <v>0</v>
      </c>
      <c r="H100" s="49">
        <f>SUM(農業_売上!G$37:G$39)</f>
        <v>0</v>
      </c>
      <c r="I100" s="41" t="s">
        <v>996</v>
      </c>
      <c r="J100" s="49">
        <f>SUM(農業_売上!G47:G49)</f>
        <v>0</v>
      </c>
      <c r="K100" s="41"/>
      <c r="L100" s="41"/>
      <c r="M100" s="41"/>
    </row>
    <row r="101" spans="6:14" ht="12.95" customHeight="1">
      <c r="F101" s="41" t="s">
        <v>997</v>
      </c>
      <c r="G101" s="49">
        <f>SUM(農業_売上!H$19:H$27)</f>
        <v>0</v>
      </c>
      <c r="H101" s="49">
        <f>SUM(農業_売上!H$37:H$39)</f>
        <v>0</v>
      </c>
      <c r="I101" s="41"/>
      <c r="J101" s="49"/>
      <c r="K101" s="41"/>
      <c r="L101" s="41"/>
      <c r="M101" s="41"/>
    </row>
    <row r="102" spans="6:14" ht="12.95" customHeight="1">
      <c r="F102" s="41" t="s">
        <v>998</v>
      </c>
      <c r="G102" s="49">
        <f>SUM(農業_売上!I$19:I$27)</f>
        <v>0</v>
      </c>
      <c r="H102" s="49">
        <f>SUM(農業_売上!I$37:I$39)</f>
        <v>0</v>
      </c>
      <c r="I102" s="41"/>
      <c r="J102" s="49"/>
      <c r="K102" s="41"/>
      <c r="L102" s="41"/>
      <c r="M102" s="41"/>
    </row>
    <row r="103" spans="6:14" ht="12.95" customHeight="1">
      <c r="F103" s="41" t="s">
        <v>999</v>
      </c>
      <c r="G103" s="49">
        <f>SUM(農業_売上!J$19:J$27)</f>
        <v>0</v>
      </c>
      <c r="H103" s="49">
        <f>SUM(農業_売上!J$37:J$39)</f>
        <v>0</v>
      </c>
      <c r="I103" s="41"/>
      <c r="J103" s="49"/>
      <c r="K103" s="41"/>
      <c r="L103" s="41"/>
      <c r="M103" s="41"/>
    </row>
    <row r="104" spans="6:14" ht="12.95" customHeight="1">
      <c r="F104" s="41" t="s">
        <v>1000</v>
      </c>
      <c r="G104" s="49">
        <f>SUM(農業_売上!K$19:K$27)</f>
        <v>0</v>
      </c>
      <c r="H104" s="49">
        <f>SUM(農業_売上!K$37:K$39)</f>
        <v>0</v>
      </c>
      <c r="I104" s="41"/>
      <c r="J104" s="49"/>
      <c r="K104" s="41"/>
      <c r="L104" s="41"/>
      <c r="M104" s="41"/>
    </row>
    <row r="105" spans="6:14" ht="12.95" customHeight="1">
      <c r="F105" s="41"/>
      <c r="G105" s="49"/>
      <c r="H105" s="49"/>
      <c r="I105" s="41"/>
      <c r="J105" s="49"/>
      <c r="K105" s="41"/>
      <c r="L105" s="41"/>
      <c r="M105" s="41"/>
    </row>
    <row r="106" spans="6:14" ht="12.95" customHeight="1">
      <c r="F106" s="41" t="s">
        <v>1417</v>
      </c>
      <c r="G106" s="49">
        <f>SUM(G99:H100,J99:J100,L98)</f>
        <v>0</v>
      </c>
      <c r="H106" s="49"/>
      <c r="I106" s="41" t="s">
        <v>1012</v>
      </c>
      <c r="J106" s="49">
        <f>SUM(農業_経費!I11:J11)</f>
        <v>0</v>
      </c>
      <c r="K106" s="41"/>
      <c r="L106" s="41"/>
      <c r="M106" s="41"/>
    </row>
    <row r="107" spans="6:14" ht="12.95" customHeight="1">
      <c r="F107" s="41" t="s">
        <v>1007</v>
      </c>
      <c r="G107" s="49">
        <f>SUM(G102:H102)-SUM(G104:H104)</f>
        <v>0</v>
      </c>
      <c r="H107" s="49"/>
      <c r="I107" s="41" t="s">
        <v>1013</v>
      </c>
      <c r="J107" s="49">
        <f>SUM(農業_経費!I12:J12)</f>
        <v>0</v>
      </c>
      <c r="K107" s="41"/>
      <c r="L107" s="41"/>
      <c r="M107" s="41"/>
    </row>
    <row r="108" spans="6:14" ht="12.95" customHeight="1">
      <c r="F108" s="41" t="s">
        <v>554</v>
      </c>
      <c r="G108" s="49">
        <f>G106-G107</f>
        <v>0</v>
      </c>
      <c r="H108" s="49"/>
      <c r="I108" s="41" t="s">
        <v>1014</v>
      </c>
      <c r="J108" s="49">
        <f>SUM(農業_経費!F15:G15)</f>
        <v>0</v>
      </c>
      <c r="K108" s="41"/>
      <c r="L108" s="41"/>
      <c r="M108" s="41"/>
    </row>
    <row r="109" spans="6:14" ht="12.95" customHeight="1">
      <c r="F109" s="41"/>
      <c r="G109" s="49"/>
      <c r="H109" s="49"/>
      <c r="I109" s="41"/>
      <c r="J109" s="41"/>
      <c r="K109" s="41"/>
      <c r="L109" s="41"/>
      <c r="M109" s="41"/>
    </row>
    <row r="110" spans="6:14" ht="12.95" customHeight="1">
      <c r="F110" s="41" t="s">
        <v>963</v>
      </c>
      <c r="G110" s="49"/>
      <c r="H110" s="49"/>
      <c r="I110" s="41" t="s">
        <v>973</v>
      </c>
      <c r="J110" s="41"/>
      <c r="K110" s="41"/>
      <c r="L110" s="41"/>
      <c r="M110" s="41"/>
    </row>
    <row r="111" spans="6:14" ht="12.95" customHeight="1">
      <c r="F111" s="41" t="s">
        <v>1015</v>
      </c>
      <c r="G111" s="49">
        <f>SUM(J106:J108)</f>
        <v>0</v>
      </c>
      <c r="H111" s="49"/>
      <c r="I111" s="41"/>
      <c r="J111" s="41" t="s">
        <v>985</v>
      </c>
      <c r="K111" s="41" t="s">
        <v>986</v>
      </c>
      <c r="L111" s="41" t="s">
        <v>988</v>
      </c>
      <c r="M111" s="41" t="s">
        <v>991</v>
      </c>
      <c r="N111" s="41" t="s">
        <v>1899</v>
      </c>
    </row>
    <row r="112" spans="6:14" ht="12.95" customHeight="1">
      <c r="F112" s="41" t="s">
        <v>1016</v>
      </c>
      <c r="G112" s="49">
        <f>SUM(農業_経費!J22:J23)</f>
        <v>0</v>
      </c>
      <c r="H112" s="49"/>
      <c r="I112" s="41" t="s">
        <v>979</v>
      </c>
      <c r="J112" s="49">
        <f>農業_経費!F129</f>
        <v>0</v>
      </c>
      <c r="K112" s="49">
        <f>IF(J112="配偶者",860000,IF(J112=0,0,500000))</f>
        <v>0</v>
      </c>
      <c r="L112" s="49">
        <f>INT($G$118/($J$116+1))</f>
        <v>0</v>
      </c>
      <c r="M112" s="49">
        <f>IF(K112&lt;L112,K112,IF(L112&gt;0,L112,0))</f>
        <v>0</v>
      </c>
      <c r="N112" s="41" t="str">
        <f>IFERROR(DATEDIF(DATEVALUE(農業_経費!G129&amp;農業_経費!H129&amp;農業_経費!I129&amp;農業_経費!J129),計算シート!$K$118,"Y"),"")</f>
        <v/>
      </c>
    </row>
    <row r="113" spans="6:15" ht="12.95" customHeight="1">
      <c r="F113" s="41" t="s">
        <v>966</v>
      </c>
      <c r="G113" s="49">
        <f>農業_経費!C32</f>
        <v>0</v>
      </c>
      <c r="H113" s="49"/>
      <c r="I113" s="41" t="s">
        <v>981</v>
      </c>
      <c r="J113" s="49">
        <f>農業_経費!F130</f>
        <v>0</v>
      </c>
      <c r="K113" s="49">
        <f t="shared" ref="K113:K115" si="6">IF(J113="配偶者",860000,IF(J113=0,0,500000))</f>
        <v>0</v>
      </c>
      <c r="L113" s="49">
        <f t="shared" ref="L113:L115" si="7">INT($G$118/($J$116+1))</f>
        <v>0</v>
      </c>
      <c r="M113" s="49">
        <f t="shared" ref="M113:M114" si="8">IF(K113&lt;L113,K113,IF(L113&gt;0,L113,0))</f>
        <v>0</v>
      </c>
      <c r="N113" s="41" t="str">
        <f>IFERROR(DATEDIF(DATEVALUE(農業_経費!G130&amp;農業_経費!H130&amp;農業_経費!I130&amp;農業_経費!J130),計算シート!$K$118,"Y"),"")</f>
        <v/>
      </c>
    </row>
    <row r="114" spans="6:15" ht="12.95" customHeight="1">
      <c r="F114" s="41" t="s">
        <v>967</v>
      </c>
      <c r="G114" s="49">
        <f>農業_経費!C39</f>
        <v>0</v>
      </c>
      <c r="H114" s="49"/>
      <c r="I114" s="41" t="s">
        <v>983</v>
      </c>
      <c r="J114" s="49">
        <f>農業_経費!F131</f>
        <v>0</v>
      </c>
      <c r="K114" s="49">
        <f t="shared" si="6"/>
        <v>0</v>
      </c>
      <c r="L114" s="49">
        <f t="shared" si="7"/>
        <v>0</v>
      </c>
      <c r="M114" s="49">
        <f t="shared" si="8"/>
        <v>0</v>
      </c>
      <c r="N114" s="41" t="str">
        <f>IFERROR(DATEDIF(DATEVALUE(農業_経費!G131&amp;農業_経費!H131&amp;農業_経費!I131&amp;農業_経費!J131),計算シート!$K$118,"Y"),"")</f>
        <v/>
      </c>
    </row>
    <row r="115" spans="6:15" ht="12.95" customHeight="1">
      <c r="F115" s="41" t="s">
        <v>969</v>
      </c>
      <c r="G115" s="49">
        <f>農業_経費!C45</f>
        <v>0</v>
      </c>
      <c r="H115" s="49"/>
      <c r="I115" s="41" t="s">
        <v>1018</v>
      </c>
      <c r="J115" s="49">
        <f>農業_経費!F132</f>
        <v>0</v>
      </c>
      <c r="K115" s="49">
        <f t="shared" si="6"/>
        <v>0</v>
      </c>
      <c r="L115" s="49">
        <f t="shared" si="7"/>
        <v>0</v>
      </c>
      <c r="M115" s="49">
        <f t="shared" ref="M115" si="9">IF(K115&lt;L115,K115,IF(L115&gt;0,L115,0))</f>
        <v>0</v>
      </c>
      <c r="N115" s="41" t="str">
        <f>IFERROR(DATEDIF(DATEVALUE(農業_経費!G132&amp;農業_経費!H132&amp;農業_経費!I132&amp;農業_経費!J132),計算シート!$K$118,"Y"),"")</f>
        <v/>
      </c>
    </row>
    <row r="116" spans="6:15" ht="12.95" customHeight="1">
      <c r="F116" s="41" t="s">
        <v>970</v>
      </c>
      <c r="G116" s="49">
        <f>SUM(農業_経費!C50,農業_経費!C53,農業_経費!C56,農業_経費!C59,農業_経費!C62,農業_経費!C65,農業_経費!C68,農業_経費!C71,農業_経費!C74,農業_経費!C77,農業_経費!C80,農業_経費!C83,農業_経費!C86,農業_経費!C89,農業_経費!C95,農業_経費!G95,農業_経費!C98,農業_経費!G98,農業_経費!C102,農業_経費!C105)-SUM(農業_経費!C108,農業_経費!C116)</f>
        <v>0</v>
      </c>
      <c r="H116" s="49"/>
      <c r="I116" s="41" t="s">
        <v>990</v>
      </c>
      <c r="J116" s="49">
        <f>COUNTIF(J112:J115,"&lt;&gt;0")</f>
        <v>0</v>
      </c>
      <c r="K116" s="49"/>
      <c r="L116" s="49" t="s">
        <v>1901</v>
      </c>
      <c r="M116" s="49">
        <f>IFERROR(SUM(M112:M115),"")</f>
        <v>0</v>
      </c>
    </row>
    <row r="117" spans="6:15" ht="12.95" customHeight="1" thickBot="1">
      <c r="F117" s="41" t="s">
        <v>1017</v>
      </c>
      <c r="G117" s="49">
        <f>SUM(G111:G116)</f>
        <v>0</v>
      </c>
      <c r="H117" s="49"/>
      <c r="I117" s="41"/>
      <c r="J117" s="41"/>
      <c r="K117" s="41" t="s">
        <v>1898</v>
      </c>
      <c r="L117" s="53"/>
      <c r="M117" s="53"/>
    </row>
    <row r="118" spans="6:15" ht="12.95" customHeight="1" thickBot="1">
      <c r="F118" s="41" t="s">
        <v>972</v>
      </c>
      <c r="G118" s="49">
        <f>G108-G117</f>
        <v>0</v>
      </c>
      <c r="H118" s="49"/>
      <c r="I118" s="48"/>
      <c r="J118" s="41"/>
      <c r="K118" s="70">
        <v>45658</v>
      </c>
      <c r="L118" s="57" t="s">
        <v>1028</v>
      </c>
      <c r="M118" s="39">
        <f>G118-SUM(M112:M115)</f>
        <v>0</v>
      </c>
    </row>
    <row r="121" spans="6:15" ht="12.95" customHeight="1">
      <c r="F121" s="957" t="s">
        <v>1080</v>
      </c>
      <c r="G121" s="958"/>
      <c r="H121" s="958"/>
      <c r="I121" s="958"/>
      <c r="J121" s="958"/>
      <c r="K121" s="958"/>
      <c r="L121" s="958"/>
      <c r="M121" s="958"/>
      <c r="N121" s="959"/>
      <c r="O121" s="46"/>
    </row>
    <row r="122" spans="6:15" ht="12.95" customHeight="1">
      <c r="F122" s="41"/>
      <c r="G122" s="41"/>
      <c r="H122" s="41"/>
      <c r="I122" s="41"/>
      <c r="J122" s="41"/>
      <c r="K122" s="41"/>
      <c r="L122" s="41"/>
      <c r="M122" s="41"/>
      <c r="N122" s="41"/>
    </row>
    <row r="123" spans="6:15" ht="12.95" customHeight="1">
      <c r="F123" s="41" t="s">
        <v>1033</v>
      </c>
      <c r="G123" s="49">
        <f>SUM(不動産_売上!G25,不動産_売上!G45,不動産_売上!G65,不動産_売上!G85,不動産_売上!G105,不動産_売上!G125,不動産_売上!G145,不動産_売上!G165,不動産_売上!G185,不動産_売上!G205)</f>
        <v>0</v>
      </c>
      <c r="H123" s="41" t="s">
        <v>1416</v>
      </c>
      <c r="I123" s="48">
        <f>SUM(G123:G125)</f>
        <v>0</v>
      </c>
      <c r="J123" s="41"/>
      <c r="K123" s="41"/>
      <c r="L123" s="41"/>
      <c r="M123" s="41"/>
      <c r="N123" s="41"/>
    </row>
    <row r="124" spans="6:15" ht="12.95" customHeight="1">
      <c r="F124" s="41" t="s">
        <v>1034</v>
      </c>
      <c r="G124" s="49">
        <f>SUM(不動産_売上!G26:J28,不動産_売上!G46:J48,不動産_売上!G66:J68,不動産_売上!G86:J88,不動産_売上!G106:J108,不動産_売上!G126:J128,不動産_売上!G146:J148,不動産_売上!G166:J168,不動産_売上!G186:J188,不動産_売上!G206:J208)</f>
        <v>0</v>
      </c>
      <c r="H124" s="41"/>
      <c r="I124" s="41"/>
      <c r="J124" s="41" t="s">
        <v>1037</v>
      </c>
      <c r="K124" s="49"/>
      <c r="L124" s="41"/>
      <c r="M124" s="41"/>
      <c r="N124" s="41"/>
    </row>
    <row r="125" spans="6:15" ht="12.95" customHeight="1">
      <c r="F125" s="41" t="s">
        <v>1035</v>
      </c>
      <c r="G125" s="49">
        <f>SUM(不動産_売上!G29:J30,不動産_売上!G49:J50,不動産_売上!G69:J70,不動産_売上!G89:J90,不動産_売上!G109:J110,不動産_売上!G129:J130,不動産_売上!G149:J150,不動産_売上!G169:J170,不動産_売上!G189:J190,不動産_売上!G209:J210)</f>
        <v>0</v>
      </c>
      <c r="H125" s="41"/>
      <c r="I125" s="41"/>
      <c r="J125" s="41" t="s">
        <v>1008</v>
      </c>
      <c r="K125" s="49">
        <f>SUM(不動産_経費!H11:I11)</f>
        <v>0</v>
      </c>
      <c r="L125" s="41"/>
      <c r="M125" s="41"/>
      <c r="N125" s="41"/>
    </row>
    <row r="126" spans="6:15" ht="12.95" customHeight="1">
      <c r="F126" s="41" t="s">
        <v>1036</v>
      </c>
      <c r="G126" s="49">
        <f>SUM(不動産_売上!G31:J32,不動産_売上!G51:J52,不動産_売上!G71:J72,不動産_売上!G91:J92,不動産_売上!G111:J112,不動産_売上!G131:J132,不動産_売上!G151:J152,不動産_売上!G171:J172,不動産_売上!G191:J192,不動産_売上!G211:J212)</f>
        <v>0</v>
      </c>
      <c r="H126" s="41"/>
      <c r="I126" s="41"/>
      <c r="J126" s="41" t="s">
        <v>1009</v>
      </c>
      <c r="K126" s="49">
        <f>SUM(不動産_経費!H12:I12)</f>
        <v>0</v>
      </c>
      <c r="L126" s="41"/>
      <c r="M126" s="41"/>
      <c r="N126" s="41"/>
    </row>
    <row r="127" spans="6:15" ht="12.95" customHeight="1">
      <c r="F127" s="41"/>
      <c r="G127" s="49"/>
      <c r="H127" s="41"/>
      <c r="I127" s="41"/>
      <c r="J127" s="41" t="s">
        <v>1010</v>
      </c>
      <c r="K127" s="49">
        <f>SUM(不動産_経費!F15:G15)</f>
        <v>0</v>
      </c>
      <c r="L127" s="41"/>
      <c r="M127" s="41"/>
      <c r="N127" s="41"/>
    </row>
    <row r="128" spans="6:15" ht="12.95" customHeight="1">
      <c r="F128" s="41" t="s">
        <v>1044</v>
      </c>
      <c r="G128" s="49"/>
      <c r="H128" s="41"/>
      <c r="I128" s="41"/>
      <c r="J128" s="41"/>
      <c r="K128" s="41"/>
      <c r="L128" s="41"/>
      <c r="M128" s="41"/>
      <c r="N128" s="41"/>
    </row>
    <row r="129" spans="6:16" ht="12.95" customHeight="1">
      <c r="F129" s="41" t="s">
        <v>964</v>
      </c>
      <c r="G129" s="49">
        <f>SUM($K$125:$K$127)</f>
        <v>0</v>
      </c>
      <c r="H129" s="41"/>
      <c r="I129" s="41"/>
      <c r="J129" s="41" t="s">
        <v>1042</v>
      </c>
      <c r="K129" s="41"/>
      <c r="L129" s="41"/>
      <c r="M129" s="41"/>
      <c r="N129" s="41"/>
    </row>
    <row r="130" spans="6:16" ht="12.95" customHeight="1">
      <c r="F130" s="41" t="s">
        <v>966</v>
      </c>
      <c r="G130" s="49">
        <f>不動産_経費!C23</f>
        <v>0</v>
      </c>
      <c r="H130" s="41"/>
      <c r="I130" s="41"/>
      <c r="J130" s="41"/>
      <c r="K130" s="41" t="s">
        <v>292</v>
      </c>
      <c r="L130" s="41" t="s">
        <v>987</v>
      </c>
      <c r="M130" s="41" t="s">
        <v>989</v>
      </c>
      <c r="N130" s="41" t="s">
        <v>992</v>
      </c>
      <c r="O130" s="41" t="s">
        <v>1899</v>
      </c>
    </row>
    <row r="131" spans="6:16" ht="12.95" customHeight="1">
      <c r="F131" s="41" t="s">
        <v>967</v>
      </c>
      <c r="G131" s="49">
        <f>不動産_経費!C30</f>
        <v>0</v>
      </c>
      <c r="H131" s="41"/>
      <c r="I131" s="41"/>
      <c r="J131" s="41" t="s">
        <v>980</v>
      </c>
      <c r="K131" s="49">
        <f>不動産_経費!F99</f>
        <v>0</v>
      </c>
      <c r="L131" s="49">
        <f>IF(K131="配偶者",860000,IF(K131=0,0,500000))</f>
        <v>0</v>
      </c>
      <c r="M131" s="49">
        <f>INT($G$136/($K$134+1))</f>
        <v>0</v>
      </c>
      <c r="N131" s="49">
        <f>IF(L131&lt;M131,L131,IF(M131&gt;0,M131,0))</f>
        <v>0</v>
      </c>
      <c r="O131" s="41" t="str">
        <f>IFERROR(DATEDIF(DATEVALUE(不動産_経費!G99&amp;不動産_経費!H99&amp;不動産_経費!I99&amp;不動産_経費!J99),$L$137,"Y"),"")</f>
        <v/>
      </c>
    </row>
    <row r="132" spans="6:16" ht="12.95" customHeight="1">
      <c r="F132" s="41" t="s">
        <v>968</v>
      </c>
      <c r="G132" s="49">
        <f>SUM(不動産_経費!$L$39:$M$40)</f>
        <v>0</v>
      </c>
      <c r="H132" s="41"/>
      <c r="I132" s="41"/>
      <c r="J132" s="41" t="s">
        <v>982</v>
      </c>
      <c r="K132" s="49">
        <f>不動産_経費!F100</f>
        <v>0</v>
      </c>
      <c r="L132" s="49">
        <f t="shared" ref="L132:L133" si="10">IF(K132="配偶者",860000,IF(K132=0,0,500000))</f>
        <v>0</v>
      </c>
      <c r="M132" s="49">
        <f>INT($G$136/($K$134+1))</f>
        <v>0</v>
      </c>
      <c r="N132" s="49">
        <f t="shared" ref="N132:N133" si="11">IF(L132&lt;M132,L132,IF(M132&gt;0,M132,0))</f>
        <v>0</v>
      </c>
      <c r="O132" s="41" t="str">
        <f>IFERROR(DATEDIF(DATEVALUE(不動産_経費!G100&amp;不動産_経費!H100&amp;不動産_経費!I100&amp;不動産_経費!J100),$L$137,"Y"),"")</f>
        <v/>
      </c>
    </row>
    <row r="133" spans="6:16" ht="12.95" customHeight="1">
      <c r="F133" s="41" t="s">
        <v>1047</v>
      </c>
      <c r="G133" s="49">
        <f>SUM(不動産_経費!K49:L50,不動産_経費!C54)-不動産_経費!C61</f>
        <v>0</v>
      </c>
      <c r="H133" s="41" t="s">
        <v>1491</v>
      </c>
      <c r="I133" s="48">
        <f>IF(I136&gt;0,SUM(G129:G135),SUM(G129:G133,G135))</f>
        <v>0</v>
      </c>
      <c r="J133" s="41" t="s">
        <v>1043</v>
      </c>
      <c r="K133" s="49">
        <f>不動産_経費!F101</f>
        <v>0</v>
      </c>
      <c r="L133" s="49">
        <f t="shared" si="10"/>
        <v>0</v>
      </c>
      <c r="M133" s="49">
        <f>INT($G$136/($K$134+1))</f>
        <v>0</v>
      </c>
      <c r="N133" s="49">
        <f t="shared" si="11"/>
        <v>0</v>
      </c>
      <c r="O133" s="41" t="str">
        <f>IFERROR(DATEDIF(DATEVALUE(不動産_経費!G101&amp;不動産_経費!H101&amp;不動産_経費!I101&amp;不動産_経費!J101),$L$137,"Y"),"")</f>
        <v/>
      </c>
    </row>
    <row r="134" spans="6:16" ht="12.95" customHeight="1">
      <c r="F134" s="41" t="s">
        <v>1046</v>
      </c>
      <c r="G134" s="49">
        <f>不動産_経費!C61</f>
        <v>0</v>
      </c>
      <c r="H134" s="41"/>
      <c r="I134" s="41"/>
      <c r="J134" s="41" t="s">
        <v>990</v>
      </c>
      <c r="K134" s="49">
        <f>COUNTIF(K131:K133,"&lt;&gt;0")</f>
        <v>0</v>
      </c>
      <c r="L134" s="49"/>
      <c r="M134" s="49" t="s">
        <v>1901</v>
      </c>
      <c r="N134" s="49">
        <f>SUM(N131:N133)</f>
        <v>0</v>
      </c>
    </row>
    <row r="135" spans="6:16" ht="12.95" customHeight="1">
      <c r="F135" s="41" t="s">
        <v>970</v>
      </c>
      <c r="G135" s="49">
        <f>SUM(不動産_経費!$C$66,不動産_経費!$C$69,不動産_経費!$L$75:$M$77,不動産_経費!$C$82,不動産_経費!$C$85)</f>
        <v>0</v>
      </c>
      <c r="H135" s="41" t="s">
        <v>1048</v>
      </c>
      <c r="I135" s="49">
        <f>SUM(G123:G125)-SUM(G129:G133,G135)</f>
        <v>0</v>
      </c>
      <c r="J135" s="41"/>
      <c r="K135" s="41"/>
      <c r="L135" s="41"/>
      <c r="M135" s="41"/>
      <c r="N135" s="41"/>
    </row>
    <row r="136" spans="6:16" ht="12.95" customHeight="1" thickBot="1">
      <c r="F136" s="53" t="s">
        <v>972</v>
      </c>
      <c r="G136" s="55">
        <f>SUM(G123:G125)-SUM(G129:G135)</f>
        <v>0</v>
      </c>
      <c r="H136" s="41" t="s">
        <v>1909</v>
      </c>
      <c r="I136" s="49">
        <f>G136-SUM(N131:N133)</f>
        <v>0</v>
      </c>
      <c r="J136" s="41"/>
      <c r="K136" s="41"/>
      <c r="L136" s="41" t="s">
        <v>1910</v>
      </c>
      <c r="M136" s="41"/>
      <c r="N136" s="41"/>
    </row>
    <row r="137" spans="6:16" ht="12.95" customHeight="1" thickBot="1">
      <c r="F137" s="57" t="s">
        <v>1045</v>
      </c>
      <c r="G137" s="39">
        <f>IF(I136&lt;0,IF(I135&gt;0,0,I135),I136)</f>
        <v>0</v>
      </c>
      <c r="H137" s="45"/>
      <c r="I137" s="41"/>
      <c r="J137" s="41"/>
      <c r="K137" s="41"/>
      <c r="L137" s="69">
        <v>45658</v>
      </c>
      <c r="M137" s="41"/>
      <c r="N137" s="41"/>
    </row>
    <row r="140" spans="6:16" ht="12.95" customHeight="1">
      <c r="F140" s="957" t="s">
        <v>1078</v>
      </c>
      <c r="G140" s="959"/>
      <c r="H140" s="46"/>
      <c r="I140" s="957" t="s">
        <v>1079</v>
      </c>
      <c r="J140" s="958"/>
      <c r="K140" s="958"/>
      <c r="L140" s="959"/>
      <c r="M140" s="46"/>
      <c r="N140" s="974" t="s">
        <v>748</v>
      </c>
      <c r="O140" s="974"/>
      <c r="P140" s="46"/>
    </row>
    <row r="141" spans="6:16" ht="12.95" customHeight="1" thickBot="1">
      <c r="F141" s="41" t="s">
        <v>1050</v>
      </c>
      <c r="G141" s="49" t="str">
        <f>IF(OR(ISNUMBER(配当所得!L26),ISNUMBER(配当所得!M26)),配当所得!L26-配当所得!M26,"")</f>
        <v/>
      </c>
      <c r="H141" s="35" t="e">
        <f>DATEVALUE(配当所得!H26&amp;配当所得!I26&amp;配当所得!J26&amp;配当所得!K26)</f>
        <v>#VALUE!</v>
      </c>
      <c r="I141" s="41" t="s">
        <v>1057</v>
      </c>
      <c r="J141" s="49">
        <f>年金以外雑所得!H20-年金以外雑所得!I20</f>
        <v>0</v>
      </c>
      <c r="K141" s="41" t="s">
        <v>1063</v>
      </c>
      <c r="L141" s="49">
        <f>年金以外雑所得!H28-年金以外雑所得!I28</f>
        <v>0</v>
      </c>
      <c r="M141" s="46"/>
      <c r="N141" s="53" t="s">
        <v>1416</v>
      </c>
      <c r="O141" s="53">
        <f>利子所得!C13</f>
        <v>0</v>
      </c>
    </row>
    <row r="142" spans="6:16" ht="12.95" customHeight="1" thickBot="1">
      <c r="F142" s="41" t="s">
        <v>1051</v>
      </c>
      <c r="G142" s="49" t="str">
        <f>IF(OR(ISNUMBER(配当所得!L27),ISNUMBER(配当所得!M27)),配当所得!L27-配当所得!M27,"")</f>
        <v/>
      </c>
      <c r="H142" s="35" t="e">
        <f>DATEVALUE(配当所得!H27&amp;配当所得!I27&amp;配当所得!J27&amp;配当所得!K27)</f>
        <v>#VALUE!</v>
      </c>
      <c r="I142" s="41" t="s">
        <v>1058</v>
      </c>
      <c r="J142" s="49">
        <f>年金以外雑所得!H21-年金以外雑所得!I21</f>
        <v>0</v>
      </c>
      <c r="K142" s="41" t="s">
        <v>1064</v>
      </c>
      <c r="L142" s="49">
        <f>年金以外雑所得!H29-年金以外雑所得!I29</f>
        <v>0</v>
      </c>
      <c r="M142" s="46"/>
      <c r="N142" s="57" t="s">
        <v>748</v>
      </c>
      <c r="O142" s="71">
        <f>利子所得!C13</f>
        <v>0</v>
      </c>
    </row>
    <row r="143" spans="6:16" ht="12.95" customHeight="1">
      <c r="F143" s="41" t="s">
        <v>1052</v>
      </c>
      <c r="G143" s="49" t="str">
        <f>IF(OR(ISNUMBER(配当所得!L28),ISNUMBER(配当所得!M28)),配当所得!L28-配当所得!M28,"")</f>
        <v/>
      </c>
      <c r="H143" s="35" t="e">
        <f>DATEVALUE(配当所得!H28&amp;配当所得!I28&amp;配当所得!J28&amp;配当所得!K28)</f>
        <v>#VALUE!</v>
      </c>
      <c r="I143" s="41" t="s">
        <v>1059</v>
      </c>
      <c r="J143" s="49">
        <f>年金以外雑所得!H22-年金以外雑所得!I22</f>
        <v>0</v>
      </c>
      <c r="K143" s="41" t="s">
        <v>1065</v>
      </c>
      <c r="L143" s="49">
        <f>年金以外雑所得!H30-年金以外雑所得!I30</f>
        <v>0</v>
      </c>
    </row>
    <row r="144" spans="6:16" ht="12.95" customHeight="1">
      <c r="F144" s="41" t="s">
        <v>1056</v>
      </c>
      <c r="G144" s="49" t="str">
        <f>IF(OR(ISNUMBER(配当所得!L29),ISNUMBER(配当所得!M29)),配当所得!L29-配当所得!M29,"")</f>
        <v/>
      </c>
      <c r="H144" s="35" t="e">
        <f>DATEVALUE(配当所得!H29&amp;配当所得!I29&amp;配当所得!J29&amp;配当所得!K29)</f>
        <v>#VALUE!</v>
      </c>
      <c r="I144" s="41" t="s">
        <v>1060</v>
      </c>
      <c r="J144" s="49">
        <f>SUM(年金以外雑所得!H20:H22)</f>
        <v>0</v>
      </c>
      <c r="K144" s="41" t="s">
        <v>1066</v>
      </c>
      <c r="L144" s="49">
        <f>SUM(年金以外雑所得!H28:H30)</f>
        <v>0</v>
      </c>
    </row>
    <row r="145" spans="6:14" ht="12.95" customHeight="1" thickBot="1">
      <c r="F145" s="41" t="s">
        <v>1053</v>
      </c>
      <c r="G145" s="49">
        <f>SUM(配当所得!L26:L29)</f>
        <v>0</v>
      </c>
      <c r="I145" s="53" t="s">
        <v>1061</v>
      </c>
      <c r="J145" s="55">
        <f>SUM(年金以外雑所得!I20:I22)</f>
        <v>0</v>
      </c>
      <c r="K145" s="53" t="s">
        <v>1067</v>
      </c>
      <c r="L145" s="55">
        <f>SUM(年金以外雑所得!I28:I30)</f>
        <v>0</v>
      </c>
    </row>
    <row r="146" spans="6:14" ht="12.95" customHeight="1" thickBot="1">
      <c r="F146" s="53" t="s">
        <v>1054</v>
      </c>
      <c r="G146" s="55">
        <f>SUM(配当所得!M26:M29)</f>
        <v>0</v>
      </c>
      <c r="I146" s="57" t="s">
        <v>1062</v>
      </c>
      <c r="J146" s="39">
        <f>SUM(J141:J143)</f>
        <v>0</v>
      </c>
      <c r="K146" s="57" t="s">
        <v>1068</v>
      </c>
      <c r="L146" s="72">
        <f>SUM(L141:L143)</f>
        <v>0</v>
      </c>
      <c r="M146" s="57" t="s">
        <v>1443</v>
      </c>
      <c r="N146" s="73">
        <f ca="1">IF(K22+J146+L146&gt;0,K22+J146+L146,0)</f>
        <v>0</v>
      </c>
    </row>
    <row r="147" spans="6:14" ht="12.95" customHeight="1" thickBot="1">
      <c r="F147" s="57" t="s">
        <v>1055</v>
      </c>
      <c r="G147" s="39">
        <f>G145-G146</f>
        <v>0</v>
      </c>
    </row>
    <row r="149" spans="6:14" ht="12.95" customHeight="1" thickBot="1"/>
    <row r="150" spans="6:14" ht="12.95" customHeight="1">
      <c r="F150" s="957" t="s">
        <v>1077</v>
      </c>
      <c r="G150" s="958"/>
      <c r="H150" s="958"/>
      <c r="I150" s="959"/>
      <c r="J150" s="46"/>
      <c r="K150" s="957" t="s">
        <v>1076</v>
      </c>
      <c r="L150" s="959"/>
      <c r="M150" s="46"/>
      <c r="N150" s="763" t="s">
        <v>1460</v>
      </c>
    </row>
    <row r="151" spans="6:14" ht="12.95" customHeight="1" thickBot="1">
      <c r="F151" s="41" t="s">
        <v>1069</v>
      </c>
      <c r="G151" s="49">
        <f>譲渡一時所得!D28-譲渡一時所得!E28</f>
        <v>0</v>
      </c>
      <c r="H151" s="41" t="s">
        <v>1074</v>
      </c>
      <c r="I151" s="49">
        <f>SUM(G151:G152)</f>
        <v>0</v>
      </c>
      <c r="J151" s="46"/>
      <c r="K151" s="41" t="s">
        <v>1081</v>
      </c>
      <c r="L151" s="41">
        <f>譲渡一時所得!D34-譲渡一時所得!E34</f>
        <v>0</v>
      </c>
      <c r="N151" s="74">
        <f>IF(OR(L159&lt;0,L160&lt;0),L158+L159+L160,L158+(L159+L160)/2)</f>
        <v>0</v>
      </c>
    </row>
    <row r="152" spans="6:14" ht="12.95" customHeight="1">
      <c r="F152" s="41" t="s">
        <v>1070</v>
      </c>
      <c r="G152" s="49">
        <f>譲渡一時所得!D29-譲渡一時所得!E29</f>
        <v>0</v>
      </c>
      <c r="H152" s="41"/>
      <c r="I152" s="49"/>
      <c r="J152" s="46"/>
      <c r="K152" s="41" t="s">
        <v>1071</v>
      </c>
      <c r="L152" s="41"/>
    </row>
    <row r="153" spans="6:14" ht="12.95" customHeight="1">
      <c r="F153" s="41" t="s">
        <v>1071</v>
      </c>
      <c r="G153" s="49"/>
      <c r="H153" s="41"/>
      <c r="I153" s="49"/>
      <c r="K153" s="41" t="s">
        <v>1082</v>
      </c>
      <c r="L153" s="41">
        <v>500000</v>
      </c>
    </row>
    <row r="154" spans="6:14" ht="12.95" customHeight="1">
      <c r="F154" s="41" t="s">
        <v>1072</v>
      </c>
      <c r="G154" s="49">
        <v>500000</v>
      </c>
      <c r="H154" s="41" t="s">
        <v>1418</v>
      </c>
      <c r="I154" s="49">
        <f>譲渡一時所得!D28</f>
        <v>0</v>
      </c>
      <c r="K154" s="53" t="s">
        <v>1073</v>
      </c>
      <c r="L154" s="53">
        <f>IF(L151&lt;L153,IF(L151&gt;0,L151,0),L153)</f>
        <v>0</v>
      </c>
    </row>
    <row r="155" spans="6:14" ht="12.95" customHeight="1">
      <c r="F155" s="53" t="s">
        <v>1073</v>
      </c>
      <c r="G155" s="55">
        <f>IF(I151&lt;G154,IF(I151&gt;0,I151,0),G154)</f>
        <v>0</v>
      </c>
      <c r="H155" s="41" t="s">
        <v>1419</v>
      </c>
      <c r="I155" s="49">
        <f>譲渡一時所得!D29</f>
        <v>0</v>
      </c>
      <c r="K155" s="41" t="s">
        <v>1083</v>
      </c>
      <c r="L155" s="41">
        <f>IF(L151-L154&gt;0,L151-L154,0)</f>
        <v>0</v>
      </c>
    </row>
    <row r="156" spans="6:14" ht="12.95" customHeight="1">
      <c r="F156" s="41" t="s">
        <v>1084</v>
      </c>
      <c r="G156" s="49">
        <f>INT(IF(G151&lt;G155,IF(G151&lt;0,0,G151),G155))</f>
        <v>0</v>
      </c>
      <c r="H156" s="45" t="s">
        <v>1420</v>
      </c>
      <c r="I156" s="49">
        <f>譲渡一時所得!D34</f>
        <v>0</v>
      </c>
      <c r="K156" s="58"/>
      <c r="L156" s="58"/>
    </row>
    <row r="157" spans="6:14" ht="12.95" customHeight="1" thickBot="1">
      <c r="F157" s="75" t="s">
        <v>1085</v>
      </c>
      <c r="G157" s="55">
        <f>G155-G156</f>
        <v>0</v>
      </c>
      <c r="H157" s="42"/>
      <c r="I157" s="55"/>
      <c r="K157" s="960" t="s">
        <v>1427</v>
      </c>
      <c r="L157" s="961"/>
    </row>
    <row r="158" spans="6:14" ht="12.95" customHeight="1" thickBot="1">
      <c r="F158" s="57" t="s">
        <v>1421</v>
      </c>
      <c r="G158" s="39">
        <f>INT(IF(G151*G152&gt;0,INT(G151-G156),IF(G151&lt;0,IF(I151&gt;0,0,G151+G152-G156),IF(I151&gt;0,G151+G152-G156,0))))</f>
        <v>0</v>
      </c>
      <c r="H158" s="76"/>
      <c r="I158" s="49"/>
      <c r="K158" s="57" t="s">
        <v>1424</v>
      </c>
      <c r="L158" s="77">
        <f>IF(G158&lt;0,IF(ABS(G158)&gt;ABS(L155),G158+L155,0),G158)</f>
        <v>0</v>
      </c>
      <c r="M158" s="76" t="s">
        <v>1423</v>
      </c>
      <c r="N158" s="48">
        <f>IF(G158&lt;0,IF(ABS(G158)&gt;ABS(L155),0,G158+L155),L155)</f>
        <v>0</v>
      </c>
    </row>
    <row r="159" spans="6:14" ht="12.95" customHeight="1" thickBot="1">
      <c r="F159" s="57" t="s">
        <v>1422</v>
      </c>
      <c r="G159" s="39">
        <f>INT(IF(G151*G152&gt;0,INT(G152-G157),IF(G152&lt;0,IF(I151&gt;0,0,G151+G152-G157),IF(I151&gt;0,G151+G152-G157,0))))</f>
        <v>0</v>
      </c>
      <c r="H159" s="76"/>
      <c r="I159" s="49"/>
      <c r="K159" s="57" t="s">
        <v>1426</v>
      </c>
      <c r="L159" s="78">
        <f>IF(G159&lt;0,IF(ABS(G159)&gt;ABS(N158),G159+N158,0),G159)</f>
        <v>0</v>
      </c>
      <c r="M159" s="76"/>
      <c r="N159" s="41"/>
    </row>
    <row r="160" spans="6:14" ht="12.95" customHeight="1" thickBot="1">
      <c r="F160" s="58"/>
      <c r="G160" s="59"/>
      <c r="H160" s="58"/>
      <c r="I160" s="59"/>
      <c r="K160" s="57" t="s">
        <v>1425</v>
      </c>
      <c r="L160" s="78">
        <f>IF(G159&lt;0,IF(ABS(G159)&gt;ABS(N158),0,G159+N158),N158)</f>
        <v>0</v>
      </c>
      <c r="M160" s="76"/>
      <c r="N160" s="41"/>
    </row>
    <row r="161" spans="6:14" ht="12.95" customHeight="1">
      <c r="F161" s="58"/>
      <c r="G161" s="59"/>
      <c r="H161" s="58"/>
      <c r="I161" s="59"/>
    </row>
    <row r="162" spans="6:14" ht="12.95" customHeight="1">
      <c r="F162" s="954" t="s">
        <v>1091</v>
      </c>
      <c r="G162" s="955"/>
      <c r="H162" s="955"/>
      <c r="I162" s="956"/>
      <c r="J162" s="46"/>
    </row>
    <row r="163" spans="6:14" ht="12.95" customHeight="1">
      <c r="F163" s="41" t="s">
        <v>1092</v>
      </c>
      <c r="G163" s="49"/>
      <c r="H163" s="41" t="s">
        <v>1093</v>
      </c>
      <c r="I163" s="49"/>
      <c r="J163" s="46"/>
    </row>
    <row r="164" spans="6:14" ht="12.95" customHeight="1" thickBot="1">
      <c r="F164" s="53" t="s">
        <v>570</v>
      </c>
      <c r="G164" s="75">
        <f>SUM(L164,公的年金等!AP31)</f>
        <v>0</v>
      </c>
      <c r="H164" s="53" t="s">
        <v>569</v>
      </c>
      <c r="I164" s="53">
        <f>給与_源泉有!D29</f>
        <v>0</v>
      </c>
      <c r="K164" s="35" t="s">
        <v>558</v>
      </c>
      <c r="L164" s="35">
        <f>給与_源泉有!B30-給与_源泉有!D29</f>
        <v>0</v>
      </c>
    </row>
    <row r="165" spans="6:14" ht="12.95" customHeight="1" thickBot="1">
      <c r="F165" s="57" t="s">
        <v>1094</v>
      </c>
      <c r="G165" s="71">
        <f>SUM(社保小規模!D8:D12)</f>
        <v>0</v>
      </c>
      <c r="H165" s="57" t="s">
        <v>1095</v>
      </c>
      <c r="I165" s="71">
        <f>SUM(社保小規模!D20:D23)</f>
        <v>0</v>
      </c>
    </row>
    <row r="168" spans="6:14" ht="12.95" customHeight="1">
      <c r="F168" s="954" t="s">
        <v>573</v>
      </c>
      <c r="G168" s="955"/>
      <c r="H168" s="955"/>
      <c r="I168" s="955"/>
      <c r="J168" s="955"/>
      <c r="K168" s="955"/>
      <c r="L168" s="955"/>
      <c r="M168" s="956"/>
      <c r="N168" s="46"/>
    </row>
    <row r="169" spans="6:14" ht="12.95" customHeight="1">
      <c r="F169" s="41"/>
      <c r="G169" s="41"/>
      <c r="H169" s="41"/>
      <c r="I169" s="41" t="s">
        <v>1102</v>
      </c>
      <c r="J169" s="41" t="s">
        <v>1103</v>
      </c>
      <c r="K169" s="41"/>
      <c r="L169" s="41"/>
      <c r="M169" s="41" t="s">
        <v>992</v>
      </c>
    </row>
    <row r="170" spans="6:14" ht="12.95" customHeight="1">
      <c r="F170" s="41"/>
      <c r="G170" s="41"/>
      <c r="H170" s="41"/>
      <c r="I170" s="49">
        <v>12000</v>
      </c>
      <c r="J170" s="49">
        <v>32000</v>
      </c>
      <c r="K170" s="49">
        <v>56000</v>
      </c>
      <c r="L170" s="49"/>
      <c r="M170" s="41"/>
    </row>
    <row r="171" spans="6:14" ht="12.95" customHeight="1">
      <c r="F171" s="41" t="s">
        <v>1096</v>
      </c>
      <c r="G171" s="41" t="s">
        <v>1101</v>
      </c>
      <c r="H171" s="41" t="s">
        <v>1100</v>
      </c>
      <c r="I171" s="49"/>
      <c r="J171" s="49">
        <v>12000</v>
      </c>
      <c r="K171" s="49">
        <v>32000</v>
      </c>
      <c r="L171" s="49">
        <v>56000</v>
      </c>
      <c r="M171" s="41"/>
    </row>
    <row r="172" spans="6:14" ht="12.95" customHeight="1">
      <c r="F172" s="41" t="s">
        <v>1097</v>
      </c>
      <c r="G172" s="49">
        <f>給与_源泉有!K36</f>
        <v>0</v>
      </c>
      <c r="H172" s="49">
        <f>SUM(生命保険地震保険!E10:F10)</f>
        <v>0</v>
      </c>
      <c r="I172" s="49">
        <f>ROUNDUP(IF($H172&lt;=$I$170,$H172,0),0)</f>
        <v>0</v>
      </c>
      <c r="J172" s="49">
        <f>ROUNDUP(IF(AND($H172&lt;=$J$170,$H172&gt;$J$171),$H172*0.5+6000,0),0)</f>
        <v>0</v>
      </c>
      <c r="K172" s="49">
        <f>ROUNDUP(IF(AND($H172&lt;=$K$170,$H172&gt;$K$171),$H172*0.25+14000,0),0)</f>
        <v>0</v>
      </c>
      <c r="L172" s="49">
        <f>ROUNDUP(IF($H172&gt;$L$171,28000,0),0)</f>
        <v>0</v>
      </c>
      <c r="M172" s="48">
        <f>SUM(I172:L172)</f>
        <v>0</v>
      </c>
    </row>
    <row r="173" spans="6:14" ht="12.95" customHeight="1">
      <c r="F173" s="41" t="s">
        <v>536</v>
      </c>
      <c r="G173" s="49">
        <f>給与_源泉有!AX36</f>
        <v>0</v>
      </c>
      <c r="H173" s="49">
        <f>SUM(生命保険地震保険!E11:F11)</f>
        <v>0</v>
      </c>
      <c r="I173" s="49">
        <f t="shared" ref="I173:I174" si="12">ROUNDUP(IF($H173&lt;=$I$170,$H173,0),0)</f>
        <v>0</v>
      </c>
      <c r="J173" s="49">
        <f t="shared" ref="J173" si="13">ROUNDUP(IF(AND($H173&lt;=$J$170,$H173&gt;$J$171),$H173*0.5+6000,0),0)</f>
        <v>0</v>
      </c>
      <c r="K173" s="49">
        <f t="shared" ref="K173:K174" si="14">ROUNDUP(IF(AND($H173&lt;=$K$170,$H173&gt;$K$171),$H173*0.25+14000,0),0)</f>
        <v>0</v>
      </c>
      <c r="L173" s="49">
        <f t="shared" ref="L173:L174" si="15">ROUNDUP(IF($H173&gt;$L$171,28000,0),0)</f>
        <v>0</v>
      </c>
      <c r="M173" s="48">
        <f t="shared" ref="M173:M174" si="16">SUM(I173:L173)</f>
        <v>0</v>
      </c>
    </row>
    <row r="174" spans="6:14" ht="12.95" customHeight="1">
      <c r="F174" s="41" t="s">
        <v>1098</v>
      </c>
      <c r="G174" s="49">
        <f>給与_源泉有!AK36</f>
        <v>0</v>
      </c>
      <c r="H174" s="49">
        <f>SUM(生命保険地震保険!E12:F12)</f>
        <v>0</v>
      </c>
      <c r="I174" s="49">
        <f t="shared" si="12"/>
        <v>0</v>
      </c>
      <c r="J174" s="49">
        <f>ROUNDUP(IF(AND($H174&lt;=$J$170,$H174&gt;$J$171),$H174*0.5+6000,0),0)</f>
        <v>0</v>
      </c>
      <c r="K174" s="49">
        <f t="shared" si="14"/>
        <v>0</v>
      </c>
      <c r="L174" s="49">
        <f t="shared" si="15"/>
        <v>0</v>
      </c>
      <c r="M174" s="48">
        <f t="shared" si="16"/>
        <v>0</v>
      </c>
    </row>
    <row r="175" spans="6:14" ht="12.95" customHeight="1">
      <c r="F175" s="41"/>
      <c r="G175" s="41"/>
      <c r="H175" s="41"/>
      <c r="I175" s="79" t="s">
        <v>1104</v>
      </c>
      <c r="J175" s="79" t="s">
        <v>1103</v>
      </c>
      <c r="K175" s="79"/>
      <c r="L175" s="79"/>
      <c r="M175" s="41"/>
    </row>
    <row r="176" spans="6:14" ht="12.95" customHeight="1">
      <c r="F176" s="41"/>
      <c r="G176" s="41"/>
      <c r="H176" s="41"/>
      <c r="I176" s="49">
        <v>15000</v>
      </c>
      <c r="J176" s="49">
        <v>40000</v>
      </c>
      <c r="K176" s="49">
        <v>70000</v>
      </c>
      <c r="L176" s="49"/>
      <c r="M176" s="41"/>
    </row>
    <row r="177" spans="6:15" ht="12.95" customHeight="1">
      <c r="F177" s="41" t="s">
        <v>1099</v>
      </c>
      <c r="G177" s="41"/>
      <c r="H177" s="41" t="s">
        <v>1100</v>
      </c>
      <c r="I177" s="49"/>
      <c r="J177" s="49">
        <v>15000</v>
      </c>
      <c r="K177" s="49">
        <v>40000</v>
      </c>
      <c r="L177" s="49">
        <v>70000</v>
      </c>
      <c r="M177" s="41"/>
    </row>
    <row r="178" spans="6:15" ht="12.95" customHeight="1">
      <c r="F178" s="41" t="s">
        <v>1097</v>
      </c>
      <c r="G178" s="49">
        <f>給与_源泉有!X36</f>
        <v>0</v>
      </c>
      <c r="H178" s="49">
        <f>SUM(生命保険地震保険!E16:F16)</f>
        <v>0</v>
      </c>
      <c r="I178" s="49">
        <f>ROUNDUP(IF($H178&lt;=$I$176,$H178,0),0)</f>
        <v>0</v>
      </c>
      <c r="J178" s="49">
        <f>ROUNDUP(IF(AND($H178&lt;=$J$176,$H178&gt;$J$177),$H178*0.5+7500,0),0)</f>
        <v>0</v>
      </c>
      <c r="K178" s="49">
        <f>ROUNDUP(IF(AND($H178&lt;=$K$176,$H178&gt;$K$177),$H178*0.25+17500,0),0)</f>
        <v>0</v>
      </c>
      <c r="L178" s="49">
        <f>ROUNDUP(IF($H178&gt;$L$177,35000,0),0)</f>
        <v>0</v>
      </c>
      <c r="M178" s="48">
        <f>SUM(I178:L178)</f>
        <v>0</v>
      </c>
    </row>
    <row r="179" spans="6:15" ht="12.95" customHeight="1">
      <c r="F179" s="41" t="s">
        <v>536</v>
      </c>
      <c r="G179" s="49">
        <f>給与_源泉有!BK36</f>
        <v>0</v>
      </c>
      <c r="H179" s="49">
        <f>SUM(生命保険地震保険!E17:F17)</f>
        <v>0</v>
      </c>
      <c r="I179" s="49">
        <f>ROUNDUP(IF($H179&lt;=$I$176,$H179,0),0)</f>
        <v>0</v>
      </c>
      <c r="J179" s="49">
        <f>ROUNDUP(IF(AND($H179&lt;=$J$176,$H179&gt;$J$177),$H179*0.5+7500,0),0)</f>
        <v>0</v>
      </c>
      <c r="K179" s="49">
        <f>ROUNDUP(IF(AND($H179&lt;=$K$176,$H179&gt;$K$177),$H179*0.25+17500,0),0)</f>
        <v>0</v>
      </c>
      <c r="L179" s="49">
        <f>ROUNDUP(IF($H179&gt;$L$177,35000,0),0)</f>
        <v>0</v>
      </c>
      <c r="M179" s="48">
        <f>SUM(I179:L179)</f>
        <v>0</v>
      </c>
    </row>
    <row r="180" spans="6:15" ht="12.95" customHeight="1">
      <c r="F180" s="41"/>
      <c r="G180" s="41"/>
      <c r="H180" s="41"/>
      <c r="I180" s="41"/>
      <c r="J180" s="41"/>
      <c r="K180" s="41"/>
      <c r="L180" s="41"/>
      <c r="M180" s="41"/>
    </row>
    <row r="181" spans="6:15" ht="12.95" customHeight="1">
      <c r="F181" s="41" t="s">
        <v>1106</v>
      </c>
      <c r="G181" s="41"/>
      <c r="H181" s="41" t="s">
        <v>1107</v>
      </c>
      <c r="I181" s="41"/>
      <c r="J181" s="41"/>
      <c r="K181" s="41"/>
      <c r="L181" s="41"/>
      <c r="M181" s="41"/>
    </row>
    <row r="182" spans="6:15" ht="12.95" customHeight="1">
      <c r="F182" s="41" t="s">
        <v>577</v>
      </c>
      <c r="G182" s="48">
        <f>MAX(M172,M178,H182)</f>
        <v>0</v>
      </c>
      <c r="H182" s="48">
        <f>IF(M172+M178&gt;=28000,28000,M172+M178)</f>
        <v>0</v>
      </c>
      <c r="I182" s="41"/>
      <c r="J182" s="41"/>
      <c r="K182" s="41"/>
      <c r="L182" s="41"/>
      <c r="M182" s="41"/>
    </row>
    <row r="183" spans="6:15" ht="12.95" customHeight="1">
      <c r="F183" s="41" t="s">
        <v>578</v>
      </c>
      <c r="G183" s="48">
        <f>MAX(M173,M179,H183)</f>
        <v>0</v>
      </c>
      <c r="H183" s="49">
        <f>IF(M173+M179&gt;=28000,28000,M173+M179)</f>
        <v>0</v>
      </c>
      <c r="I183" s="41"/>
      <c r="J183" s="41"/>
      <c r="K183" s="41"/>
      <c r="L183" s="41"/>
      <c r="M183" s="41"/>
    </row>
    <row r="184" spans="6:15" ht="12.95" customHeight="1">
      <c r="F184" s="41" t="s">
        <v>1105</v>
      </c>
      <c r="G184" s="48">
        <f>M174</f>
        <v>0</v>
      </c>
      <c r="H184" s="41"/>
      <c r="I184" s="41"/>
      <c r="J184" s="41"/>
      <c r="K184" s="41"/>
      <c r="L184" s="41"/>
      <c r="M184" s="41"/>
    </row>
    <row r="185" spans="6:15" ht="12.95" customHeight="1" thickBot="1">
      <c r="F185" s="53" t="s">
        <v>33</v>
      </c>
      <c r="G185" s="75">
        <f>SUM(G182:G184)</f>
        <v>0</v>
      </c>
      <c r="H185" s="41"/>
      <c r="I185" s="41"/>
      <c r="J185" s="41"/>
      <c r="K185" s="41"/>
      <c r="L185" s="41"/>
      <c r="M185" s="41"/>
    </row>
    <row r="186" spans="6:15" ht="12.95" customHeight="1" thickBot="1">
      <c r="F186" s="57" t="s">
        <v>1108</v>
      </c>
      <c r="G186" s="39">
        <f>IF(G185&gt;=70000,70000,G185)</f>
        <v>0</v>
      </c>
      <c r="H186" s="45"/>
      <c r="I186" s="41"/>
      <c r="J186" s="41"/>
      <c r="K186" s="41"/>
      <c r="L186" s="41"/>
      <c r="M186" s="41"/>
    </row>
    <row r="189" spans="6:15" ht="12.95" customHeight="1">
      <c r="F189" s="954" t="s">
        <v>757</v>
      </c>
      <c r="G189" s="955"/>
      <c r="H189" s="955"/>
      <c r="I189" s="955"/>
      <c r="J189" s="955"/>
      <c r="K189" s="955"/>
      <c r="L189" s="955"/>
      <c r="M189" s="955"/>
      <c r="N189" s="956"/>
      <c r="O189" s="46"/>
    </row>
    <row r="190" spans="6:15" ht="12.95" customHeight="1">
      <c r="F190" s="41"/>
      <c r="G190" s="41" t="s">
        <v>1111</v>
      </c>
      <c r="H190" s="41" t="s">
        <v>1100</v>
      </c>
      <c r="I190" s="41" t="s">
        <v>1102</v>
      </c>
      <c r="J190" s="41" t="s">
        <v>1103</v>
      </c>
      <c r="K190" s="41"/>
      <c r="L190" s="41"/>
      <c r="M190" s="41"/>
      <c r="N190" s="41"/>
    </row>
    <row r="191" spans="6:15" ht="12.95" customHeight="1">
      <c r="F191" s="41"/>
      <c r="G191" s="41"/>
      <c r="H191" s="41"/>
      <c r="I191" s="41">
        <v>50000</v>
      </c>
      <c r="J191" s="41"/>
      <c r="K191" s="41">
        <v>10000</v>
      </c>
      <c r="L191" s="41">
        <v>20000</v>
      </c>
      <c r="M191" s="41"/>
      <c r="N191" s="41"/>
    </row>
    <row r="192" spans="6:15" ht="12.95" customHeight="1">
      <c r="F192" s="41"/>
      <c r="G192" s="41"/>
      <c r="H192" s="41"/>
      <c r="I192" s="41"/>
      <c r="J192" s="41">
        <v>50000</v>
      </c>
      <c r="K192" s="41"/>
      <c r="L192" s="41">
        <v>10000</v>
      </c>
      <c r="M192" s="41">
        <v>20000</v>
      </c>
      <c r="N192" s="41" t="s">
        <v>992</v>
      </c>
    </row>
    <row r="193" spans="6:14" ht="12.95" customHeight="1">
      <c r="F193" s="41" t="s">
        <v>1977</v>
      </c>
      <c r="G193" s="41">
        <f>給与_源泉有!$AM$30</f>
        <v>0</v>
      </c>
      <c r="H193" s="41"/>
      <c r="I193" s="41"/>
      <c r="J193" s="41"/>
      <c r="K193" s="41"/>
      <c r="L193" s="41"/>
      <c r="M193" s="41"/>
      <c r="N193" s="41"/>
    </row>
    <row r="194" spans="6:14" ht="12.95" customHeight="1">
      <c r="F194" s="41" t="s">
        <v>1978</v>
      </c>
      <c r="G194" s="41">
        <f>給与_源泉有!$BL$42</f>
        <v>0</v>
      </c>
      <c r="H194" s="41"/>
      <c r="I194" s="41">
        <v>0</v>
      </c>
      <c r="J194" s="41">
        <v>0</v>
      </c>
      <c r="K194" s="41">
        <f>ROUNDUP(IF($G194&lt;=K191,G194,0),0)</f>
        <v>0</v>
      </c>
      <c r="L194" s="41">
        <f>ROUNDUP(IF(AND(G194&gt;L192,G194&lt;=L191),G194*0.5+5000,0),0)</f>
        <v>0</v>
      </c>
      <c r="M194" s="41">
        <f>ROUNDUP(IF($G194&gt;M192,15000,0),0)</f>
        <v>0</v>
      </c>
      <c r="N194" s="41">
        <f>SUM(I194:M194)</f>
        <v>0</v>
      </c>
    </row>
    <row r="195" spans="6:14" ht="12.95" customHeight="1">
      <c r="F195" s="41" t="s">
        <v>1112</v>
      </c>
      <c r="G195" s="41">
        <f>G193-N194</f>
        <v>0</v>
      </c>
      <c r="H195" s="41"/>
      <c r="I195" s="41"/>
      <c r="J195" s="41"/>
      <c r="K195" s="41">
        <v>5000</v>
      </c>
      <c r="L195" s="41">
        <v>15000</v>
      </c>
      <c r="M195" s="41"/>
      <c r="N195" s="41"/>
    </row>
    <row r="196" spans="6:14" ht="12.95" customHeight="1">
      <c r="F196" s="41" t="s">
        <v>1113</v>
      </c>
      <c r="G196" s="41">
        <f>IF(G195&lt;50000,G195,50000)</f>
        <v>0</v>
      </c>
      <c r="H196" s="41"/>
      <c r="I196" s="41"/>
      <c r="J196" s="41"/>
      <c r="K196" s="41"/>
      <c r="L196" s="41">
        <v>5000</v>
      </c>
      <c r="M196" s="41">
        <v>15000</v>
      </c>
      <c r="N196" s="41"/>
    </row>
    <row r="197" spans="6:14" ht="12.95" customHeight="1">
      <c r="F197" s="41" t="s">
        <v>1110</v>
      </c>
      <c r="G197" s="41"/>
      <c r="H197" s="41">
        <f>SUM(生命保険地震保険!E26:F26)</f>
        <v>0</v>
      </c>
      <c r="I197" s="41">
        <f>ROUNDUP(IF(H197&lt;=I191,H197*0.5,0),0)</f>
        <v>0</v>
      </c>
      <c r="J197" s="41">
        <f>ROUNDUP(IF(H197&gt;J192,J192*0.5,0),0)</f>
        <v>0</v>
      </c>
      <c r="K197" s="41">
        <v>0</v>
      </c>
      <c r="L197" s="41">
        <v>0</v>
      </c>
      <c r="M197" s="41">
        <v>0</v>
      </c>
      <c r="N197" s="41">
        <f>SUM(I197:M197)</f>
        <v>0</v>
      </c>
    </row>
    <row r="198" spans="6:14" ht="12.95" customHeight="1" thickBot="1">
      <c r="F198" s="53" t="s">
        <v>1109</v>
      </c>
      <c r="G198" s="53"/>
      <c r="H198" s="41">
        <f>SUM(生命保険地震保険!E27:F27)</f>
        <v>0</v>
      </c>
      <c r="I198" s="41">
        <v>0</v>
      </c>
      <c r="J198" s="41">
        <v>0</v>
      </c>
      <c r="K198" s="41">
        <f>ROUNDUP(IF(H198&lt;=K195,H198,0),0)</f>
        <v>0</v>
      </c>
      <c r="L198" s="41">
        <f>ROUNDUP(IF(AND(H198&lt;=L195,H198&gt;L196),H198*0.5+2500,0),0)</f>
        <v>0</v>
      </c>
      <c r="M198" s="41">
        <f>ROUNDUP(IF(H198&gt;M196,10000,0),0)</f>
        <v>0</v>
      </c>
      <c r="N198" s="41">
        <f>SUM(I198:M198)</f>
        <v>0</v>
      </c>
    </row>
    <row r="199" spans="6:14" ht="12.95" customHeight="1" thickBot="1">
      <c r="F199" s="57" t="s">
        <v>1114</v>
      </c>
      <c r="G199" s="71">
        <f>IF(SUM(N199)&lt;=25000,SUM(N199),25000)</f>
        <v>0</v>
      </c>
      <c r="H199" s="45"/>
      <c r="I199" s="41"/>
      <c r="J199" s="41"/>
      <c r="K199" s="41"/>
      <c r="L199" s="41"/>
      <c r="M199" s="41"/>
      <c r="N199" s="41">
        <f>SUM(N197:N198)</f>
        <v>0</v>
      </c>
    </row>
    <row r="202" spans="6:14" ht="12.95" customHeight="1">
      <c r="F202" s="954" t="s">
        <v>762</v>
      </c>
      <c r="G202" s="955"/>
      <c r="H202" s="955"/>
      <c r="I202" s="955"/>
      <c r="J202" s="956"/>
      <c r="K202" s="46"/>
    </row>
    <row r="203" spans="6:14" ht="12.95" customHeight="1">
      <c r="F203" s="41" t="s">
        <v>1115</v>
      </c>
      <c r="G203" s="41"/>
      <c r="H203" s="41" t="s">
        <v>1120</v>
      </c>
      <c r="I203" s="41">
        <f>IFERROR(IF(ISNUMBER(医療費明細!M17),1,0),"")</f>
        <v>0</v>
      </c>
      <c r="J203" s="41"/>
    </row>
    <row r="204" spans="6:14" ht="12.95" customHeight="1">
      <c r="F204" s="41" t="s">
        <v>1116</v>
      </c>
      <c r="G204" s="49">
        <f>INT(IF(医療費控除!C12&lt;医療費控除!D12,0,医療費控除!C12-医療費控除!D12))</f>
        <v>0</v>
      </c>
      <c r="H204" s="41">
        <f>医療費明細!D60</f>
        <v>0</v>
      </c>
      <c r="I204" s="41" t="s">
        <v>1480</v>
      </c>
      <c r="J204" s="41">
        <f>MAX(医療費明細!D57,医療費控除!C12)</f>
        <v>0</v>
      </c>
    </row>
    <row r="205" spans="6:14" ht="12.95" customHeight="1">
      <c r="F205" s="41" t="s">
        <v>891</v>
      </c>
      <c r="G205" s="49">
        <f ca="1">G2</f>
        <v>0</v>
      </c>
      <c r="H205" s="48">
        <f ca="1">G205</f>
        <v>0</v>
      </c>
      <c r="I205" s="41" t="s">
        <v>1481</v>
      </c>
      <c r="J205" s="41">
        <f>MAX(医療費控除!D12,医療費明細!D58)</f>
        <v>0</v>
      </c>
    </row>
    <row r="206" spans="6:14" ht="12.95" customHeight="1">
      <c r="F206" s="41" t="s">
        <v>1117</v>
      </c>
      <c r="G206" s="41">
        <f ca="1">INT(IF(G205&gt;0,G205*0.05,0))</f>
        <v>0</v>
      </c>
      <c r="H206" s="41">
        <f ca="1">G206</f>
        <v>0</v>
      </c>
      <c r="I206" s="41"/>
      <c r="J206" s="41"/>
    </row>
    <row r="207" spans="6:14" ht="12.95" customHeight="1" thickBot="1">
      <c r="F207" s="41" t="s">
        <v>1118</v>
      </c>
      <c r="G207" s="41">
        <f ca="1">MIN(G206,100000)</f>
        <v>0</v>
      </c>
      <c r="H207" s="41">
        <f ca="1">G207</f>
        <v>0</v>
      </c>
      <c r="I207" s="53"/>
      <c r="J207" s="53"/>
    </row>
    <row r="208" spans="6:14" ht="12.95" customHeight="1" thickBot="1">
      <c r="F208" s="41" t="s">
        <v>1119</v>
      </c>
      <c r="G208" s="48">
        <f ca="1">INT(IF(G204&lt;G207,0,G204-G207))</f>
        <v>0</v>
      </c>
      <c r="H208" s="50">
        <f ca="1">医療費明細!D66</f>
        <v>0</v>
      </c>
      <c r="I208" s="57" t="s">
        <v>1119</v>
      </c>
      <c r="J208" s="73">
        <f ca="1">MAX(G208,H208)</f>
        <v>0</v>
      </c>
    </row>
    <row r="211" spans="6:12" ht="12.95" customHeight="1" thickBot="1">
      <c r="F211" s="962" t="s">
        <v>759</v>
      </c>
      <c r="G211" s="963"/>
      <c r="H211" s="46"/>
    </row>
    <row r="212" spans="6:12" ht="12.95" customHeight="1" thickBot="1">
      <c r="F212" s="57" t="s">
        <v>1121</v>
      </c>
      <c r="G212" s="80">
        <f>INT(IF(寡婦ひとり親控除!C9="寡婦",260000,0))</f>
        <v>0</v>
      </c>
      <c r="H212" s="57" t="s">
        <v>1465</v>
      </c>
      <c r="I212" s="71">
        <f>SUM(G212:G213)</f>
        <v>0</v>
      </c>
    </row>
    <row r="213" spans="6:12" ht="12.95" customHeight="1" thickBot="1">
      <c r="F213" s="57" t="s">
        <v>1122</v>
      </c>
      <c r="G213" s="71">
        <f>INT(IF(寡婦ひとり親控除!C9="ひとり親",300000,0))</f>
        <v>0</v>
      </c>
      <c r="H213" s="46"/>
    </row>
    <row r="214" spans="6:12" ht="12.95" customHeight="1">
      <c r="H214" s="46"/>
    </row>
    <row r="215" spans="6:12" ht="12.95" customHeight="1">
      <c r="H215" s="46"/>
    </row>
    <row r="216" spans="6:12" ht="12.95" customHeight="1" thickBot="1">
      <c r="F216" s="964" t="s">
        <v>760</v>
      </c>
      <c r="G216" s="964"/>
      <c r="H216" s="46"/>
      <c r="K216" s="35" t="s">
        <v>761</v>
      </c>
      <c r="L216" s="35">
        <f>IF(OR(ISTEXT(配偶者扶養障害者!E44),ISTEXT(配偶者扶養障害者!E47)),1,0)</f>
        <v>0</v>
      </c>
    </row>
    <row r="217" spans="6:12" ht="12.95" customHeight="1" thickBot="1">
      <c r="F217" s="57" t="s">
        <v>1123</v>
      </c>
      <c r="G217" s="80">
        <f>INT(IF(勤労学生控除!D6="",0,260000))</f>
        <v>0</v>
      </c>
      <c r="H217" s="57" t="s">
        <v>1467</v>
      </c>
      <c r="I217" s="73">
        <f>SUM(G217,J79)</f>
        <v>0</v>
      </c>
      <c r="K217" s="35" t="s">
        <v>760</v>
      </c>
      <c r="L217" s="35">
        <f>IF(OR(ISTEXT(勤労学生控除!D6)),1,0)</f>
        <v>0</v>
      </c>
    </row>
    <row r="218" spans="6:12" ht="12.95" customHeight="1">
      <c r="H218" s="46"/>
    </row>
    <row r="219" spans="6:12" ht="12.95" customHeight="1">
      <c r="H219" s="46"/>
    </row>
    <row r="220" spans="6:12" ht="12.95" customHeight="1">
      <c r="F220" s="954" t="s">
        <v>720</v>
      </c>
      <c r="G220" s="956"/>
      <c r="H220" s="46"/>
    </row>
    <row r="221" spans="6:12" ht="12.95" customHeight="1">
      <c r="F221" s="41" t="s">
        <v>1124</v>
      </c>
      <c r="G221" s="41">
        <f ca="1">ROUNDUP(雑損控除!D11-雑損控除!I11-計算シート!G2*0.1,0)</f>
        <v>0</v>
      </c>
      <c r="H221" s="41" t="s">
        <v>1479</v>
      </c>
      <c r="I221" s="41" t="str">
        <f>IFERROR(DATEVALUE(雑損控除!E9&amp;雑損控除!F9&amp;雑損控除!G9&amp;雑損控除!H9),"")</f>
        <v/>
      </c>
    </row>
    <row r="222" spans="6:12" ht="12.95" customHeight="1" thickBot="1">
      <c r="F222" s="53" t="s">
        <v>1125</v>
      </c>
      <c r="G222" s="53">
        <f>ROUNDUP(雑損控除!E11-50000,0)</f>
        <v>-50000</v>
      </c>
    </row>
    <row r="223" spans="6:12" ht="12.95" customHeight="1" thickBot="1">
      <c r="F223" s="57" t="s">
        <v>1138</v>
      </c>
      <c r="G223" s="71">
        <f ca="1">MAX(G221,G222,0)</f>
        <v>0</v>
      </c>
    </row>
    <row r="226" spans="6:14" ht="12.95" customHeight="1">
      <c r="F226" s="954" t="s">
        <v>1142</v>
      </c>
      <c r="G226" s="955"/>
      <c r="H226" s="955"/>
      <c r="I226" s="955"/>
      <c r="J226" s="956"/>
      <c r="L226" s="760" t="s">
        <v>1428</v>
      </c>
      <c r="M226" s="46">
        <f>IF(OR(ISNUMBER(寄附金控除!D8),ISNUMBER(寄附金控除!D9),ISNUMBER(寄附金控除!D10),ISNUMBER(寄附金控除!D11)),1,0)</f>
        <v>0</v>
      </c>
    </row>
    <row r="227" spans="6:14" ht="12.95" customHeight="1" thickBot="1">
      <c r="F227" s="41" t="s">
        <v>891</v>
      </c>
      <c r="G227" s="48">
        <f ca="1">G2</f>
        <v>0</v>
      </c>
      <c r="H227" s="41"/>
      <c r="I227" s="41"/>
      <c r="J227" s="41"/>
    </row>
    <row r="228" spans="6:14" ht="12.95" customHeight="1" thickBot="1">
      <c r="F228" s="41"/>
      <c r="G228" s="41" t="s">
        <v>1102</v>
      </c>
      <c r="H228" s="41" t="s">
        <v>1103</v>
      </c>
      <c r="I228" s="41"/>
      <c r="J228" s="41"/>
      <c r="L228" s="57" t="s">
        <v>1472</v>
      </c>
      <c r="M228" s="73">
        <f ca="1">SUM(C27:C35)</f>
        <v>430000</v>
      </c>
    </row>
    <row r="229" spans="6:14" ht="12.95" customHeight="1" thickBot="1">
      <c r="F229" s="41"/>
      <c r="G229" s="49">
        <v>24000000</v>
      </c>
      <c r="H229" s="49">
        <v>24500000</v>
      </c>
      <c r="I229" s="49">
        <v>25000000</v>
      </c>
      <c r="J229" s="41"/>
      <c r="L229" s="81" t="s">
        <v>1473</v>
      </c>
      <c r="M229" s="82">
        <f ca="1">SUM(C36:C38)</f>
        <v>430000</v>
      </c>
    </row>
    <row r="230" spans="6:14" ht="12.95" customHeight="1">
      <c r="F230" s="41"/>
      <c r="G230" s="49"/>
      <c r="H230" s="49">
        <v>24000000</v>
      </c>
      <c r="I230" s="49">
        <v>24500000</v>
      </c>
      <c r="J230" s="49">
        <v>25000000</v>
      </c>
    </row>
    <row r="231" spans="6:14" ht="12.95" customHeight="1" thickBot="1">
      <c r="F231" s="53" t="s">
        <v>1144</v>
      </c>
      <c r="G231" s="55">
        <f ca="1">INT(IF(G227&lt;=G229,430000,0))</f>
        <v>430000</v>
      </c>
      <c r="H231" s="49">
        <f ca="1">INT(IF(AND(G227&lt;=H229,G227&gt;H230),290000,0))</f>
        <v>0</v>
      </c>
      <c r="I231" s="49">
        <f ca="1">INT(IF(AND(G227&lt;=I229,G227&gt;I230),150000,0))</f>
        <v>0</v>
      </c>
      <c r="J231" s="49">
        <f ca="1">INT(IF(G227&gt;J230,0,0))</f>
        <v>0</v>
      </c>
    </row>
    <row r="232" spans="6:14" ht="12.95" customHeight="1" thickBot="1">
      <c r="F232" s="57" t="s">
        <v>1143</v>
      </c>
      <c r="G232" s="73">
        <f ca="1">SUM(G231:J231)</f>
        <v>430000</v>
      </c>
      <c r="H232" s="45"/>
      <c r="I232" s="41"/>
      <c r="J232" s="41"/>
    </row>
    <row r="235" spans="6:14" ht="12.95" customHeight="1">
      <c r="F235" s="954" t="s">
        <v>1492</v>
      </c>
      <c r="G235" s="955"/>
      <c r="H235" s="955"/>
      <c r="I235" s="955"/>
      <c r="J235" s="955"/>
      <c r="K235" s="955"/>
      <c r="L235" s="955"/>
      <c r="M235" s="955"/>
      <c r="N235" s="956"/>
    </row>
    <row r="236" spans="6:14" ht="12.95" customHeight="1">
      <c r="F236" s="41"/>
      <c r="G236" s="41" t="s">
        <v>1505</v>
      </c>
      <c r="H236" s="41" t="s">
        <v>1476</v>
      </c>
      <c r="I236" s="41" t="s">
        <v>292</v>
      </c>
      <c r="J236" s="41" t="s">
        <v>291</v>
      </c>
      <c r="K236" s="41" t="s">
        <v>1502</v>
      </c>
      <c r="L236" s="41" t="s">
        <v>992</v>
      </c>
      <c r="M236" s="41" t="s">
        <v>1503</v>
      </c>
      <c r="N236" s="41" t="s">
        <v>1504</v>
      </c>
    </row>
    <row r="237" spans="6:14" ht="12.95" customHeight="1">
      <c r="F237" s="41" t="s">
        <v>1493</v>
      </c>
      <c r="G237" s="41">
        <f t="shared" ref="G237:G245" si="17">M237*N237</f>
        <v>0</v>
      </c>
      <c r="H237" s="41" t="str">
        <f>IF(ISBLANK(営業等_経費!D113),"",営業等_経費!D113)</f>
        <v/>
      </c>
      <c r="I237" s="41" t="str">
        <f>IF(ISBLANK(営業等_経費!F113),"",営業等_経費!F113)</f>
        <v/>
      </c>
      <c r="J237" s="60" t="str">
        <f>IFERROR(DATEVALUE(営業等_経費!G113&amp;営業等_経費!H113&amp;営業等_経費!I113&amp;営業等_経費!J113),"")</f>
        <v/>
      </c>
      <c r="K237" s="41" t="str">
        <f>IF(ISBLANK(営業等_経費!K113),"",営業等_経費!K113)</f>
        <v/>
      </c>
      <c r="L237" s="41" t="str">
        <f>IF(営業等_経費!L113=0,"",営業等_経費!L113)</f>
        <v/>
      </c>
      <c r="M237" s="41">
        <v>9</v>
      </c>
      <c r="N237" s="41">
        <f>IF(ISTEXT(営業等_経費!D113),1,0)</f>
        <v>0</v>
      </c>
    </row>
    <row r="238" spans="6:14" ht="12.95" customHeight="1">
      <c r="F238" s="41" t="s">
        <v>1494</v>
      </c>
      <c r="G238" s="41">
        <f t="shared" si="17"/>
        <v>0</v>
      </c>
      <c r="H238" s="41" t="str">
        <f>IF(ISBLANK(営業等_経費!D114),"",営業等_経費!D114)</f>
        <v/>
      </c>
      <c r="I238" s="41" t="str">
        <f>IF(ISBLANK(営業等_経費!F114),"",営業等_経費!F114)</f>
        <v/>
      </c>
      <c r="J238" s="60" t="str">
        <f>IFERROR(DATEVALUE(営業等_経費!G114&amp;営業等_経費!H114&amp;営業等_経費!I114&amp;営業等_経費!J114),"")</f>
        <v/>
      </c>
      <c r="K238" s="41" t="str">
        <f>IF(ISBLANK(営業等_経費!K114),"",営業等_経費!K114)</f>
        <v/>
      </c>
      <c r="L238" s="41" t="str">
        <f>IF(営業等_経費!L114=0,"",営業等_経費!L114)</f>
        <v/>
      </c>
      <c r="M238" s="41">
        <v>8</v>
      </c>
      <c r="N238" s="41">
        <f>IF(ISTEXT(営業等_経費!D114),1,0)</f>
        <v>0</v>
      </c>
    </row>
    <row r="239" spans="6:14" ht="12.95" customHeight="1">
      <c r="F239" s="41" t="s">
        <v>1495</v>
      </c>
      <c r="G239" s="41">
        <f t="shared" si="17"/>
        <v>0</v>
      </c>
      <c r="H239" s="41" t="str">
        <f>IF(ISBLANK(営業等_経費!D115),"",営業等_経費!D115)</f>
        <v/>
      </c>
      <c r="I239" s="41" t="str">
        <f>IF(ISBLANK(営業等_経費!F115),"",営業等_経費!F115)</f>
        <v/>
      </c>
      <c r="J239" s="60" t="str">
        <f>IFERROR(DATEVALUE(営業等_経費!G115&amp;営業等_経費!H115&amp;営業等_経費!I115&amp;営業等_経費!J115),"")</f>
        <v/>
      </c>
      <c r="K239" s="41" t="str">
        <f>IF(ISBLANK(営業等_経費!K115),"",営業等_経費!K115)</f>
        <v/>
      </c>
      <c r="L239" s="41" t="str">
        <f>IF(営業等_経費!L115=0,"",営業等_経費!L115)</f>
        <v/>
      </c>
      <c r="M239" s="41">
        <v>7</v>
      </c>
      <c r="N239" s="41">
        <f>IF(ISTEXT(営業等_経費!D115),1,0)</f>
        <v>0</v>
      </c>
    </row>
    <row r="240" spans="6:14" ht="12.95" customHeight="1">
      <c r="F240" s="41" t="s">
        <v>1496</v>
      </c>
      <c r="G240" s="41">
        <f t="shared" si="17"/>
        <v>0</v>
      </c>
      <c r="H240" s="41" t="str">
        <f>IF(ISBLANK(農業_経費!D129),"",農業_経費!D129)</f>
        <v/>
      </c>
      <c r="I240" s="41" t="str">
        <f>IF(ISBLANK(農業_経費!F129),"",農業_経費!F129)</f>
        <v/>
      </c>
      <c r="J240" s="44" t="str">
        <f>IFERROR(DATEVALUE(農業_経費!G129&amp;農業_経費!H129&amp;農業_経費!I129&amp;農業_経費!J129),"")</f>
        <v/>
      </c>
      <c r="K240" s="41" t="str">
        <f>IF(ISBLANK(農業_経費!K129),"",農業_経費!K129)</f>
        <v/>
      </c>
      <c r="L240" s="41" t="str">
        <f>IF(農業_経費!L129=0,"",農業_経費!L129)</f>
        <v/>
      </c>
      <c r="M240" s="41">
        <v>6</v>
      </c>
      <c r="N240" s="41">
        <f>IF(ISTEXT(農業_経費!D129),1,0)</f>
        <v>0</v>
      </c>
    </row>
    <row r="241" spans="6:14" ht="12.95" customHeight="1">
      <c r="F241" s="41" t="s">
        <v>1497</v>
      </c>
      <c r="G241" s="41">
        <f t="shared" si="17"/>
        <v>0</v>
      </c>
      <c r="H241" s="41" t="str">
        <f>IF(ISBLANK(農業_経費!D130),"",農業_経費!D130)</f>
        <v/>
      </c>
      <c r="I241" s="41" t="str">
        <f>IF(ISBLANK(農業_経費!F130),"",農業_経費!F130)</f>
        <v/>
      </c>
      <c r="J241" s="44" t="str">
        <f>IFERROR(DATEVALUE(農業_経費!G130&amp;農業_経費!H130&amp;農業_経費!I130&amp;農業_経費!J130),"")</f>
        <v/>
      </c>
      <c r="K241" s="41" t="str">
        <f>IF(ISBLANK(農業_経費!K130),"",農業_経費!K130)</f>
        <v/>
      </c>
      <c r="L241" s="41" t="str">
        <f>IF(農業_経費!L130=0,"",農業_経費!L130)</f>
        <v/>
      </c>
      <c r="M241" s="41">
        <v>5</v>
      </c>
      <c r="N241" s="41">
        <f>IF(ISTEXT(農業_経費!D130),1,0)</f>
        <v>0</v>
      </c>
    </row>
    <row r="242" spans="6:14" ht="12.95" customHeight="1">
      <c r="F242" s="41" t="s">
        <v>1498</v>
      </c>
      <c r="G242" s="41">
        <f t="shared" si="17"/>
        <v>0</v>
      </c>
      <c r="H242" s="41" t="str">
        <f>IF(ISBLANK(農業_経費!D131),"",農業_経費!D131)</f>
        <v/>
      </c>
      <c r="I242" s="41" t="str">
        <f>IF(ISBLANK(農業_経費!F131),"",農業_経費!F131)</f>
        <v/>
      </c>
      <c r="J242" s="44" t="str">
        <f>IFERROR(DATEVALUE(農業_経費!G131&amp;農業_経費!H131&amp;農業_経費!I131&amp;農業_経費!J131),"")</f>
        <v/>
      </c>
      <c r="K242" s="41" t="str">
        <f>IF(ISBLANK(農業_経費!K131),"",農業_経費!K131)</f>
        <v/>
      </c>
      <c r="L242" s="41" t="str">
        <f>IF(農業_経費!L131=0,"",農業_経費!L131)</f>
        <v/>
      </c>
      <c r="M242" s="41">
        <v>4</v>
      </c>
      <c r="N242" s="41">
        <f>IF(ISTEXT(農業_経費!D131),1,0)</f>
        <v>0</v>
      </c>
    </row>
    <row r="243" spans="6:14" ht="12.95" customHeight="1">
      <c r="F243" s="41" t="s">
        <v>1499</v>
      </c>
      <c r="G243" s="41">
        <f t="shared" si="17"/>
        <v>0</v>
      </c>
      <c r="H243" s="41" t="str">
        <f>IF(ISBLANK(不動産_経費!D99),"",不動産_経費!D99)</f>
        <v/>
      </c>
      <c r="I243" s="41" t="str">
        <f>IF(ISBLANK(不動産_経費!F99),"",不動産_経費!F99)</f>
        <v/>
      </c>
      <c r="J243" s="44" t="str">
        <f>IFERROR(DATEVALUE(不動産_経費!G99&amp;不動産_経費!H99&amp;不動産_経費!I99&amp;不動産_経費!J99),"")</f>
        <v/>
      </c>
      <c r="K243" s="41" t="str">
        <f>IF(ISBLANK(不動産_経費!K99),"",不動産_経費!K99)</f>
        <v/>
      </c>
      <c r="L243" s="41" t="str">
        <f>IF(不動産_経費!L99=0,"",不動産_経費!L99)</f>
        <v/>
      </c>
      <c r="M243" s="41">
        <v>3</v>
      </c>
      <c r="N243" s="41">
        <f>IF(ISTEXT(不動産_経費!D99),1,0)</f>
        <v>0</v>
      </c>
    </row>
    <row r="244" spans="6:14" ht="12.95" customHeight="1">
      <c r="F244" s="41" t="s">
        <v>1500</v>
      </c>
      <c r="G244" s="41">
        <f t="shared" si="17"/>
        <v>0</v>
      </c>
      <c r="H244" s="41" t="str">
        <f>IF(ISBLANK(不動産_経費!D100),"",不動産_経費!D100)</f>
        <v/>
      </c>
      <c r="I244" s="41" t="str">
        <f>IF(ISBLANK(不動産_経費!F100),"",不動産_経費!F100)</f>
        <v/>
      </c>
      <c r="J244" s="44" t="str">
        <f>IFERROR(DATEVALUE(不動産_経費!G100&amp;不動産_経費!H100&amp;不動産_経費!I100&amp;不動産_経費!J100),"")</f>
        <v/>
      </c>
      <c r="K244" s="41" t="str">
        <f>IF(ISBLANK(不動産_経費!K100),"",不動産_経費!K100)</f>
        <v/>
      </c>
      <c r="L244" s="41" t="str">
        <f>IF(不動産_経費!L100=0,"",不動産_経費!L100)</f>
        <v/>
      </c>
      <c r="M244" s="41">
        <v>2</v>
      </c>
      <c r="N244" s="41">
        <f>IF(ISTEXT(不動産_経費!D100),1,0)</f>
        <v>0</v>
      </c>
    </row>
    <row r="245" spans="6:14" ht="12.95" customHeight="1">
      <c r="F245" s="41" t="s">
        <v>1501</v>
      </c>
      <c r="G245" s="41">
        <f t="shared" si="17"/>
        <v>0</v>
      </c>
      <c r="H245" s="41" t="str">
        <f>IF(ISBLANK(不動産_経費!D101),"",不動産_経費!D101)</f>
        <v/>
      </c>
      <c r="I245" s="41" t="str">
        <f>IF(ISBLANK(不動産_経費!F101),"",不動産_経費!F101)</f>
        <v/>
      </c>
      <c r="J245" s="44" t="str">
        <f>IFERROR(DATEVALUE(不動産_経費!G101&amp;不動産_経費!H101&amp;不動産_経費!I101&amp;不動産_経費!J101),"")</f>
        <v/>
      </c>
      <c r="K245" s="41" t="str">
        <f>IF(ISBLANK(不動産_経費!K101),"",不動産_経費!K101)</f>
        <v/>
      </c>
      <c r="L245" s="41" t="str">
        <f>IF(不動産_経費!L101=0,"",不動産_経費!L101)</f>
        <v/>
      </c>
      <c r="M245" s="41">
        <v>1</v>
      </c>
      <c r="N245" s="41">
        <f>IF(ISTEXT(不動産_経費!D101),1,0)</f>
        <v>0</v>
      </c>
    </row>
    <row r="246" spans="6:14" ht="12.95" customHeight="1">
      <c r="F246" s="41"/>
      <c r="G246" s="41"/>
      <c r="H246" s="41"/>
      <c r="I246" s="41"/>
      <c r="J246" s="41"/>
      <c r="K246" s="41" t="s">
        <v>1508</v>
      </c>
      <c r="L246" s="41" t="str">
        <f>IF(SUM(L237:L245)=0,"",SUM(L237:L245))</f>
        <v/>
      </c>
      <c r="M246" s="41"/>
      <c r="N246" s="41">
        <f>SUM(N237:N245)</f>
        <v>0</v>
      </c>
    </row>
    <row r="247" spans="6:14" ht="12.95" customHeight="1">
      <c r="F247" s="41" t="s">
        <v>1506</v>
      </c>
      <c r="G247" s="41"/>
      <c r="H247" s="41"/>
      <c r="I247" s="41"/>
      <c r="J247" s="41"/>
      <c r="K247" s="41"/>
      <c r="L247" s="41"/>
      <c r="M247" s="41"/>
      <c r="N247" s="41"/>
    </row>
    <row r="248" spans="6:14" ht="12.95" customHeight="1">
      <c r="F248" s="41"/>
      <c r="G248" s="41" t="s">
        <v>1476</v>
      </c>
      <c r="H248" s="41" t="s">
        <v>292</v>
      </c>
      <c r="I248" s="41" t="s">
        <v>291</v>
      </c>
      <c r="J248" s="41" t="s">
        <v>1507</v>
      </c>
      <c r="K248" s="41" t="s">
        <v>992</v>
      </c>
      <c r="L248" s="41"/>
      <c r="M248" s="41"/>
      <c r="N248" s="41"/>
    </row>
    <row r="249" spans="6:14" ht="12.95" customHeight="1">
      <c r="F249" s="41" t="s">
        <v>980</v>
      </c>
      <c r="G249" s="41" t="str">
        <f>VLOOKUP(LARGE(G237:G245,1),G237:L245,2,FALSE)</f>
        <v/>
      </c>
      <c r="H249" s="41" t="str">
        <f>VLOOKUP(LARGE(G237:G245,1),G237:L245,3,FALSE)</f>
        <v/>
      </c>
      <c r="I249" s="44" t="str">
        <f>VLOOKUP(LARGE(G237:G245,1),G237:L245,4,FALSE)</f>
        <v/>
      </c>
      <c r="J249" s="41" t="str">
        <f>VLOOKUP(LARGE(G237:G245,1),G237:L245,5,FALSE)</f>
        <v/>
      </c>
      <c r="K249" s="41" t="str">
        <f>VLOOKUP(LARGE(G237:G245,1),G237:L245,6,FALSE)</f>
        <v/>
      </c>
      <c r="L249" s="41"/>
      <c r="M249" s="41"/>
      <c r="N249" s="41"/>
    </row>
    <row r="250" spans="6:14" ht="12.95" customHeight="1">
      <c r="F250" s="41" t="s">
        <v>982</v>
      </c>
      <c r="G250" s="41" t="str">
        <f>VLOOKUP(LARGE(G237:G245,2),G237:L245,2,FALSE)</f>
        <v/>
      </c>
      <c r="H250" s="41" t="str">
        <f>VLOOKUP(LARGE(G237:G245,2),G237:L245,3,FALSE)</f>
        <v/>
      </c>
      <c r="I250" s="44" t="str">
        <f>VLOOKUP(LARGE(G237:G245,2),G237:L245,4,FALSE)</f>
        <v/>
      </c>
      <c r="J250" s="41" t="str">
        <f>VLOOKUP(LARGE(G237:G245,2),G237:L245,5,FALSE)</f>
        <v/>
      </c>
      <c r="K250" s="41" t="str">
        <f>VLOOKUP(LARGE(G237:G245,2),G237:L245,6,FALSE)</f>
        <v/>
      </c>
      <c r="L250" s="41"/>
      <c r="M250" s="41"/>
      <c r="N250" s="41"/>
    </row>
    <row r="251" spans="6:14" ht="12.95" customHeight="1">
      <c r="F251" s="41" t="s">
        <v>984</v>
      </c>
      <c r="G251" s="41" t="str">
        <f>VLOOKUP(LARGE(G237:G245,3),G237:L245,2,FALSE)</f>
        <v/>
      </c>
      <c r="H251" s="41" t="str">
        <f>VLOOKUP(LARGE(G237:G245,3),G237:L245,3,FALSE)</f>
        <v/>
      </c>
      <c r="I251" s="44" t="str">
        <f>VLOOKUP(LARGE(G237:G245,3),G237:L245,4,FALSE)</f>
        <v/>
      </c>
      <c r="J251" s="41" t="str">
        <f>VLOOKUP(LARGE(G237:G245,3),G237:L245,5,FALSE)</f>
        <v/>
      </c>
      <c r="K251" s="41" t="str">
        <f>VLOOKUP(LARGE(G237:G245,3),G237:L245,6,FALSE)</f>
        <v/>
      </c>
      <c r="L251" s="41"/>
      <c r="M251" s="41"/>
      <c r="N251" s="41"/>
    </row>
    <row r="254" spans="6:14" ht="12.95" customHeight="1">
      <c r="F254" s="965" t="s">
        <v>1932</v>
      </c>
      <c r="G254" s="966"/>
    </row>
    <row r="255" spans="6:14" ht="12.95" customHeight="1">
      <c r="F255" s="41"/>
      <c r="G255" s="41" t="s">
        <v>1938</v>
      </c>
    </row>
    <row r="256" spans="6:14" ht="12.95" customHeight="1">
      <c r="F256" s="41" t="s">
        <v>1933</v>
      </c>
      <c r="G256" s="41">
        <f>1</f>
        <v>1</v>
      </c>
    </row>
    <row r="257" spans="6:7" ht="12.95" customHeight="1">
      <c r="F257" s="41" t="s">
        <v>1934</v>
      </c>
      <c r="G257" s="41">
        <f>IF(A15=1,1,0)</f>
        <v>0</v>
      </c>
    </row>
    <row r="258" spans="6:7" ht="12.95" customHeight="1">
      <c r="F258" s="41" t="s">
        <v>1935</v>
      </c>
      <c r="G258" s="41">
        <f t="shared" ref="G258:G259" si="18">IF(A16=1,1,0)</f>
        <v>0</v>
      </c>
    </row>
    <row r="259" spans="6:7" ht="12.95" customHeight="1">
      <c r="F259" s="41" t="s">
        <v>1936</v>
      </c>
      <c r="G259" s="41">
        <f t="shared" si="18"/>
        <v>0</v>
      </c>
    </row>
    <row r="260" spans="6:7" ht="12.95" customHeight="1">
      <c r="F260" s="41" t="s">
        <v>1937</v>
      </c>
      <c r="G260" s="41">
        <f>IF(I203=1,1,0)</f>
        <v>0</v>
      </c>
    </row>
  </sheetData>
  <sheetProtection selectLockedCells="1"/>
  <mergeCells count="28">
    <mergeCell ref="F254:G254"/>
    <mergeCell ref="F8:H8"/>
    <mergeCell ref="J8:P8"/>
    <mergeCell ref="K11:K12"/>
    <mergeCell ref="F95:M95"/>
    <mergeCell ref="F66:I66"/>
    <mergeCell ref="L52:L56"/>
    <mergeCell ref="G52:G56"/>
    <mergeCell ref="F32:J32"/>
    <mergeCell ref="F51:L51"/>
    <mergeCell ref="F82:P82"/>
    <mergeCell ref="F25:P25"/>
    <mergeCell ref="F140:G140"/>
    <mergeCell ref="I140:L140"/>
    <mergeCell ref="F121:N121"/>
    <mergeCell ref="N140:O140"/>
    <mergeCell ref="F235:N235"/>
    <mergeCell ref="F226:J226"/>
    <mergeCell ref="F150:I150"/>
    <mergeCell ref="K150:L150"/>
    <mergeCell ref="F162:I162"/>
    <mergeCell ref="F168:M168"/>
    <mergeCell ref="F189:N189"/>
    <mergeCell ref="K157:L157"/>
    <mergeCell ref="F202:J202"/>
    <mergeCell ref="F211:G211"/>
    <mergeCell ref="F216:G216"/>
    <mergeCell ref="F220:G220"/>
  </mergeCells>
  <phoneticPr fontId="2"/>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35B34-66F1-44BF-AC0A-A8CCAFAAC729}">
  <sheetPr>
    <tabColor rgb="FFFFFF00"/>
  </sheetPr>
  <dimension ref="A1:CC422"/>
  <sheetViews>
    <sheetView showGridLines="0" showRowColHeaders="0" view="pageBreakPreview" topLeftCell="A3" zoomScaleNormal="100" zoomScaleSheetLayoutView="100" workbookViewId="0"/>
  </sheetViews>
  <sheetFormatPr defaultColWidth="1.625" defaultRowHeight="15.75"/>
  <cols>
    <col min="1" max="1" width="5.125" style="115" customWidth="1"/>
    <col min="2" max="31" width="1.5" style="115" customWidth="1"/>
    <col min="32" max="35" width="1.125" style="115" customWidth="1"/>
    <col min="36" max="37" width="1.5" style="115" customWidth="1"/>
    <col min="38" max="43" width="1.875" style="115" customWidth="1"/>
    <col min="44" max="47" width="1.5" style="115" customWidth="1"/>
    <col min="48" max="56" width="1.25" style="115" customWidth="1"/>
    <col min="57" max="58" width="1.5" style="115" customWidth="1"/>
    <col min="59" max="112" width="1.625" style="115"/>
    <col min="113" max="144" width="3.75" style="115" customWidth="1"/>
    <col min="145" max="16384" width="1.625" style="115"/>
  </cols>
  <sheetData>
    <row r="1" spans="1:58" ht="0.6" customHeight="1">
      <c r="C1" s="795"/>
      <c r="D1" s="795"/>
      <c r="E1" s="795"/>
      <c r="F1" s="795"/>
      <c r="G1" s="795"/>
      <c r="AS1" s="797"/>
      <c r="AT1" s="797"/>
      <c r="AU1" s="797"/>
      <c r="AV1" s="797"/>
      <c r="AW1" s="797"/>
      <c r="AX1" s="797"/>
      <c r="AY1" s="797"/>
      <c r="AZ1" s="795"/>
      <c r="BA1" s="795"/>
      <c r="BB1" s="795"/>
      <c r="BC1" s="795"/>
      <c r="BD1" s="795"/>
      <c r="BE1" s="795"/>
      <c r="BF1" s="795"/>
    </row>
    <row r="2" spans="1:58" ht="0.6" customHeight="1">
      <c r="B2" s="795"/>
      <c r="C2" s="795"/>
      <c r="D2" s="795"/>
      <c r="E2" s="795"/>
      <c r="F2" s="795"/>
      <c r="G2" s="795"/>
      <c r="AS2" s="797"/>
      <c r="AT2" s="797"/>
      <c r="AU2" s="797"/>
      <c r="AV2" s="797"/>
      <c r="AW2" s="797"/>
      <c r="AX2" s="797"/>
      <c r="AY2" s="797"/>
      <c r="AZ2" s="795"/>
      <c r="BA2" s="795"/>
      <c r="BB2" s="795"/>
      <c r="BC2" s="795"/>
      <c r="BD2" s="795"/>
      <c r="BE2" s="795"/>
      <c r="BF2" s="795"/>
    </row>
    <row r="3" spans="1:58" s="173" customFormat="1" ht="2.25" customHeight="1">
      <c r="A3" s="170"/>
      <c r="B3" s="796"/>
      <c r="C3" s="796"/>
      <c r="D3" s="2025" t="s">
        <v>1988</v>
      </c>
      <c r="E3" s="2025"/>
      <c r="F3" s="2025"/>
      <c r="G3" s="2025"/>
      <c r="H3" s="2025"/>
      <c r="I3" s="2025"/>
      <c r="J3" s="2025"/>
      <c r="K3" s="2025"/>
      <c r="L3" s="2025"/>
      <c r="M3" s="2025"/>
      <c r="N3" s="2025"/>
      <c r="O3" s="2025"/>
      <c r="P3" s="2025"/>
      <c r="Q3" s="2025"/>
      <c r="R3" s="2025"/>
      <c r="S3" s="2025"/>
      <c r="T3" s="2025"/>
      <c r="U3" s="2025"/>
      <c r="V3" s="2025"/>
      <c r="W3" s="2025"/>
      <c r="X3" s="2025"/>
      <c r="Y3" s="2025"/>
      <c r="Z3" s="2025"/>
      <c r="AA3" s="2025"/>
      <c r="AB3" s="2025"/>
      <c r="AC3" s="2025"/>
      <c r="AD3" s="2025"/>
      <c r="AE3" s="2025"/>
      <c r="AF3" s="2025"/>
      <c r="AG3" s="2025"/>
      <c r="AH3" s="2025"/>
      <c r="AI3" s="2025"/>
      <c r="AJ3" s="2025"/>
      <c r="AK3" s="2025"/>
      <c r="AL3" s="2025"/>
      <c r="AM3" s="2025"/>
      <c r="AN3" s="273"/>
      <c r="AO3" s="273"/>
      <c r="AP3" s="273"/>
      <c r="AQ3" s="273"/>
      <c r="AR3" s="273"/>
      <c r="AS3" s="273"/>
      <c r="AT3" s="273"/>
      <c r="AU3" s="273"/>
      <c r="AV3" s="273"/>
      <c r="AW3" s="273"/>
      <c r="AX3" s="273"/>
      <c r="AY3" s="273"/>
      <c r="AZ3" s="273"/>
      <c r="BA3" s="273"/>
      <c r="BB3" s="273"/>
      <c r="BC3" s="273"/>
      <c r="BD3" s="807"/>
      <c r="BE3" s="807"/>
    </row>
    <row r="4" spans="1:58" s="173" customFormat="1" ht="2.25" customHeight="1">
      <c r="A4" s="171"/>
      <c r="B4" s="796"/>
      <c r="C4" s="796"/>
      <c r="D4" s="2025"/>
      <c r="E4" s="2025"/>
      <c r="F4" s="2025"/>
      <c r="G4" s="2025"/>
      <c r="H4" s="2025"/>
      <c r="I4" s="2025"/>
      <c r="J4" s="2025"/>
      <c r="K4" s="2025"/>
      <c r="L4" s="2025"/>
      <c r="M4" s="2025"/>
      <c r="N4" s="2025"/>
      <c r="O4" s="2025"/>
      <c r="P4" s="2025"/>
      <c r="Q4" s="2025"/>
      <c r="R4" s="2025"/>
      <c r="S4" s="2025"/>
      <c r="T4" s="2025"/>
      <c r="U4" s="2025"/>
      <c r="V4" s="2025"/>
      <c r="W4" s="2025"/>
      <c r="X4" s="2025"/>
      <c r="Y4" s="2025"/>
      <c r="Z4" s="2025"/>
      <c r="AA4" s="2025"/>
      <c r="AB4" s="2025"/>
      <c r="AC4" s="2025"/>
      <c r="AD4" s="2025"/>
      <c r="AE4" s="2025"/>
      <c r="AF4" s="2025"/>
      <c r="AG4" s="2025"/>
      <c r="AH4" s="2025"/>
      <c r="AI4" s="2025"/>
      <c r="AJ4" s="2025"/>
      <c r="AK4" s="2025"/>
      <c r="AL4" s="2025"/>
      <c r="AM4" s="2025"/>
      <c r="AN4" s="273"/>
      <c r="AO4" s="273"/>
      <c r="AP4" s="273"/>
      <c r="AQ4" s="273"/>
      <c r="AR4" s="273"/>
      <c r="AS4" s="273"/>
      <c r="AT4" s="273"/>
      <c r="AU4" s="273"/>
      <c r="AV4" s="273"/>
      <c r="AW4" s="273"/>
      <c r="AX4" s="273"/>
      <c r="AY4" s="273"/>
      <c r="AZ4" s="273"/>
      <c r="BA4" s="273"/>
      <c r="BB4" s="273"/>
      <c r="BC4" s="273"/>
      <c r="BD4" s="975"/>
      <c r="BE4" s="975"/>
      <c r="BF4" s="975"/>
    </row>
    <row r="5" spans="1:58" s="173" customFormat="1" ht="2.25" customHeight="1">
      <c r="A5" s="171"/>
      <c r="B5" s="171"/>
      <c r="C5" s="171"/>
      <c r="D5" s="2025"/>
      <c r="E5" s="2025"/>
      <c r="F5" s="2025"/>
      <c r="G5" s="2025"/>
      <c r="H5" s="2025"/>
      <c r="I5" s="2025"/>
      <c r="J5" s="2025"/>
      <c r="K5" s="2025"/>
      <c r="L5" s="2025"/>
      <c r="M5" s="2025"/>
      <c r="N5" s="2025"/>
      <c r="O5" s="2025"/>
      <c r="P5" s="2025"/>
      <c r="Q5" s="2025"/>
      <c r="R5" s="2025"/>
      <c r="S5" s="2025"/>
      <c r="T5" s="2025"/>
      <c r="U5" s="2025"/>
      <c r="V5" s="2025"/>
      <c r="W5" s="2025"/>
      <c r="X5" s="2025"/>
      <c r="Y5" s="2025"/>
      <c r="Z5" s="2025"/>
      <c r="AA5" s="2025"/>
      <c r="AB5" s="2025"/>
      <c r="AC5" s="2025"/>
      <c r="AD5" s="2025"/>
      <c r="AE5" s="2025"/>
      <c r="AF5" s="2025"/>
      <c r="AG5" s="2025"/>
      <c r="AH5" s="2025"/>
      <c r="AI5" s="2025"/>
      <c r="AJ5" s="2025"/>
      <c r="AK5" s="2025"/>
      <c r="AL5" s="2025"/>
      <c r="AM5" s="2025"/>
      <c r="AN5" s="273"/>
      <c r="AO5" s="273"/>
      <c r="AP5" s="273"/>
      <c r="AQ5" s="273"/>
      <c r="AR5" s="273"/>
      <c r="AS5" s="273"/>
      <c r="AT5" s="273"/>
      <c r="AU5" s="273"/>
      <c r="AV5" s="273"/>
      <c r="AW5" s="273"/>
      <c r="AX5" s="273"/>
      <c r="AY5" s="273"/>
      <c r="AZ5" s="273"/>
      <c r="BA5" s="273"/>
      <c r="BB5" s="273"/>
      <c r="BC5" s="273"/>
      <c r="BD5" s="975"/>
      <c r="BE5" s="975"/>
      <c r="BF5" s="975"/>
    </row>
    <row r="6" spans="1:58" s="173" customFormat="1" ht="2.25" customHeight="1">
      <c r="A6" s="171"/>
      <c r="B6" s="171"/>
      <c r="C6" s="171"/>
      <c r="D6" s="2025"/>
      <c r="E6" s="2025"/>
      <c r="F6" s="2025"/>
      <c r="G6" s="2025"/>
      <c r="H6" s="2025"/>
      <c r="I6" s="2025"/>
      <c r="J6" s="2025"/>
      <c r="K6" s="2025"/>
      <c r="L6" s="2025"/>
      <c r="M6" s="2025"/>
      <c r="N6" s="2025"/>
      <c r="O6" s="2025"/>
      <c r="P6" s="2025"/>
      <c r="Q6" s="2025"/>
      <c r="R6" s="2025"/>
      <c r="S6" s="2025"/>
      <c r="T6" s="2025"/>
      <c r="U6" s="2025"/>
      <c r="V6" s="2025"/>
      <c r="W6" s="2025"/>
      <c r="X6" s="2025"/>
      <c r="Y6" s="2025"/>
      <c r="Z6" s="2025"/>
      <c r="AA6" s="2025"/>
      <c r="AB6" s="2025"/>
      <c r="AC6" s="2025"/>
      <c r="AD6" s="2025"/>
      <c r="AE6" s="2025"/>
      <c r="AF6" s="2025"/>
      <c r="AG6" s="2025"/>
      <c r="AH6" s="2025"/>
      <c r="AI6" s="2025"/>
      <c r="AJ6" s="2025"/>
      <c r="AK6" s="2025"/>
      <c r="AL6" s="2025"/>
      <c r="AM6" s="2025"/>
      <c r="AN6" s="273"/>
      <c r="AO6" s="273"/>
      <c r="AP6" s="273"/>
      <c r="AQ6" s="273"/>
      <c r="AR6" s="273"/>
      <c r="AS6" s="273"/>
      <c r="AT6" s="273"/>
      <c r="AU6" s="273"/>
      <c r="AV6" s="273"/>
      <c r="AW6" s="273"/>
      <c r="AX6" s="273"/>
      <c r="AY6" s="273"/>
      <c r="AZ6" s="273"/>
      <c r="BA6" s="273"/>
      <c r="BB6" s="273"/>
      <c r="BC6" s="273"/>
      <c r="BD6" s="975"/>
      <c r="BE6" s="975"/>
      <c r="BF6" s="975"/>
    </row>
    <row r="7" spans="1:58" s="173" customFormat="1" ht="2.25" customHeight="1">
      <c r="A7" s="171"/>
      <c r="B7" s="171"/>
      <c r="C7" s="171"/>
      <c r="D7" s="2025"/>
      <c r="E7" s="2025"/>
      <c r="F7" s="2025"/>
      <c r="G7" s="2025"/>
      <c r="H7" s="2025"/>
      <c r="I7" s="2025"/>
      <c r="J7" s="2025"/>
      <c r="K7" s="2025"/>
      <c r="L7" s="2025"/>
      <c r="M7" s="2025"/>
      <c r="N7" s="2025"/>
      <c r="O7" s="2025"/>
      <c r="P7" s="2025"/>
      <c r="Q7" s="2025"/>
      <c r="R7" s="2025"/>
      <c r="S7" s="2025"/>
      <c r="T7" s="2025"/>
      <c r="U7" s="2025"/>
      <c r="V7" s="2025"/>
      <c r="W7" s="2025"/>
      <c r="X7" s="2025"/>
      <c r="Y7" s="2025"/>
      <c r="Z7" s="2025"/>
      <c r="AA7" s="2025"/>
      <c r="AB7" s="2025"/>
      <c r="AC7" s="2025"/>
      <c r="AD7" s="2025"/>
      <c r="AE7" s="2025"/>
      <c r="AF7" s="2025"/>
      <c r="AG7" s="2025"/>
      <c r="AH7" s="2025"/>
      <c r="AI7" s="2025"/>
      <c r="AJ7" s="2025"/>
      <c r="AK7" s="2025"/>
      <c r="AL7" s="2025"/>
      <c r="AM7" s="2025"/>
      <c r="AN7" s="273"/>
      <c r="AO7" s="273"/>
      <c r="AP7" s="273"/>
      <c r="AQ7" s="273"/>
      <c r="AR7" s="273"/>
      <c r="AS7" s="273"/>
      <c r="AT7" s="273"/>
      <c r="AU7" s="273"/>
      <c r="AV7" s="273"/>
      <c r="AW7" s="273"/>
      <c r="AX7" s="273"/>
      <c r="AY7" s="273"/>
      <c r="AZ7" s="273"/>
      <c r="BA7" s="273"/>
      <c r="BB7" s="273"/>
      <c r="BC7" s="273"/>
      <c r="BD7" s="975"/>
      <c r="BE7" s="975"/>
      <c r="BF7" s="975"/>
    </row>
    <row r="8" spans="1:58" s="173" customFormat="1" ht="2.25" customHeight="1">
      <c r="A8" s="171"/>
      <c r="B8" s="171"/>
      <c r="C8" s="171"/>
      <c r="D8" s="2025"/>
      <c r="E8" s="2025"/>
      <c r="F8" s="2025"/>
      <c r="G8" s="2025"/>
      <c r="H8" s="2025"/>
      <c r="I8" s="2025"/>
      <c r="J8" s="2025"/>
      <c r="K8" s="2025"/>
      <c r="L8" s="2025"/>
      <c r="M8" s="2025"/>
      <c r="N8" s="2025"/>
      <c r="O8" s="2025"/>
      <c r="P8" s="2025"/>
      <c r="Q8" s="2025"/>
      <c r="R8" s="2025"/>
      <c r="S8" s="2025"/>
      <c r="T8" s="2025"/>
      <c r="U8" s="2025"/>
      <c r="V8" s="2025"/>
      <c r="W8" s="2025"/>
      <c r="X8" s="2025"/>
      <c r="Y8" s="2025"/>
      <c r="Z8" s="2025"/>
      <c r="AA8" s="2025"/>
      <c r="AB8" s="2025"/>
      <c r="AC8" s="2025"/>
      <c r="AD8" s="2025"/>
      <c r="AE8" s="2025"/>
      <c r="AF8" s="2025"/>
      <c r="AG8" s="2025"/>
      <c r="AH8" s="2025"/>
      <c r="AI8" s="2025"/>
      <c r="AJ8" s="2025"/>
      <c r="AK8" s="2025"/>
      <c r="AL8" s="2025"/>
      <c r="AM8" s="2025"/>
      <c r="AN8" s="273"/>
      <c r="AO8" s="273"/>
      <c r="AP8" s="273"/>
      <c r="AQ8" s="273"/>
      <c r="AR8" s="273"/>
      <c r="AS8" s="273"/>
      <c r="AT8" s="273"/>
      <c r="AU8" s="273"/>
      <c r="AV8" s="273"/>
      <c r="AW8" s="273"/>
      <c r="AX8" s="273"/>
      <c r="AY8" s="273"/>
      <c r="AZ8" s="273"/>
      <c r="BA8" s="273"/>
      <c r="BB8" s="273"/>
      <c r="BC8" s="273"/>
      <c r="BD8" s="975"/>
      <c r="BE8" s="975"/>
      <c r="BF8" s="975"/>
    </row>
    <row r="9" spans="1:58" s="173" customFormat="1" ht="0.95" customHeight="1" thickBot="1">
      <c r="C9" s="174"/>
      <c r="D9" s="172"/>
      <c r="E9" s="172"/>
      <c r="F9" s="172"/>
      <c r="G9" s="172"/>
      <c r="H9" s="172"/>
      <c r="I9" s="172"/>
      <c r="J9" s="798"/>
      <c r="K9" s="798"/>
      <c r="L9" s="798"/>
      <c r="M9" s="798"/>
      <c r="N9" s="798"/>
      <c r="O9" s="798"/>
      <c r="P9" s="798"/>
      <c r="Q9" s="798"/>
      <c r="R9" s="798"/>
      <c r="S9" s="798"/>
      <c r="T9" s="798"/>
      <c r="U9" s="798"/>
      <c r="V9" s="798"/>
      <c r="W9" s="798"/>
      <c r="X9" s="798"/>
      <c r="Y9" s="798"/>
      <c r="Z9" s="798"/>
      <c r="AA9" s="798"/>
      <c r="AB9" s="798"/>
      <c r="AC9" s="808"/>
      <c r="AD9" s="808"/>
      <c r="AE9" s="808"/>
      <c r="AF9" s="808"/>
      <c r="AG9" s="808"/>
      <c r="AH9" s="809"/>
      <c r="AI9" s="809"/>
      <c r="AJ9" s="809"/>
      <c r="AK9" s="809"/>
      <c r="AL9" s="809"/>
      <c r="AM9" s="809"/>
      <c r="AN9" s="809"/>
      <c r="AO9" s="809"/>
      <c r="AP9" s="808"/>
      <c r="AQ9" s="808"/>
      <c r="AR9" s="808"/>
      <c r="AS9" s="808"/>
      <c r="AT9" s="808"/>
      <c r="AU9" s="809"/>
      <c r="AV9" s="809"/>
      <c r="AW9" s="809"/>
      <c r="AX9" s="809"/>
      <c r="AY9" s="809"/>
      <c r="AZ9" s="809"/>
      <c r="BA9" s="809"/>
      <c r="BB9" s="809"/>
      <c r="BC9" s="809"/>
      <c r="BD9" s="809"/>
      <c r="BE9" s="809"/>
    </row>
    <row r="10" spans="1:58" s="173" customFormat="1" ht="0.95" hidden="1" customHeight="1">
      <c r="B10" s="174"/>
      <c r="C10" s="174"/>
      <c r="D10" s="172"/>
      <c r="E10" s="172"/>
      <c r="F10" s="172"/>
      <c r="G10" s="172"/>
      <c r="H10" s="172"/>
      <c r="I10" s="172"/>
      <c r="J10" s="798"/>
      <c r="K10" s="798"/>
      <c r="L10" s="798"/>
      <c r="M10" s="798"/>
      <c r="N10" s="798"/>
      <c r="O10" s="798"/>
      <c r="P10" s="798"/>
      <c r="Q10" s="798"/>
      <c r="R10" s="798"/>
      <c r="S10" s="798"/>
      <c r="T10" s="798"/>
      <c r="U10" s="798"/>
      <c r="V10" s="798"/>
      <c r="W10" s="798"/>
      <c r="X10" s="798"/>
      <c r="Y10" s="798"/>
      <c r="Z10" s="798"/>
      <c r="AA10" s="798"/>
      <c r="AB10" s="798"/>
      <c r="AC10" s="808"/>
      <c r="AD10" s="808"/>
      <c r="AE10" s="808"/>
      <c r="AF10" s="808"/>
      <c r="AG10" s="808"/>
      <c r="AH10" s="809"/>
      <c r="AI10" s="809"/>
      <c r="AJ10" s="809"/>
      <c r="AK10" s="809"/>
      <c r="AL10" s="809"/>
      <c r="AM10" s="809"/>
      <c r="AN10" s="809"/>
      <c r="AO10" s="809"/>
      <c r="AP10" s="808"/>
      <c r="AQ10" s="808"/>
      <c r="AR10" s="808"/>
      <c r="AS10" s="808"/>
      <c r="AT10" s="808"/>
      <c r="AU10" s="809"/>
      <c r="AV10" s="809"/>
      <c r="AW10" s="809"/>
      <c r="AX10" s="809"/>
      <c r="AY10" s="809"/>
      <c r="AZ10" s="809"/>
      <c r="BA10" s="809"/>
      <c r="BB10" s="809"/>
      <c r="BC10" s="809"/>
      <c r="BD10" s="809"/>
      <c r="BE10" s="809"/>
    </row>
    <row r="11" spans="1:58" s="173" customFormat="1" ht="0.95" hidden="1" customHeight="1">
      <c r="B11" s="174"/>
      <c r="C11" s="174"/>
      <c r="D11" s="172"/>
      <c r="E11" s="172"/>
      <c r="F11" s="172"/>
      <c r="G11" s="172"/>
      <c r="H11" s="172"/>
      <c r="I11" s="172"/>
      <c r="J11" s="798"/>
      <c r="K11" s="798"/>
      <c r="L11" s="798"/>
      <c r="M11" s="798"/>
      <c r="N11" s="798"/>
      <c r="O11" s="798"/>
      <c r="P11" s="798"/>
      <c r="Q11" s="798"/>
      <c r="R11" s="798"/>
      <c r="S11" s="798"/>
      <c r="T11" s="798"/>
      <c r="U11" s="798"/>
      <c r="V11" s="798"/>
      <c r="W11" s="798"/>
      <c r="X11" s="798"/>
      <c r="Y11" s="798"/>
      <c r="Z11" s="798"/>
      <c r="AA11" s="798"/>
      <c r="AB11" s="798"/>
      <c r="AC11" s="808"/>
      <c r="AD11" s="808"/>
      <c r="AE11" s="808"/>
      <c r="AF11" s="808"/>
      <c r="AG11" s="808"/>
      <c r="AH11" s="809"/>
      <c r="AI11" s="809"/>
      <c r="AJ11" s="809"/>
      <c r="AK11" s="809"/>
      <c r="AL11" s="809"/>
      <c r="AM11" s="809"/>
      <c r="AN11" s="809"/>
      <c r="AO11" s="809"/>
      <c r="AP11" s="808"/>
      <c r="AQ11" s="808"/>
      <c r="AR11" s="808"/>
      <c r="AS11" s="808"/>
      <c r="AT11" s="808"/>
      <c r="AU11" s="809"/>
      <c r="AV11" s="809"/>
      <c r="AW11" s="809"/>
      <c r="AX11" s="809"/>
      <c r="AY11" s="809"/>
      <c r="AZ11" s="809"/>
      <c r="BA11" s="809"/>
      <c r="BB11" s="809"/>
      <c r="BC11" s="809"/>
      <c r="BD11" s="809"/>
      <c r="BE11" s="809"/>
    </row>
    <row r="12" spans="1:58" s="173" customFormat="1" ht="0.95" hidden="1" customHeight="1" thickBot="1">
      <c r="B12" s="174"/>
      <c r="C12" s="174"/>
      <c r="D12" s="810"/>
      <c r="E12" s="810"/>
      <c r="F12" s="810"/>
      <c r="G12" s="810"/>
      <c r="H12" s="810"/>
      <c r="I12" s="810"/>
      <c r="J12" s="798"/>
      <c r="K12" s="798"/>
      <c r="L12" s="798"/>
      <c r="M12" s="798"/>
      <c r="N12" s="798"/>
      <c r="O12" s="798"/>
      <c r="P12" s="798"/>
      <c r="Q12" s="798"/>
      <c r="R12" s="798"/>
      <c r="S12" s="798"/>
      <c r="T12" s="798"/>
      <c r="U12" s="798"/>
      <c r="V12" s="798"/>
      <c r="W12" s="798"/>
      <c r="X12" s="798"/>
      <c r="Y12" s="798"/>
      <c r="Z12" s="798"/>
      <c r="AA12" s="798"/>
      <c r="AB12" s="798"/>
      <c r="AC12" s="808"/>
      <c r="AD12" s="808"/>
      <c r="AE12" s="808"/>
      <c r="AF12" s="808"/>
      <c r="AG12" s="808"/>
      <c r="AH12" s="809"/>
      <c r="AI12" s="809"/>
      <c r="AJ12" s="809"/>
      <c r="AK12" s="809"/>
      <c r="AL12" s="809"/>
      <c r="AM12" s="809"/>
      <c r="AN12" s="809"/>
      <c r="AO12" s="809"/>
      <c r="AP12" s="808"/>
      <c r="AQ12" s="808"/>
      <c r="AR12" s="808"/>
      <c r="AS12" s="808"/>
      <c r="AT12" s="808"/>
      <c r="AU12" s="809"/>
      <c r="AV12" s="809"/>
      <c r="AW12" s="809"/>
      <c r="AX12" s="809"/>
      <c r="AY12" s="809"/>
      <c r="AZ12" s="809"/>
      <c r="BA12" s="809"/>
      <c r="BB12" s="809"/>
      <c r="BC12" s="809"/>
      <c r="BD12" s="809"/>
      <c r="BE12" s="809"/>
    </row>
    <row r="13" spans="1:58" s="173" customFormat="1" ht="3.75" customHeight="1">
      <c r="B13" s="987" t="s">
        <v>1145</v>
      </c>
      <c r="C13" s="987"/>
      <c r="D13" s="988" t="s">
        <v>1916</v>
      </c>
      <c r="E13" s="989"/>
      <c r="F13" s="989"/>
      <c r="G13" s="989"/>
      <c r="H13" s="989"/>
      <c r="I13" s="989"/>
      <c r="J13" s="992" t="s">
        <v>1146</v>
      </c>
      <c r="K13" s="992"/>
      <c r="L13" s="992"/>
      <c r="M13" s="992"/>
      <c r="N13" s="993">
        <f>申告者情報!C7</f>
        <v>0</v>
      </c>
      <c r="O13" s="993"/>
      <c r="P13" s="993"/>
      <c r="Q13" s="993"/>
      <c r="R13" s="993"/>
      <c r="S13" s="993"/>
      <c r="T13" s="993"/>
      <c r="U13" s="993"/>
      <c r="V13" s="993"/>
      <c r="W13" s="993"/>
      <c r="X13" s="993"/>
      <c r="Y13" s="993"/>
      <c r="Z13" s="993"/>
      <c r="AA13" s="993"/>
      <c r="AB13" s="993"/>
      <c r="AC13" s="993"/>
      <c r="AD13" s="993"/>
      <c r="AE13" s="993"/>
      <c r="AF13" s="993"/>
      <c r="AG13" s="993"/>
      <c r="AH13" s="993"/>
      <c r="AI13" s="993"/>
      <c r="AJ13" s="993"/>
      <c r="AK13" s="993"/>
      <c r="AL13" s="993"/>
      <c r="AM13" s="993"/>
      <c r="AN13" s="993"/>
      <c r="AO13" s="993"/>
      <c r="AP13" s="992" t="s">
        <v>1147</v>
      </c>
      <c r="AQ13" s="992"/>
      <c r="AR13" s="992"/>
      <c r="AS13" s="992"/>
      <c r="AT13" s="992"/>
      <c r="AU13" s="992"/>
      <c r="AV13" s="995">
        <f>申告者情報!C11</f>
        <v>0</v>
      </c>
      <c r="AW13" s="995"/>
      <c r="AX13" s="995"/>
      <c r="AY13" s="995"/>
      <c r="AZ13" s="995"/>
      <c r="BA13" s="995"/>
      <c r="BB13" s="995"/>
      <c r="BC13" s="995"/>
      <c r="BD13" s="995"/>
      <c r="BE13" s="996"/>
    </row>
    <row r="14" spans="1:58" s="173" customFormat="1" ht="3.6" customHeight="1">
      <c r="B14" s="987"/>
      <c r="C14" s="987"/>
      <c r="D14" s="990"/>
      <c r="E14" s="991"/>
      <c r="F14" s="991"/>
      <c r="G14" s="991"/>
      <c r="H14" s="991"/>
      <c r="I14" s="991"/>
      <c r="J14" s="976"/>
      <c r="K14" s="976"/>
      <c r="L14" s="976"/>
      <c r="M14" s="976"/>
      <c r="N14" s="994"/>
      <c r="O14" s="994"/>
      <c r="P14" s="994"/>
      <c r="Q14" s="994"/>
      <c r="R14" s="994"/>
      <c r="S14" s="994"/>
      <c r="T14" s="994"/>
      <c r="U14" s="994"/>
      <c r="V14" s="994"/>
      <c r="W14" s="994"/>
      <c r="X14" s="994"/>
      <c r="Y14" s="994"/>
      <c r="Z14" s="994"/>
      <c r="AA14" s="994"/>
      <c r="AB14" s="994"/>
      <c r="AC14" s="994"/>
      <c r="AD14" s="994"/>
      <c r="AE14" s="994"/>
      <c r="AF14" s="994"/>
      <c r="AG14" s="994"/>
      <c r="AH14" s="994"/>
      <c r="AI14" s="994"/>
      <c r="AJ14" s="994"/>
      <c r="AK14" s="994"/>
      <c r="AL14" s="994"/>
      <c r="AM14" s="994"/>
      <c r="AN14" s="994"/>
      <c r="AO14" s="994"/>
      <c r="AP14" s="976"/>
      <c r="AQ14" s="976"/>
      <c r="AR14" s="976"/>
      <c r="AS14" s="976"/>
      <c r="AT14" s="976"/>
      <c r="AU14" s="976"/>
      <c r="AV14" s="977"/>
      <c r="AW14" s="977"/>
      <c r="AX14" s="977"/>
      <c r="AY14" s="977"/>
      <c r="AZ14" s="977"/>
      <c r="BA14" s="977"/>
      <c r="BB14" s="977"/>
      <c r="BC14" s="977"/>
      <c r="BD14" s="977"/>
      <c r="BE14" s="978"/>
    </row>
    <row r="15" spans="1:58" s="173" customFormat="1" ht="3.6" customHeight="1">
      <c r="B15" s="987"/>
      <c r="C15" s="987"/>
      <c r="D15" s="990"/>
      <c r="E15" s="991"/>
      <c r="F15" s="991"/>
      <c r="G15" s="991"/>
      <c r="H15" s="991"/>
      <c r="I15" s="991"/>
      <c r="J15" s="976"/>
      <c r="K15" s="976"/>
      <c r="L15" s="976"/>
      <c r="M15" s="976"/>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76"/>
      <c r="AQ15" s="976"/>
      <c r="AR15" s="976"/>
      <c r="AS15" s="976"/>
      <c r="AT15" s="976"/>
      <c r="AU15" s="976"/>
      <c r="AV15" s="977"/>
      <c r="AW15" s="977"/>
      <c r="AX15" s="977"/>
      <c r="AY15" s="977"/>
      <c r="AZ15" s="977"/>
      <c r="BA15" s="977"/>
      <c r="BB15" s="977"/>
      <c r="BC15" s="977"/>
      <c r="BD15" s="977"/>
      <c r="BE15" s="978"/>
    </row>
    <row r="16" spans="1:58" s="173" customFormat="1" ht="3.6" customHeight="1">
      <c r="B16" s="987"/>
      <c r="C16" s="987"/>
      <c r="D16" s="990"/>
      <c r="E16" s="991"/>
      <c r="F16" s="991"/>
      <c r="G16" s="991"/>
      <c r="H16" s="991"/>
      <c r="I16" s="991"/>
      <c r="J16" s="976"/>
      <c r="K16" s="976"/>
      <c r="L16" s="976"/>
      <c r="M16" s="976"/>
      <c r="N16" s="994"/>
      <c r="O16" s="994"/>
      <c r="P16" s="994"/>
      <c r="Q16" s="994"/>
      <c r="R16" s="994"/>
      <c r="S16" s="994"/>
      <c r="T16" s="994"/>
      <c r="U16" s="994"/>
      <c r="V16" s="994"/>
      <c r="W16" s="994"/>
      <c r="X16" s="994"/>
      <c r="Y16" s="994"/>
      <c r="Z16" s="994"/>
      <c r="AA16" s="994"/>
      <c r="AB16" s="994"/>
      <c r="AC16" s="994"/>
      <c r="AD16" s="994"/>
      <c r="AE16" s="994"/>
      <c r="AF16" s="994"/>
      <c r="AG16" s="994"/>
      <c r="AH16" s="994"/>
      <c r="AI16" s="994"/>
      <c r="AJ16" s="994"/>
      <c r="AK16" s="994"/>
      <c r="AL16" s="994"/>
      <c r="AM16" s="994"/>
      <c r="AN16" s="994"/>
      <c r="AO16" s="994"/>
      <c r="AP16" s="976"/>
      <c r="AQ16" s="976"/>
      <c r="AR16" s="976"/>
      <c r="AS16" s="976"/>
      <c r="AT16" s="976"/>
      <c r="AU16" s="976"/>
      <c r="AV16" s="977"/>
      <c r="AW16" s="977"/>
      <c r="AX16" s="977"/>
      <c r="AY16" s="977"/>
      <c r="AZ16" s="977"/>
      <c r="BA16" s="977"/>
      <c r="BB16" s="977"/>
      <c r="BC16" s="977"/>
      <c r="BD16" s="977"/>
      <c r="BE16" s="978"/>
    </row>
    <row r="17" spans="2:81" s="173" customFormat="1" ht="3.75" customHeight="1">
      <c r="B17" s="987"/>
      <c r="C17" s="987"/>
      <c r="D17" s="990"/>
      <c r="E17" s="991"/>
      <c r="F17" s="991"/>
      <c r="G17" s="991"/>
      <c r="H17" s="991"/>
      <c r="I17" s="991"/>
      <c r="J17" s="976"/>
      <c r="K17" s="976"/>
      <c r="L17" s="976"/>
      <c r="M17" s="976"/>
      <c r="N17" s="994"/>
      <c r="O17" s="994"/>
      <c r="P17" s="994"/>
      <c r="Q17" s="994"/>
      <c r="R17" s="994"/>
      <c r="S17" s="994"/>
      <c r="T17" s="994"/>
      <c r="U17" s="994"/>
      <c r="V17" s="994"/>
      <c r="W17" s="994"/>
      <c r="X17" s="994"/>
      <c r="Y17" s="994"/>
      <c r="Z17" s="994"/>
      <c r="AA17" s="994"/>
      <c r="AB17" s="994"/>
      <c r="AC17" s="994"/>
      <c r="AD17" s="994"/>
      <c r="AE17" s="994"/>
      <c r="AF17" s="994"/>
      <c r="AG17" s="994"/>
      <c r="AH17" s="994"/>
      <c r="AI17" s="994"/>
      <c r="AJ17" s="994"/>
      <c r="AK17" s="994"/>
      <c r="AL17" s="994"/>
      <c r="AM17" s="994"/>
      <c r="AN17" s="994"/>
      <c r="AO17" s="994"/>
      <c r="AP17" s="976"/>
      <c r="AQ17" s="976"/>
      <c r="AR17" s="976"/>
      <c r="AS17" s="976"/>
      <c r="AT17" s="976"/>
      <c r="AU17" s="976"/>
      <c r="AV17" s="977"/>
      <c r="AW17" s="977"/>
      <c r="AX17" s="977"/>
      <c r="AY17" s="977"/>
      <c r="AZ17" s="977"/>
      <c r="BA17" s="977"/>
      <c r="BB17" s="977"/>
      <c r="BC17" s="977"/>
      <c r="BD17" s="977"/>
      <c r="BE17" s="978"/>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row>
    <row r="18" spans="2:81" s="173" customFormat="1" ht="3.75" customHeight="1">
      <c r="B18" s="987"/>
      <c r="C18" s="987"/>
      <c r="D18" s="990"/>
      <c r="E18" s="991"/>
      <c r="F18" s="991"/>
      <c r="G18" s="991"/>
      <c r="H18" s="991"/>
      <c r="I18" s="991"/>
      <c r="J18" s="1007" t="s">
        <v>2000</v>
      </c>
      <c r="K18" s="1007"/>
      <c r="L18" s="1007"/>
      <c r="M18" s="1007"/>
      <c r="N18" s="994">
        <f>申告者情報!C8</f>
        <v>0</v>
      </c>
      <c r="O18" s="994"/>
      <c r="P18" s="994"/>
      <c r="Q18" s="994"/>
      <c r="R18" s="994"/>
      <c r="S18" s="994"/>
      <c r="T18" s="994"/>
      <c r="U18" s="994"/>
      <c r="V18" s="994"/>
      <c r="W18" s="994"/>
      <c r="X18" s="994"/>
      <c r="Y18" s="994"/>
      <c r="Z18" s="994"/>
      <c r="AA18" s="994"/>
      <c r="AB18" s="994"/>
      <c r="AC18" s="994"/>
      <c r="AD18" s="994"/>
      <c r="AE18" s="994"/>
      <c r="AF18" s="994"/>
      <c r="AG18" s="994"/>
      <c r="AH18" s="994"/>
      <c r="AI18" s="994"/>
      <c r="AJ18" s="994"/>
      <c r="AK18" s="994"/>
      <c r="AL18" s="994"/>
      <c r="AM18" s="994"/>
      <c r="AN18" s="994"/>
      <c r="AO18" s="994"/>
      <c r="AP18" s="976" t="s">
        <v>1148</v>
      </c>
      <c r="AQ18" s="976"/>
      <c r="AR18" s="976"/>
      <c r="AS18" s="976"/>
      <c r="AT18" s="976"/>
      <c r="AU18" s="976"/>
      <c r="AV18" s="977">
        <f>申告者情報!C9</f>
        <v>0</v>
      </c>
      <c r="AW18" s="977"/>
      <c r="AX18" s="977"/>
      <c r="AY18" s="977"/>
      <c r="AZ18" s="977"/>
      <c r="BA18" s="977"/>
      <c r="BB18" s="977"/>
      <c r="BC18" s="977"/>
      <c r="BD18" s="977"/>
      <c r="BE18" s="978"/>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row>
    <row r="19" spans="2:81" s="173" customFormat="1" ht="3.6" customHeight="1">
      <c r="B19" s="987"/>
      <c r="C19" s="987"/>
      <c r="D19" s="990"/>
      <c r="E19" s="991"/>
      <c r="F19" s="991"/>
      <c r="G19" s="991"/>
      <c r="H19" s="991"/>
      <c r="I19" s="991"/>
      <c r="J19" s="1007"/>
      <c r="K19" s="1007"/>
      <c r="L19" s="1007"/>
      <c r="M19" s="1007"/>
      <c r="N19" s="994"/>
      <c r="O19" s="994"/>
      <c r="P19" s="994"/>
      <c r="Q19" s="994"/>
      <c r="R19" s="994"/>
      <c r="S19" s="994"/>
      <c r="T19" s="994"/>
      <c r="U19" s="994"/>
      <c r="V19" s="994"/>
      <c r="W19" s="994"/>
      <c r="X19" s="994"/>
      <c r="Y19" s="994"/>
      <c r="Z19" s="994"/>
      <c r="AA19" s="994"/>
      <c r="AB19" s="994"/>
      <c r="AC19" s="994"/>
      <c r="AD19" s="994"/>
      <c r="AE19" s="994"/>
      <c r="AF19" s="994"/>
      <c r="AG19" s="994"/>
      <c r="AH19" s="994"/>
      <c r="AI19" s="994"/>
      <c r="AJ19" s="994"/>
      <c r="AK19" s="994"/>
      <c r="AL19" s="994"/>
      <c r="AM19" s="994"/>
      <c r="AN19" s="994"/>
      <c r="AO19" s="994"/>
      <c r="AP19" s="976"/>
      <c r="AQ19" s="976"/>
      <c r="AR19" s="976"/>
      <c r="AS19" s="976"/>
      <c r="AT19" s="976"/>
      <c r="AU19" s="976"/>
      <c r="AV19" s="979"/>
      <c r="AW19" s="979"/>
      <c r="AX19" s="979"/>
      <c r="AY19" s="979"/>
      <c r="AZ19" s="979"/>
      <c r="BA19" s="979"/>
      <c r="BB19" s="979"/>
      <c r="BC19" s="979"/>
      <c r="BD19" s="979"/>
      <c r="BE19" s="980"/>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5"/>
    </row>
    <row r="20" spans="2:81" s="173" customFormat="1" ht="3.6" customHeight="1">
      <c r="B20" s="987"/>
      <c r="C20" s="987"/>
      <c r="D20" s="990"/>
      <c r="E20" s="991"/>
      <c r="F20" s="991"/>
      <c r="G20" s="991"/>
      <c r="H20" s="991"/>
      <c r="I20" s="991"/>
      <c r="J20" s="1007"/>
      <c r="K20" s="1007"/>
      <c r="L20" s="1007"/>
      <c r="M20" s="1007"/>
      <c r="N20" s="994"/>
      <c r="O20" s="994"/>
      <c r="P20" s="994"/>
      <c r="Q20" s="994"/>
      <c r="R20" s="994"/>
      <c r="S20" s="994"/>
      <c r="T20" s="994"/>
      <c r="U20" s="994"/>
      <c r="V20" s="994"/>
      <c r="W20" s="994"/>
      <c r="X20" s="994"/>
      <c r="Y20" s="994"/>
      <c r="Z20" s="994"/>
      <c r="AA20" s="994"/>
      <c r="AB20" s="994"/>
      <c r="AC20" s="994"/>
      <c r="AD20" s="994"/>
      <c r="AE20" s="994"/>
      <c r="AF20" s="994"/>
      <c r="AG20" s="994"/>
      <c r="AH20" s="994"/>
      <c r="AI20" s="994"/>
      <c r="AJ20" s="994"/>
      <c r="AK20" s="994"/>
      <c r="AL20" s="994"/>
      <c r="AM20" s="994"/>
      <c r="AN20" s="994"/>
      <c r="AO20" s="994"/>
      <c r="AP20" s="976"/>
      <c r="AQ20" s="976"/>
      <c r="AR20" s="976"/>
      <c r="AS20" s="976"/>
      <c r="AT20" s="976"/>
      <c r="AU20" s="976"/>
      <c r="AV20" s="981">
        <f>申告者情報!D9</f>
        <v>0</v>
      </c>
      <c r="AW20" s="981"/>
      <c r="AX20" s="981"/>
      <c r="AY20" s="981"/>
      <c r="AZ20" s="981"/>
      <c r="BA20" s="981"/>
      <c r="BB20" s="981"/>
      <c r="BC20" s="981"/>
      <c r="BD20" s="981"/>
      <c r="BE20" s="982"/>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row>
    <row r="21" spans="2:81" s="173" customFormat="1" ht="3.75" customHeight="1">
      <c r="B21" s="987"/>
      <c r="C21" s="987"/>
      <c r="D21" s="990"/>
      <c r="E21" s="991"/>
      <c r="F21" s="991"/>
      <c r="G21" s="991"/>
      <c r="H21" s="991"/>
      <c r="I21" s="991"/>
      <c r="J21" s="1007"/>
      <c r="K21" s="1007"/>
      <c r="L21" s="1007"/>
      <c r="M21" s="1007"/>
      <c r="N21" s="994"/>
      <c r="O21" s="994"/>
      <c r="P21" s="994"/>
      <c r="Q21" s="994"/>
      <c r="R21" s="994"/>
      <c r="S21" s="994"/>
      <c r="T21" s="994"/>
      <c r="U21" s="994"/>
      <c r="V21" s="994"/>
      <c r="W21" s="994"/>
      <c r="X21" s="994"/>
      <c r="Y21" s="994"/>
      <c r="Z21" s="994"/>
      <c r="AA21" s="994"/>
      <c r="AB21" s="994"/>
      <c r="AC21" s="994"/>
      <c r="AD21" s="994"/>
      <c r="AE21" s="994"/>
      <c r="AF21" s="994"/>
      <c r="AG21" s="994"/>
      <c r="AH21" s="994"/>
      <c r="AI21" s="994"/>
      <c r="AJ21" s="994"/>
      <c r="AK21" s="994"/>
      <c r="AL21" s="994"/>
      <c r="AM21" s="994"/>
      <c r="AN21" s="994"/>
      <c r="AO21" s="994"/>
      <c r="AP21" s="976"/>
      <c r="AQ21" s="976"/>
      <c r="AR21" s="976"/>
      <c r="AS21" s="976"/>
      <c r="AT21" s="976"/>
      <c r="AU21" s="976"/>
      <c r="AV21" s="977"/>
      <c r="AW21" s="977"/>
      <c r="AX21" s="977"/>
      <c r="AY21" s="977"/>
      <c r="AZ21" s="977"/>
      <c r="BA21" s="977"/>
      <c r="BB21" s="977"/>
      <c r="BC21" s="977"/>
      <c r="BD21" s="977"/>
      <c r="BE21" s="978"/>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row>
    <row r="22" spans="2:81" s="173" customFormat="1" ht="3.95" customHeight="1">
      <c r="B22" s="987"/>
      <c r="C22" s="987"/>
      <c r="D22" s="997" t="s">
        <v>1149</v>
      </c>
      <c r="E22" s="976"/>
      <c r="F22" s="976"/>
      <c r="G22" s="976"/>
      <c r="H22" s="976"/>
      <c r="I22" s="976"/>
      <c r="J22" s="976" t="s">
        <v>1150</v>
      </c>
      <c r="K22" s="976"/>
      <c r="L22" s="976"/>
      <c r="M22" s="976"/>
      <c r="N22" s="977">
        <f>申告者情報!C4</f>
        <v>0</v>
      </c>
      <c r="O22" s="977"/>
      <c r="P22" s="977"/>
      <c r="Q22" s="977"/>
      <c r="R22" s="977"/>
      <c r="S22" s="977"/>
      <c r="T22" s="977"/>
      <c r="U22" s="977"/>
      <c r="V22" s="977"/>
      <c r="W22" s="977"/>
      <c r="X22" s="977"/>
      <c r="Y22" s="977"/>
      <c r="Z22" s="977"/>
      <c r="AA22" s="977"/>
      <c r="AB22" s="977"/>
      <c r="AC22" s="977"/>
      <c r="AD22" s="977"/>
      <c r="AE22" s="977"/>
      <c r="AF22" s="983" t="s">
        <v>1151</v>
      </c>
      <c r="AG22" s="983"/>
      <c r="AH22" s="983"/>
      <c r="AI22" s="983"/>
      <c r="AJ22" s="983"/>
      <c r="AK22" s="983"/>
      <c r="AL22" s="983"/>
      <c r="AM22" s="983"/>
      <c r="AN22" s="983"/>
      <c r="AO22" s="983"/>
      <c r="AP22" s="985">
        <f>申告者情報!C10</f>
        <v>0</v>
      </c>
      <c r="AQ22" s="985"/>
      <c r="AR22" s="985"/>
      <c r="AS22" s="985"/>
      <c r="AT22" s="985"/>
      <c r="AU22" s="985"/>
      <c r="AV22" s="985"/>
      <c r="AW22" s="985"/>
      <c r="AX22" s="985"/>
      <c r="AY22" s="985"/>
      <c r="AZ22" s="985"/>
      <c r="BA22" s="985"/>
      <c r="BB22" s="985"/>
      <c r="BC22" s="985"/>
      <c r="BD22" s="985"/>
      <c r="BE22" s="986"/>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row>
    <row r="23" spans="2:81" s="173" customFormat="1" ht="3.95" customHeight="1">
      <c r="B23" s="987"/>
      <c r="C23" s="987"/>
      <c r="D23" s="997"/>
      <c r="E23" s="976"/>
      <c r="F23" s="976"/>
      <c r="G23" s="976"/>
      <c r="H23" s="976"/>
      <c r="I23" s="976"/>
      <c r="J23" s="976"/>
      <c r="K23" s="976"/>
      <c r="L23" s="976"/>
      <c r="M23" s="976"/>
      <c r="N23" s="979"/>
      <c r="O23" s="979"/>
      <c r="P23" s="979"/>
      <c r="Q23" s="979"/>
      <c r="R23" s="979"/>
      <c r="S23" s="979"/>
      <c r="T23" s="979"/>
      <c r="U23" s="979"/>
      <c r="V23" s="979"/>
      <c r="W23" s="979"/>
      <c r="X23" s="979"/>
      <c r="Y23" s="979"/>
      <c r="Z23" s="979"/>
      <c r="AA23" s="979"/>
      <c r="AB23" s="979"/>
      <c r="AC23" s="979"/>
      <c r="AD23" s="979"/>
      <c r="AE23" s="979"/>
      <c r="AF23" s="983"/>
      <c r="AG23" s="983"/>
      <c r="AH23" s="983"/>
      <c r="AI23" s="983"/>
      <c r="AJ23" s="983"/>
      <c r="AK23" s="983"/>
      <c r="AL23" s="983"/>
      <c r="AM23" s="983"/>
      <c r="AN23" s="983"/>
      <c r="AO23" s="983"/>
      <c r="AP23" s="985"/>
      <c r="AQ23" s="985"/>
      <c r="AR23" s="985"/>
      <c r="AS23" s="985"/>
      <c r="AT23" s="985"/>
      <c r="AU23" s="985"/>
      <c r="AV23" s="985"/>
      <c r="AW23" s="985"/>
      <c r="AX23" s="985"/>
      <c r="AY23" s="985"/>
      <c r="AZ23" s="985"/>
      <c r="BA23" s="985"/>
      <c r="BB23" s="985"/>
      <c r="BC23" s="985"/>
      <c r="BD23" s="985"/>
      <c r="BE23" s="986"/>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row>
    <row r="24" spans="2:81" s="173" customFormat="1" ht="4.5" customHeight="1">
      <c r="B24" s="987"/>
      <c r="C24" s="987"/>
      <c r="D24" s="997" t="s">
        <v>1152</v>
      </c>
      <c r="E24" s="976"/>
      <c r="F24" s="976" t="s">
        <v>1153</v>
      </c>
      <c r="G24" s="976"/>
      <c r="H24" s="976" t="s">
        <v>1154</v>
      </c>
      <c r="I24" s="976"/>
      <c r="J24" s="976" t="s">
        <v>1234</v>
      </c>
      <c r="K24" s="976"/>
      <c r="L24" s="976"/>
      <c r="M24" s="998"/>
      <c r="N24" s="999">
        <f>申告者情報!C5</f>
        <v>0</v>
      </c>
      <c r="O24" s="999"/>
      <c r="P24" s="999"/>
      <c r="Q24" s="999"/>
      <c r="R24" s="999"/>
      <c r="S24" s="999"/>
      <c r="T24" s="999"/>
      <c r="U24" s="999"/>
      <c r="V24" s="999"/>
      <c r="W24" s="999"/>
      <c r="X24" s="999"/>
      <c r="Y24" s="999"/>
      <c r="Z24" s="999"/>
      <c r="AA24" s="999"/>
      <c r="AB24" s="999"/>
      <c r="AC24" s="999"/>
      <c r="AD24" s="999"/>
      <c r="AE24" s="999"/>
      <c r="AF24" s="984"/>
      <c r="AG24" s="983"/>
      <c r="AH24" s="983"/>
      <c r="AI24" s="983"/>
      <c r="AJ24" s="983"/>
      <c r="AK24" s="983"/>
      <c r="AL24" s="983"/>
      <c r="AM24" s="983"/>
      <c r="AN24" s="983"/>
      <c r="AO24" s="983"/>
      <c r="AP24" s="985"/>
      <c r="AQ24" s="985"/>
      <c r="AR24" s="985"/>
      <c r="AS24" s="985"/>
      <c r="AT24" s="985"/>
      <c r="AU24" s="985"/>
      <c r="AV24" s="985"/>
      <c r="AW24" s="985"/>
      <c r="AX24" s="985"/>
      <c r="AY24" s="985"/>
      <c r="AZ24" s="985"/>
      <c r="BA24" s="985"/>
      <c r="BB24" s="985"/>
      <c r="BC24" s="985"/>
      <c r="BD24" s="985"/>
      <c r="BE24" s="986"/>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row>
    <row r="25" spans="2:81" s="173" customFormat="1" ht="4.5" customHeight="1">
      <c r="B25" s="987"/>
      <c r="C25" s="987"/>
      <c r="D25" s="997"/>
      <c r="E25" s="976"/>
      <c r="F25" s="976"/>
      <c r="G25" s="976"/>
      <c r="H25" s="976"/>
      <c r="I25" s="976"/>
      <c r="J25" s="976"/>
      <c r="K25" s="976"/>
      <c r="L25" s="976"/>
      <c r="M25" s="998"/>
      <c r="N25" s="999"/>
      <c r="O25" s="999"/>
      <c r="P25" s="999"/>
      <c r="Q25" s="999"/>
      <c r="R25" s="999"/>
      <c r="S25" s="999"/>
      <c r="T25" s="999"/>
      <c r="U25" s="999"/>
      <c r="V25" s="999"/>
      <c r="W25" s="999"/>
      <c r="X25" s="999"/>
      <c r="Y25" s="999"/>
      <c r="Z25" s="999"/>
      <c r="AA25" s="999"/>
      <c r="AB25" s="999"/>
      <c r="AC25" s="999"/>
      <c r="AD25" s="999"/>
      <c r="AE25" s="999"/>
      <c r="AF25" s="984"/>
      <c r="AG25" s="983"/>
      <c r="AH25" s="983"/>
      <c r="AI25" s="983"/>
      <c r="AJ25" s="983"/>
      <c r="AK25" s="983"/>
      <c r="AL25" s="983"/>
      <c r="AM25" s="983"/>
      <c r="AN25" s="983"/>
      <c r="AO25" s="983"/>
      <c r="AP25" s="985"/>
      <c r="AQ25" s="985"/>
      <c r="AR25" s="985"/>
      <c r="AS25" s="985"/>
      <c r="AT25" s="985"/>
      <c r="AU25" s="985"/>
      <c r="AV25" s="985"/>
      <c r="AW25" s="985"/>
      <c r="AX25" s="985"/>
      <c r="AY25" s="985"/>
      <c r="AZ25" s="985"/>
      <c r="BA25" s="985"/>
      <c r="BB25" s="985"/>
      <c r="BC25" s="985"/>
      <c r="BD25" s="985"/>
      <c r="BE25" s="986"/>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row>
    <row r="26" spans="2:81" s="173" customFormat="1" ht="4.5" customHeight="1">
      <c r="B26" s="987"/>
      <c r="C26" s="987"/>
      <c r="D26" s="1000" t="str">
        <f>申告者情報!D14</f>
        <v>7年</v>
      </c>
      <c r="E26" s="977"/>
      <c r="F26" s="1003">
        <f>申告者情報!E14</f>
        <v>0</v>
      </c>
      <c r="G26" s="1003"/>
      <c r="H26" s="1003">
        <f>申告者情報!F14</f>
        <v>0</v>
      </c>
      <c r="I26" s="1003"/>
      <c r="J26" s="976"/>
      <c r="K26" s="976"/>
      <c r="L26" s="976"/>
      <c r="M26" s="998"/>
      <c r="N26" s="999"/>
      <c r="O26" s="999"/>
      <c r="P26" s="999"/>
      <c r="Q26" s="999"/>
      <c r="R26" s="999"/>
      <c r="S26" s="999"/>
      <c r="T26" s="999"/>
      <c r="U26" s="999"/>
      <c r="V26" s="999"/>
      <c r="W26" s="999"/>
      <c r="X26" s="999"/>
      <c r="Y26" s="999"/>
      <c r="Z26" s="999"/>
      <c r="AA26" s="999"/>
      <c r="AB26" s="999"/>
      <c r="AC26" s="999"/>
      <c r="AD26" s="999"/>
      <c r="AE26" s="999"/>
      <c r="AF26" s="984"/>
      <c r="AG26" s="983"/>
      <c r="AH26" s="983"/>
      <c r="AI26" s="983"/>
      <c r="AJ26" s="983"/>
      <c r="AK26" s="983"/>
      <c r="AL26" s="983"/>
      <c r="AM26" s="983"/>
      <c r="AN26" s="983"/>
      <c r="AO26" s="983"/>
      <c r="AP26" s="985"/>
      <c r="AQ26" s="985"/>
      <c r="AR26" s="985"/>
      <c r="AS26" s="985"/>
      <c r="AT26" s="985"/>
      <c r="AU26" s="985"/>
      <c r="AV26" s="985"/>
      <c r="AW26" s="985"/>
      <c r="AX26" s="985"/>
      <c r="AY26" s="985"/>
      <c r="AZ26" s="985"/>
      <c r="BA26" s="985"/>
      <c r="BB26" s="985"/>
      <c r="BC26" s="985"/>
      <c r="BD26" s="985"/>
      <c r="BE26" s="986"/>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row>
    <row r="27" spans="2:81" s="173" customFormat="1" ht="4.5" customHeight="1">
      <c r="B27" s="987"/>
      <c r="C27" s="987"/>
      <c r="D27" s="1000"/>
      <c r="E27" s="977"/>
      <c r="F27" s="1003"/>
      <c r="G27" s="1003"/>
      <c r="H27" s="1003"/>
      <c r="I27" s="1003"/>
      <c r="J27" s="2165" t="s">
        <v>1249</v>
      </c>
      <c r="K27" s="2165"/>
      <c r="L27" s="2165"/>
      <c r="M27" s="2165"/>
      <c r="N27" s="2167" t="str">
        <f>申告者情報!C6&amp;申告者情報!D6&amp;申告者情報!E6&amp;申告者情報!F6</f>
        <v/>
      </c>
      <c r="O27" s="2167"/>
      <c r="P27" s="2167"/>
      <c r="Q27" s="2167"/>
      <c r="R27" s="2167"/>
      <c r="S27" s="2167"/>
      <c r="T27" s="2167"/>
      <c r="U27" s="2167"/>
      <c r="V27" s="2167"/>
      <c r="W27" s="2167"/>
      <c r="X27" s="1005" t="s">
        <v>1156</v>
      </c>
      <c r="Y27" s="1005"/>
      <c r="Z27" s="1005"/>
      <c r="AA27" s="1005"/>
      <c r="AB27" s="1005"/>
      <c r="AC27" s="1005"/>
      <c r="AD27" s="1005"/>
      <c r="AE27" s="1005"/>
      <c r="AF27" s="976"/>
      <c r="AG27" s="976"/>
      <c r="AH27" s="977">
        <f>申告者情報!C12</f>
        <v>0</v>
      </c>
      <c r="AI27" s="977"/>
      <c r="AJ27" s="977"/>
      <c r="AK27" s="977"/>
      <c r="AL27" s="977"/>
      <c r="AM27" s="977"/>
      <c r="AN27" s="977"/>
      <c r="AO27" s="977"/>
      <c r="AP27" s="977"/>
      <c r="AQ27" s="977"/>
      <c r="AR27" s="976" t="s">
        <v>1157</v>
      </c>
      <c r="AS27" s="976"/>
      <c r="AT27" s="976"/>
      <c r="AU27" s="976"/>
      <c r="AV27" s="976"/>
      <c r="AW27" s="976"/>
      <c r="AX27" s="977">
        <f>申告者情報!C13</f>
        <v>0</v>
      </c>
      <c r="AY27" s="977"/>
      <c r="AZ27" s="977"/>
      <c r="BA27" s="977"/>
      <c r="BB27" s="977"/>
      <c r="BC27" s="977"/>
      <c r="BD27" s="977"/>
      <c r="BE27" s="978"/>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row>
    <row r="28" spans="2:81" s="173" customFormat="1" ht="4.5" customHeight="1" thickBot="1">
      <c r="B28" s="987"/>
      <c r="C28" s="987"/>
      <c r="D28" s="1001"/>
      <c r="E28" s="1002"/>
      <c r="F28" s="1004"/>
      <c r="G28" s="1004"/>
      <c r="H28" s="1004"/>
      <c r="I28" s="1004"/>
      <c r="J28" s="2166"/>
      <c r="K28" s="2166"/>
      <c r="L28" s="2166"/>
      <c r="M28" s="2166"/>
      <c r="N28" s="2168"/>
      <c r="O28" s="2168"/>
      <c r="P28" s="2168"/>
      <c r="Q28" s="2168"/>
      <c r="R28" s="2168"/>
      <c r="S28" s="2168"/>
      <c r="T28" s="2168"/>
      <c r="U28" s="2168"/>
      <c r="V28" s="2168"/>
      <c r="W28" s="2168"/>
      <c r="X28" s="1006"/>
      <c r="Y28" s="1006"/>
      <c r="Z28" s="1006"/>
      <c r="AA28" s="1006"/>
      <c r="AB28" s="1006"/>
      <c r="AC28" s="1006"/>
      <c r="AD28" s="1006"/>
      <c r="AE28" s="1006"/>
      <c r="AF28" s="1006"/>
      <c r="AG28" s="1006"/>
      <c r="AH28" s="1002"/>
      <c r="AI28" s="1002"/>
      <c r="AJ28" s="1002"/>
      <c r="AK28" s="1002"/>
      <c r="AL28" s="1002"/>
      <c r="AM28" s="1002"/>
      <c r="AN28" s="1002"/>
      <c r="AO28" s="1002"/>
      <c r="AP28" s="1002"/>
      <c r="AQ28" s="1002"/>
      <c r="AR28" s="1006"/>
      <c r="AS28" s="1006"/>
      <c r="AT28" s="1006"/>
      <c r="AU28" s="1006"/>
      <c r="AV28" s="1006"/>
      <c r="AW28" s="1006"/>
      <c r="AX28" s="1002"/>
      <c r="AY28" s="1002"/>
      <c r="AZ28" s="1002"/>
      <c r="BA28" s="1002"/>
      <c r="BB28" s="1002"/>
      <c r="BC28" s="1002"/>
      <c r="BD28" s="1002"/>
      <c r="BE28" s="1087"/>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row>
    <row r="29" spans="2:81" s="173" customFormat="1" ht="2.1" customHeight="1">
      <c r="B29" s="987"/>
      <c r="C29" s="987"/>
      <c r="D29" s="799"/>
      <c r="E29" s="799"/>
      <c r="F29" s="799"/>
      <c r="G29" s="799"/>
      <c r="H29" s="799"/>
      <c r="I29" s="799"/>
      <c r="J29" s="799"/>
      <c r="K29" s="799"/>
      <c r="L29" s="799"/>
      <c r="M29" s="799"/>
      <c r="N29" s="799"/>
      <c r="O29" s="799"/>
      <c r="P29" s="799"/>
      <c r="Q29" s="799"/>
      <c r="R29" s="799"/>
      <c r="S29" s="799"/>
      <c r="T29" s="799"/>
      <c r="U29" s="799"/>
      <c r="V29" s="799"/>
      <c r="W29" s="799"/>
      <c r="X29" s="799"/>
      <c r="Y29" s="799"/>
      <c r="Z29" s="799"/>
      <c r="AA29" s="799"/>
      <c r="AB29" s="799"/>
      <c r="AC29" s="799"/>
      <c r="AD29" s="799"/>
      <c r="AE29" s="799"/>
      <c r="AF29" s="176"/>
      <c r="AG29" s="176"/>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row>
    <row r="30" spans="2:81" s="173" customFormat="1" ht="3.95" customHeight="1">
      <c r="B30" s="987"/>
      <c r="C30" s="987"/>
      <c r="D30" s="1726" t="s">
        <v>1989</v>
      </c>
      <c r="E30" s="1726"/>
      <c r="F30" s="1726"/>
      <c r="G30" s="1726"/>
      <c r="H30" s="1726"/>
      <c r="I30" s="1726"/>
      <c r="J30" s="1726"/>
      <c r="K30" s="1726"/>
      <c r="L30" s="1726"/>
      <c r="M30" s="1726"/>
      <c r="N30" s="1726"/>
      <c r="O30" s="1726"/>
      <c r="P30" s="1726"/>
      <c r="Q30" s="1726"/>
      <c r="R30" s="1726"/>
      <c r="S30" s="1726"/>
      <c r="T30" s="1726"/>
      <c r="U30" s="1726"/>
      <c r="V30" s="1726"/>
      <c r="W30" s="1726"/>
      <c r="X30" s="1726"/>
      <c r="Y30" s="1726"/>
      <c r="Z30" s="1726"/>
      <c r="AA30" s="1726"/>
      <c r="AB30" s="1726"/>
      <c r="AC30" s="1726"/>
      <c r="AD30" s="1726"/>
      <c r="AE30" s="1726"/>
      <c r="AF30" s="176"/>
      <c r="AG30" s="176"/>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row>
    <row r="31" spans="2:81" s="173" customFormat="1" ht="3.6" customHeight="1">
      <c r="B31" s="987"/>
      <c r="C31" s="987"/>
      <c r="D31" s="1726"/>
      <c r="E31" s="1726"/>
      <c r="F31" s="1726"/>
      <c r="G31" s="1726"/>
      <c r="H31" s="1726"/>
      <c r="I31" s="1726"/>
      <c r="J31" s="1726"/>
      <c r="K31" s="1726"/>
      <c r="L31" s="1726"/>
      <c r="M31" s="1726"/>
      <c r="N31" s="1726"/>
      <c r="O31" s="1726"/>
      <c r="P31" s="1726"/>
      <c r="Q31" s="1726"/>
      <c r="R31" s="1726"/>
      <c r="S31" s="1726"/>
      <c r="T31" s="1726"/>
      <c r="U31" s="1726"/>
      <c r="V31" s="1726"/>
      <c r="W31" s="1726"/>
      <c r="X31" s="1726"/>
      <c r="Y31" s="1726"/>
      <c r="Z31" s="1726"/>
      <c r="AA31" s="1726"/>
      <c r="AB31" s="1726"/>
      <c r="AC31" s="1726"/>
      <c r="AD31" s="1726"/>
      <c r="AE31" s="1726"/>
      <c r="AF31" s="176"/>
      <c r="AG31" s="176"/>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175"/>
    </row>
    <row r="32" spans="2:81" s="173" customFormat="1" ht="3.95" customHeight="1" thickBot="1">
      <c r="B32" s="987"/>
      <c r="C32" s="987"/>
      <c r="D32" s="1727"/>
      <c r="E32" s="1727"/>
      <c r="F32" s="1727"/>
      <c r="G32" s="1727"/>
      <c r="H32" s="1727"/>
      <c r="I32" s="1727"/>
      <c r="J32" s="1727"/>
      <c r="K32" s="1727"/>
      <c r="L32" s="1727"/>
      <c r="M32" s="1727"/>
      <c r="N32" s="1727"/>
      <c r="O32" s="1727"/>
      <c r="P32" s="1727"/>
      <c r="Q32" s="1727"/>
      <c r="R32" s="1727"/>
      <c r="S32" s="1727"/>
      <c r="T32" s="1727"/>
      <c r="U32" s="1727"/>
      <c r="V32" s="1727"/>
      <c r="W32" s="1727"/>
      <c r="X32" s="1727"/>
      <c r="Y32" s="1727"/>
      <c r="Z32" s="1727"/>
      <c r="AA32" s="1727"/>
      <c r="AB32" s="1727"/>
      <c r="AC32" s="1727"/>
      <c r="AD32" s="1727"/>
      <c r="AE32" s="1727"/>
      <c r="AF32" s="176"/>
      <c r="AG32" s="176"/>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row>
    <row r="33" spans="2:81" s="173" customFormat="1" ht="3.4" customHeight="1">
      <c r="B33" s="987"/>
      <c r="C33" s="987"/>
      <c r="D33" s="1008" t="s">
        <v>1158</v>
      </c>
      <c r="E33" s="1009"/>
      <c r="F33" s="1009"/>
      <c r="G33" s="1010"/>
      <c r="H33" s="1014" t="s">
        <v>1159</v>
      </c>
      <c r="I33" s="1015"/>
      <c r="J33" s="1015"/>
      <c r="K33" s="1015"/>
      <c r="L33" s="1015"/>
      <c r="M33" s="1015"/>
      <c r="N33" s="1015"/>
      <c r="O33" s="1015"/>
      <c r="P33" s="1015"/>
      <c r="Q33" s="1015"/>
      <c r="R33" s="1015"/>
      <c r="S33" s="1016"/>
      <c r="T33" s="1020" t="s">
        <v>1160</v>
      </c>
      <c r="U33" s="1020"/>
      <c r="V33" s="1020"/>
      <c r="W33" s="1020"/>
      <c r="X33" s="1020"/>
      <c r="Y33" s="1020"/>
      <c r="Z33" s="1020"/>
      <c r="AA33" s="1020"/>
      <c r="AB33" s="1020"/>
      <c r="AC33" s="1020"/>
      <c r="AD33" s="1020"/>
      <c r="AE33" s="1021"/>
      <c r="AG33" s="1023" t="s">
        <v>1987</v>
      </c>
      <c r="AH33" s="1023"/>
      <c r="AJ33" s="1024" t="s">
        <v>1986</v>
      </c>
      <c r="AK33" s="1025"/>
      <c r="AL33" s="1030" t="s">
        <v>1161</v>
      </c>
      <c r="AM33" s="1083" t="s">
        <v>1162</v>
      </c>
      <c r="AN33" s="1083"/>
      <c r="AO33" s="1083"/>
      <c r="AP33" s="1083"/>
      <c r="AQ33" s="1083"/>
      <c r="AR33" s="1083"/>
      <c r="AS33" s="1083"/>
      <c r="AT33" s="1014" t="s">
        <v>1163</v>
      </c>
      <c r="AU33" s="1016"/>
      <c r="AV33" s="1065" t="str">
        <f>IF(計算シート!A3=1,計算シート!C3,"")</f>
        <v/>
      </c>
      <c r="AW33" s="1066"/>
      <c r="AX33" s="1066"/>
      <c r="AY33" s="1066"/>
      <c r="AZ33" s="1066"/>
      <c r="BA33" s="1066"/>
      <c r="BB33" s="1066"/>
      <c r="BC33" s="1066"/>
      <c r="BD33" s="1066"/>
      <c r="BE33" s="1085" t="s">
        <v>1164</v>
      </c>
      <c r="BF33" s="177"/>
      <c r="BG33" s="177"/>
    </row>
    <row r="34" spans="2:81" s="173" customFormat="1" ht="3.4" customHeight="1">
      <c r="B34" s="987"/>
      <c r="C34" s="987"/>
      <c r="D34" s="1011"/>
      <c r="E34" s="1012"/>
      <c r="F34" s="1012"/>
      <c r="G34" s="1013"/>
      <c r="H34" s="1017"/>
      <c r="I34" s="1018"/>
      <c r="J34" s="1018"/>
      <c r="K34" s="1018"/>
      <c r="L34" s="1018"/>
      <c r="M34" s="1018"/>
      <c r="N34" s="1018"/>
      <c r="O34" s="1018"/>
      <c r="P34" s="1018"/>
      <c r="Q34" s="1018"/>
      <c r="R34" s="1018"/>
      <c r="S34" s="1019"/>
      <c r="T34" s="983"/>
      <c r="U34" s="983"/>
      <c r="V34" s="983"/>
      <c r="W34" s="983"/>
      <c r="X34" s="983"/>
      <c r="Y34" s="983"/>
      <c r="Z34" s="983"/>
      <c r="AA34" s="983"/>
      <c r="AB34" s="983"/>
      <c r="AC34" s="983"/>
      <c r="AD34" s="983"/>
      <c r="AE34" s="1022"/>
      <c r="AG34" s="1023"/>
      <c r="AH34" s="1023"/>
      <c r="AJ34" s="1026"/>
      <c r="AK34" s="1027"/>
      <c r="AL34" s="1031"/>
      <c r="AM34" s="1084"/>
      <c r="AN34" s="1084"/>
      <c r="AO34" s="1084"/>
      <c r="AP34" s="1084"/>
      <c r="AQ34" s="1084"/>
      <c r="AR34" s="1084"/>
      <c r="AS34" s="1084"/>
      <c r="AT34" s="1017"/>
      <c r="AU34" s="1019"/>
      <c r="AV34" s="1049"/>
      <c r="AW34" s="1050"/>
      <c r="AX34" s="1050"/>
      <c r="AY34" s="1050"/>
      <c r="AZ34" s="1050"/>
      <c r="BA34" s="1050"/>
      <c r="BB34" s="1050"/>
      <c r="BC34" s="1050"/>
      <c r="BD34" s="1050"/>
      <c r="BE34" s="1086"/>
      <c r="BF34" s="177"/>
      <c r="BG34" s="177"/>
    </row>
    <row r="35" spans="2:81" s="173" customFormat="1" ht="3.4" customHeight="1">
      <c r="B35" s="987"/>
      <c r="C35" s="987"/>
      <c r="D35" s="1011"/>
      <c r="E35" s="1012"/>
      <c r="F35" s="1012"/>
      <c r="G35" s="1013"/>
      <c r="H35" s="1017"/>
      <c r="I35" s="1018"/>
      <c r="J35" s="1018"/>
      <c r="K35" s="1018"/>
      <c r="L35" s="1018"/>
      <c r="M35" s="1018"/>
      <c r="N35" s="1018"/>
      <c r="O35" s="1018"/>
      <c r="P35" s="1018"/>
      <c r="Q35" s="1018"/>
      <c r="R35" s="1018"/>
      <c r="S35" s="1019"/>
      <c r="T35" s="983"/>
      <c r="U35" s="983"/>
      <c r="V35" s="983"/>
      <c r="W35" s="983"/>
      <c r="X35" s="983"/>
      <c r="Y35" s="983"/>
      <c r="Z35" s="983"/>
      <c r="AA35" s="983"/>
      <c r="AB35" s="983"/>
      <c r="AC35" s="983"/>
      <c r="AD35" s="983"/>
      <c r="AE35" s="1022"/>
      <c r="AG35" s="1023"/>
      <c r="AH35" s="1023"/>
      <c r="AJ35" s="1026"/>
      <c r="AK35" s="1027"/>
      <c r="AL35" s="1031"/>
      <c r="AM35" s="1084"/>
      <c r="AN35" s="1084"/>
      <c r="AO35" s="1084"/>
      <c r="AP35" s="1084"/>
      <c r="AQ35" s="1084"/>
      <c r="AR35" s="1084"/>
      <c r="AS35" s="1084"/>
      <c r="AT35" s="1017"/>
      <c r="AU35" s="1019"/>
      <c r="AV35" s="1049"/>
      <c r="AW35" s="1050"/>
      <c r="AX35" s="1050"/>
      <c r="AY35" s="1050"/>
      <c r="AZ35" s="1050"/>
      <c r="BA35" s="1050"/>
      <c r="BB35" s="1050"/>
      <c r="BC35" s="1050"/>
      <c r="BD35" s="1050"/>
      <c r="BE35" s="1086"/>
      <c r="BF35" s="177"/>
      <c r="BG35" s="177"/>
    </row>
    <row r="36" spans="2:81" s="173" customFormat="1" ht="3.4" customHeight="1">
      <c r="B36" s="987"/>
      <c r="C36" s="987"/>
      <c r="D36" s="1011"/>
      <c r="E36" s="1012"/>
      <c r="F36" s="1012"/>
      <c r="G36" s="1013"/>
      <c r="H36" s="1071" t="s">
        <v>1165</v>
      </c>
      <c r="I36" s="1072"/>
      <c r="J36" s="1072"/>
      <c r="K36" s="1072"/>
      <c r="L36" s="1072"/>
      <c r="M36" s="1072"/>
      <c r="N36" s="1072"/>
      <c r="O36" s="1072"/>
      <c r="P36" s="1072"/>
      <c r="Q36" s="1072"/>
      <c r="R36" s="1072"/>
      <c r="S36" s="1073"/>
      <c r="T36" s="1077" t="str">
        <f>IFERROR(IF(社保小規模!D8=0,"",社保小規模!D8),"")</f>
        <v/>
      </c>
      <c r="U36" s="1078"/>
      <c r="V36" s="1078"/>
      <c r="W36" s="1078"/>
      <c r="X36" s="1078"/>
      <c r="Y36" s="1078"/>
      <c r="Z36" s="1078"/>
      <c r="AA36" s="1078"/>
      <c r="AB36" s="1078"/>
      <c r="AC36" s="1078"/>
      <c r="AD36" s="178"/>
      <c r="AE36" s="1035" t="s">
        <v>1164</v>
      </c>
      <c r="AG36" s="1023"/>
      <c r="AH36" s="1023"/>
      <c r="AJ36" s="1026"/>
      <c r="AK36" s="1027"/>
      <c r="AL36" s="1031"/>
      <c r="AM36" s="1084"/>
      <c r="AN36" s="1084"/>
      <c r="AO36" s="1084"/>
      <c r="AP36" s="1084"/>
      <c r="AQ36" s="1084"/>
      <c r="AR36" s="1084"/>
      <c r="AS36" s="1084"/>
      <c r="AT36" s="1017"/>
      <c r="AU36" s="1019"/>
      <c r="AV36" s="1049"/>
      <c r="AW36" s="1050"/>
      <c r="AX36" s="1050"/>
      <c r="AY36" s="1050"/>
      <c r="AZ36" s="1050"/>
      <c r="BA36" s="1050"/>
      <c r="BB36" s="1050"/>
      <c r="BC36" s="1050"/>
      <c r="BD36" s="1050"/>
      <c r="BE36" s="1086"/>
      <c r="BF36" s="177"/>
      <c r="BG36" s="177"/>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row>
    <row r="37" spans="2:81" s="173" customFormat="1" ht="3.4" customHeight="1">
      <c r="B37" s="987"/>
      <c r="C37" s="987"/>
      <c r="D37" s="1011"/>
      <c r="E37" s="1012"/>
      <c r="F37" s="1012"/>
      <c r="G37" s="1013"/>
      <c r="H37" s="1032"/>
      <c r="I37" s="1033"/>
      <c r="J37" s="1033"/>
      <c r="K37" s="1033"/>
      <c r="L37" s="1033"/>
      <c r="M37" s="1033"/>
      <c r="N37" s="1033"/>
      <c r="O37" s="1033"/>
      <c r="P37" s="1033"/>
      <c r="Q37" s="1033"/>
      <c r="R37" s="1033"/>
      <c r="S37" s="1034"/>
      <c r="T37" s="1079"/>
      <c r="U37" s="1080"/>
      <c r="V37" s="1080"/>
      <c r="W37" s="1080"/>
      <c r="X37" s="1080"/>
      <c r="Y37" s="1080"/>
      <c r="Z37" s="1080"/>
      <c r="AA37" s="1080"/>
      <c r="AB37" s="1080"/>
      <c r="AC37" s="1080"/>
      <c r="AD37" s="179"/>
      <c r="AE37" s="1036"/>
      <c r="AG37" s="1023"/>
      <c r="AH37" s="1023"/>
      <c r="AJ37" s="1026"/>
      <c r="AK37" s="1027"/>
      <c r="AL37" s="1031"/>
      <c r="AM37" s="1032" t="s">
        <v>1166</v>
      </c>
      <c r="AN37" s="1033"/>
      <c r="AO37" s="1033"/>
      <c r="AP37" s="1033"/>
      <c r="AQ37" s="1033"/>
      <c r="AR37" s="1033"/>
      <c r="AS37" s="1034"/>
      <c r="AT37" s="1067" t="s">
        <v>1167</v>
      </c>
      <c r="AU37" s="1068"/>
      <c r="AV37" s="1047" t="str">
        <f>IF(計算シート!A4=1,計算シート!C4,"")</f>
        <v/>
      </c>
      <c r="AW37" s="1048"/>
      <c r="AX37" s="1048"/>
      <c r="AY37" s="1048"/>
      <c r="AZ37" s="1048"/>
      <c r="BA37" s="1048"/>
      <c r="BB37" s="1048"/>
      <c r="BC37" s="1048"/>
      <c r="BD37" s="1048"/>
      <c r="BE37" s="1088"/>
      <c r="BF37" s="177"/>
      <c r="BG37" s="177"/>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row>
    <row r="38" spans="2:81" s="173" customFormat="1" ht="3.4" customHeight="1">
      <c r="B38" s="987"/>
      <c r="C38" s="987"/>
      <c r="D38" s="1011"/>
      <c r="E38" s="1012"/>
      <c r="F38" s="1012"/>
      <c r="G38" s="1013"/>
      <c r="H38" s="1032"/>
      <c r="I38" s="1033"/>
      <c r="J38" s="1033"/>
      <c r="K38" s="1033"/>
      <c r="L38" s="1033"/>
      <c r="M38" s="1033"/>
      <c r="N38" s="1033"/>
      <c r="O38" s="1033"/>
      <c r="P38" s="1033"/>
      <c r="Q38" s="1033"/>
      <c r="R38" s="1033"/>
      <c r="S38" s="1034"/>
      <c r="T38" s="1079"/>
      <c r="U38" s="1080"/>
      <c r="V38" s="1080"/>
      <c r="W38" s="1080"/>
      <c r="X38" s="1080"/>
      <c r="Y38" s="1080"/>
      <c r="Z38" s="1080"/>
      <c r="AA38" s="1080"/>
      <c r="AB38" s="1080"/>
      <c r="AC38" s="1080"/>
      <c r="AD38" s="179"/>
      <c r="AE38" s="1036"/>
      <c r="AG38" s="1023"/>
      <c r="AH38" s="1023"/>
      <c r="AJ38" s="1026"/>
      <c r="AK38" s="1027"/>
      <c r="AL38" s="1031"/>
      <c r="AM38" s="1032"/>
      <c r="AN38" s="1033"/>
      <c r="AO38" s="1033"/>
      <c r="AP38" s="1033"/>
      <c r="AQ38" s="1033"/>
      <c r="AR38" s="1033"/>
      <c r="AS38" s="1034"/>
      <c r="AT38" s="1017"/>
      <c r="AU38" s="1019"/>
      <c r="AV38" s="1049"/>
      <c r="AW38" s="1050"/>
      <c r="AX38" s="1050"/>
      <c r="AY38" s="1050"/>
      <c r="AZ38" s="1050"/>
      <c r="BA38" s="1050"/>
      <c r="BB38" s="1050"/>
      <c r="BC38" s="1050"/>
      <c r="BD38" s="1050"/>
      <c r="BE38" s="1089"/>
      <c r="BF38" s="177"/>
      <c r="BG38" s="177"/>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row>
    <row r="39" spans="2:81" s="173" customFormat="1" ht="3.4" customHeight="1">
      <c r="B39" s="987"/>
      <c r="C39" s="987"/>
      <c r="D39" s="1011"/>
      <c r="E39" s="1012"/>
      <c r="F39" s="1012"/>
      <c r="G39" s="1013"/>
      <c r="H39" s="1074"/>
      <c r="I39" s="1075"/>
      <c r="J39" s="1075"/>
      <c r="K39" s="1075"/>
      <c r="L39" s="1075"/>
      <c r="M39" s="1075"/>
      <c r="N39" s="1075"/>
      <c r="O39" s="1075"/>
      <c r="P39" s="1075"/>
      <c r="Q39" s="1075"/>
      <c r="R39" s="1075"/>
      <c r="S39" s="1076"/>
      <c r="T39" s="1081"/>
      <c r="U39" s="1082"/>
      <c r="V39" s="1082"/>
      <c r="W39" s="1082"/>
      <c r="X39" s="1082"/>
      <c r="Y39" s="1082"/>
      <c r="Z39" s="1082"/>
      <c r="AA39" s="1082"/>
      <c r="AB39" s="1082"/>
      <c r="AC39" s="1082"/>
      <c r="AD39" s="180"/>
      <c r="AE39" s="1037"/>
      <c r="AG39" s="1023"/>
      <c r="AH39" s="1023"/>
      <c r="AJ39" s="1026"/>
      <c r="AK39" s="1027"/>
      <c r="AL39" s="1031"/>
      <c r="AM39" s="1032"/>
      <c r="AN39" s="1033"/>
      <c r="AO39" s="1033"/>
      <c r="AP39" s="1033"/>
      <c r="AQ39" s="1033"/>
      <c r="AR39" s="1033"/>
      <c r="AS39" s="1034"/>
      <c r="AT39" s="1017"/>
      <c r="AU39" s="1019"/>
      <c r="AV39" s="1049"/>
      <c r="AW39" s="1050"/>
      <c r="AX39" s="1050"/>
      <c r="AY39" s="1050"/>
      <c r="AZ39" s="1050"/>
      <c r="BA39" s="1050"/>
      <c r="BB39" s="1050"/>
      <c r="BC39" s="1050"/>
      <c r="BD39" s="1050"/>
      <c r="BE39" s="1089"/>
      <c r="BF39" s="177"/>
      <c r="BG39" s="177"/>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row>
    <row r="40" spans="2:81" s="173" customFormat="1" ht="3.4" customHeight="1">
      <c r="B40" s="987"/>
      <c r="C40" s="987"/>
      <c r="D40" s="1011"/>
      <c r="E40" s="1012"/>
      <c r="F40" s="1012"/>
      <c r="G40" s="1013"/>
      <c r="H40" s="1071" t="s">
        <v>1168</v>
      </c>
      <c r="I40" s="1072"/>
      <c r="J40" s="1072"/>
      <c r="K40" s="1072"/>
      <c r="L40" s="1072"/>
      <c r="M40" s="1072"/>
      <c r="N40" s="1072"/>
      <c r="O40" s="1072"/>
      <c r="P40" s="1072"/>
      <c r="Q40" s="1072"/>
      <c r="R40" s="1072"/>
      <c r="S40" s="1073"/>
      <c r="T40" s="1077" t="str">
        <f>IFERROR(IF(社保小規模!D9=0,"",社保小規模!D9),"")</f>
        <v/>
      </c>
      <c r="U40" s="1078"/>
      <c r="V40" s="1078"/>
      <c r="W40" s="1078"/>
      <c r="X40" s="1078"/>
      <c r="Y40" s="1078"/>
      <c r="Z40" s="1078"/>
      <c r="AA40" s="1078"/>
      <c r="AB40" s="1078"/>
      <c r="AC40" s="1078"/>
      <c r="AD40" s="178"/>
      <c r="AE40" s="1035" t="s">
        <v>1164</v>
      </c>
      <c r="AG40" s="1023"/>
      <c r="AH40" s="1023"/>
      <c r="AJ40" s="1026"/>
      <c r="AK40" s="1027"/>
      <c r="AL40" s="1031"/>
      <c r="AM40" s="1032"/>
      <c r="AN40" s="1033"/>
      <c r="AO40" s="1033"/>
      <c r="AP40" s="1033"/>
      <c r="AQ40" s="1033"/>
      <c r="AR40" s="1033"/>
      <c r="AS40" s="1034"/>
      <c r="AT40" s="1069"/>
      <c r="AU40" s="1070"/>
      <c r="AV40" s="1051"/>
      <c r="AW40" s="1052"/>
      <c r="AX40" s="1052"/>
      <c r="AY40" s="1052"/>
      <c r="AZ40" s="1052"/>
      <c r="BA40" s="1052"/>
      <c r="BB40" s="1052"/>
      <c r="BC40" s="1052"/>
      <c r="BD40" s="1052"/>
      <c r="BE40" s="1090"/>
      <c r="BF40" s="177"/>
      <c r="BG40" s="177"/>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row>
    <row r="41" spans="2:81" s="173" customFormat="1" ht="3.4" customHeight="1">
      <c r="B41" s="987"/>
      <c r="C41" s="987"/>
      <c r="D41" s="1011"/>
      <c r="E41" s="1012"/>
      <c r="F41" s="1012"/>
      <c r="G41" s="1013"/>
      <c r="H41" s="1032"/>
      <c r="I41" s="1033"/>
      <c r="J41" s="1033"/>
      <c r="K41" s="1033"/>
      <c r="L41" s="1033"/>
      <c r="M41" s="1033"/>
      <c r="N41" s="1033"/>
      <c r="O41" s="1033"/>
      <c r="P41" s="1033"/>
      <c r="Q41" s="1033"/>
      <c r="R41" s="1033"/>
      <c r="S41" s="1034"/>
      <c r="T41" s="1079"/>
      <c r="U41" s="1080"/>
      <c r="V41" s="1080"/>
      <c r="W41" s="1080"/>
      <c r="X41" s="1080"/>
      <c r="Y41" s="1080"/>
      <c r="Z41" s="1080"/>
      <c r="AA41" s="1080"/>
      <c r="AB41" s="1080"/>
      <c r="AC41" s="1080"/>
      <c r="AD41" s="179"/>
      <c r="AE41" s="1036"/>
      <c r="AG41" s="1023"/>
      <c r="AH41" s="1023"/>
      <c r="AJ41" s="1026"/>
      <c r="AK41" s="1027"/>
      <c r="AL41" s="1038" t="s">
        <v>1169</v>
      </c>
      <c r="AM41" s="1039"/>
      <c r="AN41" s="1039"/>
      <c r="AO41" s="1039"/>
      <c r="AP41" s="1039"/>
      <c r="AQ41" s="1039"/>
      <c r="AR41" s="1039"/>
      <c r="AS41" s="1040"/>
      <c r="AT41" s="1067" t="s">
        <v>1170</v>
      </c>
      <c r="AU41" s="1068"/>
      <c r="AV41" s="1092" t="str">
        <f>IF(計算シート!A5=1,計算シート!C5,"")</f>
        <v/>
      </c>
      <c r="AW41" s="1093"/>
      <c r="AX41" s="1093"/>
      <c r="AY41" s="1093"/>
      <c r="AZ41" s="1093"/>
      <c r="BA41" s="1093"/>
      <c r="BB41" s="1093"/>
      <c r="BC41" s="1093"/>
      <c r="BD41" s="1093"/>
      <c r="BE41" s="1088"/>
      <c r="BF41" s="177"/>
      <c r="BG41" s="177"/>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row>
    <row r="42" spans="2:81" s="173" customFormat="1" ht="3.4" customHeight="1">
      <c r="B42" s="987"/>
      <c r="C42" s="987"/>
      <c r="D42" s="1011"/>
      <c r="E42" s="1012"/>
      <c r="F42" s="1012"/>
      <c r="G42" s="1013"/>
      <c r="H42" s="1032"/>
      <c r="I42" s="1033"/>
      <c r="J42" s="1033"/>
      <c r="K42" s="1033"/>
      <c r="L42" s="1033"/>
      <c r="M42" s="1033"/>
      <c r="N42" s="1033"/>
      <c r="O42" s="1033"/>
      <c r="P42" s="1033"/>
      <c r="Q42" s="1033"/>
      <c r="R42" s="1033"/>
      <c r="S42" s="1034"/>
      <c r="T42" s="1079"/>
      <c r="U42" s="1080"/>
      <c r="V42" s="1080"/>
      <c r="W42" s="1080"/>
      <c r="X42" s="1080"/>
      <c r="Y42" s="1080"/>
      <c r="Z42" s="1080"/>
      <c r="AA42" s="1080"/>
      <c r="AB42" s="1080"/>
      <c r="AC42" s="1080"/>
      <c r="AD42" s="179"/>
      <c r="AE42" s="1036"/>
      <c r="AF42" s="181"/>
      <c r="AG42" s="1023"/>
      <c r="AH42" s="1023"/>
      <c r="AJ42" s="1026"/>
      <c r="AK42" s="1027"/>
      <c r="AL42" s="1041"/>
      <c r="AM42" s="1042"/>
      <c r="AN42" s="1042"/>
      <c r="AO42" s="1042"/>
      <c r="AP42" s="1042"/>
      <c r="AQ42" s="1042"/>
      <c r="AR42" s="1042"/>
      <c r="AS42" s="1043"/>
      <c r="AT42" s="1017"/>
      <c r="AU42" s="1019"/>
      <c r="AV42" s="1094"/>
      <c r="AW42" s="1095"/>
      <c r="AX42" s="1095"/>
      <c r="AY42" s="1095"/>
      <c r="AZ42" s="1095"/>
      <c r="BA42" s="1095"/>
      <c r="BB42" s="1095"/>
      <c r="BC42" s="1095"/>
      <c r="BD42" s="1095"/>
      <c r="BE42" s="1089"/>
      <c r="BF42" s="177"/>
      <c r="BG42" s="177"/>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row>
    <row r="43" spans="2:81" s="173" customFormat="1" ht="3.4" customHeight="1">
      <c r="B43" s="987"/>
      <c r="C43" s="987"/>
      <c r="D43" s="1011"/>
      <c r="E43" s="1012"/>
      <c r="F43" s="1012"/>
      <c r="G43" s="1013"/>
      <c r="H43" s="1074"/>
      <c r="I43" s="1075"/>
      <c r="J43" s="1075"/>
      <c r="K43" s="1075"/>
      <c r="L43" s="1075"/>
      <c r="M43" s="1075"/>
      <c r="N43" s="1075"/>
      <c r="O43" s="1075"/>
      <c r="P43" s="1075"/>
      <c r="Q43" s="1075"/>
      <c r="R43" s="1075"/>
      <c r="S43" s="1076"/>
      <c r="T43" s="1081"/>
      <c r="U43" s="1082"/>
      <c r="V43" s="1082"/>
      <c r="W43" s="1082"/>
      <c r="X43" s="1082"/>
      <c r="Y43" s="1082"/>
      <c r="Z43" s="1082"/>
      <c r="AA43" s="1082"/>
      <c r="AB43" s="1082"/>
      <c r="AC43" s="1082"/>
      <c r="AD43" s="180"/>
      <c r="AE43" s="1037"/>
      <c r="AF43" s="181"/>
      <c r="AG43" s="1023"/>
      <c r="AH43" s="1023"/>
      <c r="AJ43" s="1026"/>
      <c r="AK43" s="1027"/>
      <c r="AL43" s="1041"/>
      <c r="AM43" s="1042"/>
      <c r="AN43" s="1042"/>
      <c r="AO43" s="1042"/>
      <c r="AP43" s="1042"/>
      <c r="AQ43" s="1042"/>
      <c r="AR43" s="1042"/>
      <c r="AS43" s="1043"/>
      <c r="AT43" s="1017"/>
      <c r="AU43" s="1019"/>
      <c r="AV43" s="1094"/>
      <c r="AW43" s="1095"/>
      <c r="AX43" s="1095"/>
      <c r="AY43" s="1095"/>
      <c r="AZ43" s="1095"/>
      <c r="BA43" s="1095"/>
      <c r="BB43" s="1095"/>
      <c r="BC43" s="1095"/>
      <c r="BD43" s="1095"/>
      <c r="BE43" s="1089"/>
      <c r="BF43" s="177"/>
      <c r="BG43" s="177"/>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row>
    <row r="44" spans="2:81" s="173" customFormat="1" ht="3.4" customHeight="1">
      <c r="B44" s="987"/>
      <c r="C44" s="987"/>
      <c r="D44" s="1053" t="s">
        <v>1171</v>
      </c>
      <c r="E44" s="1054"/>
      <c r="F44" s="1054"/>
      <c r="G44" s="1055"/>
      <c r="H44" s="1071" t="s">
        <v>1172</v>
      </c>
      <c r="I44" s="1072"/>
      <c r="J44" s="1072"/>
      <c r="K44" s="1072"/>
      <c r="L44" s="1072"/>
      <c r="M44" s="1072"/>
      <c r="N44" s="1072"/>
      <c r="O44" s="1072"/>
      <c r="P44" s="1072"/>
      <c r="Q44" s="1072"/>
      <c r="R44" s="1072"/>
      <c r="S44" s="1073"/>
      <c r="T44" s="1077" t="str">
        <f>IFERROR(IF(社保小規模!D10=0,"",社保小規模!D10),"")</f>
        <v/>
      </c>
      <c r="U44" s="1078"/>
      <c r="V44" s="1078"/>
      <c r="W44" s="1078"/>
      <c r="X44" s="1078"/>
      <c r="Y44" s="1078"/>
      <c r="Z44" s="1078"/>
      <c r="AA44" s="1078"/>
      <c r="AB44" s="1078"/>
      <c r="AC44" s="1078"/>
      <c r="AD44" s="178"/>
      <c r="AE44" s="1035" t="s">
        <v>1164</v>
      </c>
      <c r="AF44" s="181"/>
      <c r="AG44" s="1023"/>
      <c r="AH44" s="1023"/>
      <c r="AJ44" s="1026"/>
      <c r="AK44" s="1027"/>
      <c r="AL44" s="1044"/>
      <c r="AM44" s="1045"/>
      <c r="AN44" s="1045"/>
      <c r="AO44" s="1045"/>
      <c r="AP44" s="1045"/>
      <c r="AQ44" s="1045"/>
      <c r="AR44" s="1045"/>
      <c r="AS44" s="1046"/>
      <c r="AT44" s="1069"/>
      <c r="AU44" s="1070"/>
      <c r="AV44" s="1096"/>
      <c r="AW44" s="1097"/>
      <c r="AX44" s="1097"/>
      <c r="AY44" s="1097"/>
      <c r="AZ44" s="1097"/>
      <c r="BA44" s="1097"/>
      <c r="BB44" s="1097"/>
      <c r="BC44" s="1097"/>
      <c r="BD44" s="1097"/>
      <c r="BE44" s="1090"/>
      <c r="BF44" s="177"/>
      <c r="BG44" s="177"/>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row>
    <row r="45" spans="2:81" s="173" customFormat="1" ht="3.4" customHeight="1">
      <c r="B45" s="987"/>
      <c r="C45" s="987"/>
      <c r="D45" s="1053"/>
      <c r="E45" s="1054"/>
      <c r="F45" s="1054"/>
      <c r="G45" s="1055"/>
      <c r="H45" s="1032"/>
      <c r="I45" s="1033"/>
      <c r="J45" s="1033"/>
      <c r="K45" s="1033"/>
      <c r="L45" s="1033"/>
      <c r="M45" s="1033"/>
      <c r="N45" s="1033"/>
      <c r="O45" s="1033"/>
      <c r="P45" s="1033"/>
      <c r="Q45" s="1033"/>
      <c r="R45" s="1033"/>
      <c r="S45" s="1034"/>
      <c r="T45" s="1079"/>
      <c r="U45" s="1080"/>
      <c r="V45" s="1080"/>
      <c r="W45" s="1080"/>
      <c r="X45" s="1080"/>
      <c r="Y45" s="1080"/>
      <c r="Z45" s="1080"/>
      <c r="AA45" s="1080"/>
      <c r="AB45" s="1080"/>
      <c r="AC45" s="1080"/>
      <c r="AD45" s="179"/>
      <c r="AE45" s="1036"/>
      <c r="AF45" s="182"/>
      <c r="AG45" s="1023"/>
      <c r="AH45" s="1023"/>
      <c r="AJ45" s="1026"/>
      <c r="AK45" s="1027"/>
      <c r="AL45" s="1091" t="s">
        <v>1173</v>
      </c>
      <c r="AM45" s="1091"/>
      <c r="AN45" s="1091"/>
      <c r="AO45" s="1091"/>
      <c r="AP45" s="1091"/>
      <c r="AQ45" s="1091"/>
      <c r="AR45" s="1091"/>
      <c r="AS45" s="1091"/>
      <c r="AT45" s="983" t="s">
        <v>1174</v>
      </c>
      <c r="AU45" s="983"/>
      <c r="AV45" s="1047" t="str">
        <f>IF(計算シート!A6=1,計算シート!C6,"")</f>
        <v/>
      </c>
      <c r="AW45" s="1048"/>
      <c r="AX45" s="1048"/>
      <c r="AY45" s="1048"/>
      <c r="AZ45" s="1048"/>
      <c r="BA45" s="1048"/>
      <c r="BB45" s="1048"/>
      <c r="BC45" s="1048"/>
      <c r="BD45" s="1048"/>
      <c r="BE45" s="1088"/>
      <c r="BF45" s="177"/>
      <c r="BG45" s="177"/>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row>
    <row r="46" spans="2:81" s="173" customFormat="1" ht="3.4" customHeight="1">
      <c r="B46" s="987"/>
      <c r="C46" s="987"/>
      <c r="D46" s="1053"/>
      <c r="E46" s="1054"/>
      <c r="F46" s="1054"/>
      <c r="G46" s="1055"/>
      <c r="H46" s="1032"/>
      <c r="I46" s="1033"/>
      <c r="J46" s="1033"/>
      <c r="K46" s="1033"/>
      <c r="L46" s="1033"/>
      <c r="M46" s="1033"/>
      <c r="N46" s="1033"/>
      <c r="O46" s="1033"/>
      <c r="P46" s="1033"/>
      <c r="Q46" s="1033"/>
      <c r="R46" s="1033"/>
      <c r="S46" s="1034"/>
      <c r="T46" s="1079"/>
      <c r="U46" s="1080"/>
      <c r="V46" s="1080"/>
      <c r="W46" s="1080"/>
      <c r="X46" s="1080"/>
      <c r="Y46" s="1080"/>
      <c r="Z46" s="1080"/>
      <c r="AA46" s="1080"/>
      <c r="AB46" s="1080"/>
      <c r="AC46" s="1080"/>
      <c r="AD46" s="179"/>
      <c r="AE46" s="1036"/>
      <c r="AF46" s="182"/>
      <c r="AG46" s="1023"/>
      <c r="AH46" s="1023"/>
      <c r="AJ46" s="1026"/>
      <c r="AK46" s="1027"/>
      <c r="AL46" s="1091"/>
      <c r="AM46" s="1091"/>
      <c r="AN46" s="1091"/>
      <c r="AO46" s="1091"/>
      <c r="AP46" s="1091"/>
      <c r="AQ46" s="1091"/>
      <c r="AR46" s="1091"/>
      <c r="AS46" s="1091"/>
      <c r="AT46" s="983"/>
      <c r="AU46" s="983"/>
      <c r="AV46" s="1049"/>
      <c r="AW46" s="1050"/>
      <c r="AX46" s="1050"/>
      <c r="AY46" s="1050"/>
      <c r="AZ46" s="1050"/>
      <c r="BA46" s="1050"/>
      <c r="BB46" s="1050"/>
      <c r="BC46" s="1050"/>
      <c r="BD46" s="1050"/>
      <c r="BE46" s="1089"/>
      <c r="BF46" s="177"/>
      <c r="BG46" s="177"/>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row>
    <row r="47" spans="2:81" s="173" customFormat="1" ht="3.4" customHeight="1">
      <c r="B47" s="987"/>
      <c r="C47" s="987"/>
      <c r="D47" s="1053" t="s">
        <v>1175</v>
      </c>
      <c r="E47" s="1054"/>
      <c r="F47" s="1054"/>
      <c r="G47" s="1055"/>
      <c r="H47" s="1074"/>
      <c r="I47" s="1075"/>
      <c r="J47" s="1075"/>
      <c r="K47" s="1075"/>
      <c r="L47" s="1075"/>
      <c r="M47" s="1075"/>
      <c r="N47" s="1075"/>
      <c r="O47" s="1075"/>
      <c r="P47" s="1075"/>
      <c r="Q47" s="1075"/>
      <c r="R47" s="1075"/>
      <c r="S47" s="1076"/>
      <c r="T47" s="1081"/>
      <c r="U47" s="1082"/>
      <c r="V47" s="1082"/>
      <c r="W47" s="1082"/>
      <c r="X47" s="1082"/>
      <c r="Y47" s="1082"/>
      <c r="Z47" s="1082"/>
      <c r="AA47" s="1082"/>
      <c r="AB47" s="1082"/>
      <c r="AC47" s="1082"/>
      <c r="AD47" s="180"/>
      <c r="AE47" s="1037"/>
      <c r="AF47" s="182"/>
      <c r="AG47" s="1023"/>
      <c r="AH47" s="1023"/>
      <c r="AJ47" s="1026"/>
      <c r="AK47" s="1027"/>
      <c r="AL47" s="1091"/>
      <c r="AM47" s="1091"/>
      <c r="AN47" s="1091"/>
      <c r="AO47" s="1091"/>
      <c r="AP47" s="1091"/>
      <c r="AQ47" s="1091"/>
      <c r="AR47" s="1091"/>
      <c r="AS47" s="1091"/>
      <c r="AT47" s="983"/>
      <c r="AU47" s="983"/>
      <c r="AV47" s="1049"/>
      <c r="AW47" s="1050"/>
      <c r="AX47" s="1050"/>
      <c r="AY47" s="1050"/>
      <c r="AZ47" s="1050"/>
      <c r="BA47" s="1050"/>
      <c r="BB47" s="1050"/>
      <c r="BC47" s="1050"/>
      <c r="BD47" s="1050"/>
      <c r="BE47" s="1089"/>
      <c r="BF47" s="177"/>
      <c r="BG47" s="177"/>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row>
    <row r="48" spans="2:81" s="173" customFormat="1" ht="3.4" customHeight="1">
      <c r="B48" s="987"/>
      <c r="C48" s="987"/>
      <c r="D48" s="1053"/>
      <c r="E48" s="1054"/>
      <c r="F48" s="1054"/>
      <c r="G48" s="1055"/>
      <c r="H48" s="1071" t="s">
        <v>1176</v>
      </c>
      <c r="I48" s="1072"/>
      <c r="J48" s="1072"/>
      <c r="K48" s="1072"/>
      <c r="L48" s="1072"/>
      <c r="M48" s="1072"/>
      <c r="N48" s="1072"/>
      <c r="O48" s="1072"/>
      <c r="P48" s="1072"/>
      <c r="Q48" s="1072"/>
      <c r="R48" s="1072"/>
      <c r="S48" s="1073"/>
      <c r="T48" s="1077" t="str">
        <f>IFERROR(IF(社保小規模!D12=0,"",社保小規模!D12),"")</f>
        <v/>
      </c>
      <c r="U48" s="1078"/>
      <c r="V48" s="1078"/>
      <c r="W48" s="1078"/>
      <c r="X48" s="1078"/>
      <c r="Y48" s="1078"/>
      <c r="Z48" s="1078"/>
      <c r="AA48" s="1078"/>
      <c r="AB48" s="1078"/>
      <c r="AC48" s="1078"/>
      <c r="AD48" s="178"/>
      <c r="AE48" s="1035" t="s">
        <v>1164</v>
      </c>
      <c r="AF48" s="182"/>
      <c r="AG48" s="1023"/>
      <c r="AH48" s="1023"/>
      <c r="AJ48" s="1026"/>
      <c r="AK48" s="1027"/>
      <c r="AL48" s="1091"/>
      <c r="AM48" s="1091"/>
      <c r="AN48" s="1091"/>
      <c r="AO48" s="1091"/>
      <c r="AP48" s="1091"/>
      <c r="AQ48" s="1091"/>
      <c r="AR48" s="1091"/>
      <c r="AS48" s="1091"/>
      <c r="AT48" s="983"/>
      <c r="AU48" s="983"/>
      <c r="AV48" s="1051"/>
      <c r="AW48" s="1052"/>
      <c r="AX48" s="1052"/>
      <c r="AY48" s="1052"/>
      <c r="AZ48" s="1052"/>
      <c r="BA48" s="1052"/>
      <c r="BB48" s="1052"/>
      <c r="BC48" s="1052"/>
      <c r="BD48" s="1052"/>
      <c r="BE48" s="1090"/>
      <c r="BF48" s="177"/>
      <c r="BG48" s="177"/>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row>
    <row r="49" spans="2:81" s="173" customFormat="1" ht="3.4" customHeight="1">
      <c r="B49" s="987"/>
      <c r="C49" s="987"/>
      <c r="D49" s="1053"/>
      <c r="E49" s="1054"/>
      <c r="F49" s="1054"/>
      <c r="G49" s="1055"/>
      <c r="H49" s="1032"/>
      <c r="I49" s="1033"/>
      <c r="J49" s="1033"/>
      <c r="K49" s="1033"/>
      <c r="L49" s="1033"/>
      <c r="M49" s="1033"/>
      <c r="N49" s="1033"/>
      <c r="O49" s="1033"/>
      <c r="P49" s="1033"/>
      <c r="Q49" s="1033"/>
      <c r="R49" s="1033"/>
      <c r="S49" s="1034"/>
      <c r="T49" s="1079"/>
      <c r="U49" s="1080"/>
      <c r="V49" s="1080"/>
      <c r="W49" s="1080"/>
      <c r="X49" s="1080"/>
      <c r="Y49" s="1080"/>
      <c r="Z49" s="1080"/>
      <c r="AA49" s="1080"/>
      <c r="AB49" s="1080"/>
      <c r="AC49" s="1080"/>
      <c r="AD49" s="179"/>
      <c r="AE49" s="1036"/>
      <c r="AF49" s="182"/>
      <c r="AG49" s="1023"/>
      <c r="AH49" s="1023"/>
      <c r="AJ49" s="1026"/>
      <c r="AK49" s="1027"/>
      <c r="AL49" s="1038" t="s">
        <v>1177</v>
      </c>
      <c r="AM49" s="1039"/>
      <c r="AN49" s="1039"/>
      <c r="AO49" s="1039"/>
      <c r="AP49" s="1039"/>
      <c r="AQ49" s="1039"/>
      <c r="AR49" s="1039"/>
      <c r="AS49" s="1040"/>
      <c r="AT49" s="1067" t="s">
        <v>1178</v>
      </c>
      <c r="AU49" s="1068"/>
      <c r="AV49" s="1047" t="str">
        <f>IF(計算シート!A7=1,計算シート!C7,"")</f>
        <v/>
      </c>
      <c r="AW49" s="1048"/>
      <c r="AX49" s="1048"/>
      <c r="AY49" s="1048"/>
      <c r="AZ49" s="1048"/>
      <c r="BA49" s="1048"/>
      <c r="BB49" s="1048"/>
      <c r="BC49" s="1048"/>
      <c r="BD49" s="1048"/>
      <c r="BE49" s="1088"/>
      <c r="BF49" s="177"/>
      <c r="BG49" s="183"/>
      <c r="BH49" s="175"/>
      <c r="BI49" s="175"/>
      <c r="BJ49" s="175"/>
      <c r="BK49" s="175"/>
      <c r="BL49" s="175"/>
      <c r="BM49" s="175"/>
      <c r="BN49" s="175"/>
      <c r="BO49" s="175"/>
      <c r="BP49" s="175"/>
      <c r="BQ49" s="175"/>
      <c r="BR49" s="175"/>
      <c r="BS49" s="175"/>
      <c r="BT49" s="175"/>
      <c r="BU49" s="175"/>
      <c r="BV49" s="175"/>
      <c r="BW49" s="175"/>
      <c r="BX49" s="175"/>
      <c r="BY49" s="175"/>
      <c r="BZ49" s="175"/>
      <c r="CA49" s="175"/>
      <c r="CB49" s="175"/>
      <c r="CC49" s="175"/>
    </row>
    <row r="50" spans="2:81" s="173" customFormat="1" ht="3.4" customHeight="1">
      <c r="B50" s="987"/>
      <c r="C50" s="987"/>
      <c r="D50" s="184"/>
      <c r="E50" s="185"/>
      <c r="F50" s="185"/>
      <c r="G50" s="186"/>
      <c r="H50" s="1032"/>
      <c r="I50" s="1033"/>
      <c r="J50" s="1033"/>
      <c r="K50" s="1033"/>
      <c r="L50" s="1033"/>
      <c r="M50" s="1033"/>
      <c r="N50" s="1033"/>
      <c r="O50" s="1033"/>
      <c r="P50" s="1033"/>
      <c r="Q50" s="1033"/>
      <c r="R50" s="1033"/>
      <c r="S50" s="1034"/>
      <c r="T50" s="1079"/>
      <c r="U50" s="1080"/>
      <c r="V50" s="1080"/>
      <c r="W50" s="1080"/>
      <c r="X50" s="1080"/>
      <c r="Y50" s="1080"/>
      <c r="Z50" s="1080"/>
      <c r="AA50" s="1080"/>
      <c r="AB50" s="1080"/>
      <c r="AC50" s="1080"/>
      <c r="AD50" s="179"/>
      <c r="AE50" s="1036"/>
      <c r="AG50" s="1023"/>
      <c r="AH50" s="1023"/>
      <c r="AJ50" s="1026"/>
      <c r="AK50" s="1027"/>
      <c r="AL50" s="1041"/>
      <c r="AM50" s="1042"/>
      <c r="AN50" s="1042"/>
      <c r="AO50" s="1042"/>
      <c r="AP50" s="1042"/>
      <c r="AQ50" s="1042"/>
      <c r="AR50" s="1042"/>
      <c r="AS50" s="1043"/>
      <c r="AT50" s="1017"/>
      <c r="AU50" s="1019"/>
      <c r="AV50" s="1049"/>
      <c r="AW50" s="1050"/>
      <c r="AX50" s="1050"/>
      <c r="AY50" s="1050"/>
      <c r="AZ50" s="1050"/>
      <c r="BA50" s="1050"/>
      <c r="BB50" s="1050"/>
      <c r="BC50" s="1050"/>
      <c r="BD50" s="1050"/>
      <c r="BE50" s="1089"/>
      <c r="BF50" s="177"/>
      <c r="BG50" s="183"/>
      <c r="BH50" s="175"/>
      <c r="BI50" s="175"/>
      <c r="BJ50" s="175"/>
      <c r="BK50" s="175"/>
      <c r="BL50" s="175"/>
      <c r="BM50" s="175"/>
      <c r="BN50" s="175"/>
      <c r="BO50" s="175"/>
      <c r="BP50" s="175"/>
      <c r="BQ50" s="175"/>
      <c r="BR50" s="175"/>
      <c r="BS50" s="175"/>
      <c r="BT50" s="175"/>
      <c r="BU50" s="175"/>
      <c r="BV50" s="175"/>
      <c r="BW50" s="175"/>
      <c r="BX50" s="175"/>
      <c r="BY50" s="175"/>
      <c r="BZ50" s="175"/>
      <c r="CA50" s="175"/>
      <c r="CB50" s="175"/>
      <c r="CC50" s="175"/>
    </row>
    <row r="51" spans="2:81" s="173" customFormat="1" ht="3.4" customHeight="1">
      <c r="B51" s="987"/>
      <c r="C51" s="987"/>
      <c r="D51" s="184"/>
      <c r="E51" s="185"/>
      <c r="F51" s="185"/>
      <c r="G51" s="186"/>
      <c r="H51" s="1074"/>
      <c r="I51" s="1075"/>
      <c r="J51" s="1075"/>
      <c r="K51" s="1075"/>
      <c r="L51" s="1075"/>
      <c r="M51" s="1075"/>
      <c r="N51" s="1075"/>
      <c r="O51" s="1075"/>
      <c r="P51" s="1075"/>
      <c r="Q51" s="1075"/>
      <c r="R51" s="1075"/>
      <c r="S51" s="1076"/>
      <c r="T51" s="1081"/>
      <c r="U51" s="1082"/>
      <c r="V51" s="1082"/>
      <c r="W51" s="1082"/>
      <c r="X51" s="1082"/>
      <c r="Y51" s="1082"/>
      <c r="Z51" s="1082"/>
      <c r="AA51" s="1082"/>
      <c r="AB51" s="1082"/>
      <c r="AC51" s="1082"/>
      <c r="AD51" s="180"/>
      <c r="AE51" s="1037"/>
      <c r="AG51" s="1023"/>
      <c r="AH51" s="1023"/>
      <c r="AJ51" s="1026"/>
      <c r="AK51" s="1027"/>
      <c r="AL51" s="1041"/>
      <c r="AM51" s="1042"/>
      <c r="AN51" s="1042"/>
      <c r="AO51" s="1042"/>
      <c r="AP51" s="1042"/>
      <c r="AQ51" s="1042"/>
      <c r="AR51" s="1042"/>
      <c r="AS51" s="1043"/>
      <c r="AT51" s="1017"/>
      <c r="AU51" s="1019"/>
      <c r="AV51" s="1049"/>
      <c r="AW51" s="1050"/>
      <c r="AX51" s="1050"/>
      <c r="AY51" s="1050"/>
      <c r="AZ51" s="1050"/>
      <c r="BA51" s="1050"/>
      <c r="BB51" s="1050"/>
      <c r="BC51" s="1050"/>
      <c r="BD51" s="1050"/>
      <c r="BE51" s="1089"/>
      <c r="BF51" s="177"/>
      <c r="BG51" s="183"/>
      <c r="BH51" s="175"/>
      <c r="BI51" s="175"/>
      <c r="BJ51" s="175"/>
      <c r="BK51" s="175"/>
      <c r="BL51" s="175"/>
      <c r="BM51" s="175"/>
      <c r="BN51" s="175"/>
      <c r="BO51" s="175"/>
      <c r="BP51" s="175"/>
      <c r="BQ51" s="175"/>
      <c r="BR51" s="175"/>
      <c r="BS51" s="175"/>
      <c r="BT51" s="175"/>
      <c r="BU51" s="175"/>
      <c r="BV51" s="175"/>
      <c r="BW51" s="175"/>
      <c r="BX51" s="175"/>
      <c r="BY51" s="175"/>
      <c r="BZ51" s="175"/>
      <c r="CA51" s="175"/>
      <c r="CB51" s="175"/>
      <c r="CC51" s="175"/>
    </row>
    <row r="52" spans="2:81" s="173" customFormat="1" ht="3.4" customHeight="1">
      <c r="B52" s="987"/>
      <c r="C52" s="987"/>
      <c r="D52" s="184"/>
      <c r="E52" s="185"/>
      <c r="F52" s="185"/>
      <c r="G52" s="186"/>
      <c r="H52" s="1098" t="str">
        <f>IF(ISTEXT(社保小規模!C11),社保小規模!C11,"")</f>
        <v/>
      </c>
      <c r="I52" s="1099"/>
      <c r="J52" s="1099"/>
      <c r="K52" s="1099"/>
      <c r="L52" s="1099"/>
      <c r="M52" s="1099"/>
      <c r="N52" s="1099"/>
      <c r="O52" s="1099"/>
      <c r="P52" s="1099"/>
      <c r="Q52" s="1099"/>
      <c r="R52" s="1099"/>
      <c r="S52" s="1100"/>
      <c r="T52" s="1077" t="str">
        <f>IFERROR(IF(社保小規模!D11=0,"",社保小規模!D11),"")</f>
        <v/>
      </c>
      <c r="U52" s="1078"/>
      <c r="V52" s="1078"/>
      <c r="W52" s="1078"/>
      <c r="X52" s="1078"/>
      <c r="Y52" s="1078"/>
      <c r="Z52" s="1078"/>
      <c r="AA52" s="1078"/>
      <c r="AB52" s="1078"/>
      <c r="AC52" s="1078"/>
      <c r="AD52" s="178"/>
      <c r="AE52" s="1035" t="s">
        <v>1164</v>
      </c>
      <c r="AG52" s="1023"/>
      <c r="AH52" s="1023"/>
      <c r="AJ52" s="1026"/>
      <c r="AK52" s="1027"/>
      <c r="AL52" s="1044"/>
      <c r="AM52" s="1045"/>
      <c r="AN52" s="1045"/>
      <c r="AO52" s="1045"/>
      <c r="AP52" s="1045"/>
      <c r="AQ52" s="1045"/>
      <c r="AR52" s="1045"/>
      <c r="AS52" s="1046"/>
      <c r="AT52" s="1069"/>
      <c r="AU52" s="1070"/>
      <c r="AV52" s="1051"/>
      <c r="AW52" s="1052"/>
      <c r="AX52" s="1052"/>
      <c r="AY52" s="1052"/>
      <c r="AZ52" s="1052"/>
      <c r="BA52" s="1052"/>
      <c r="BB52" s="1052"/>
      <c r="BC52" s="1052"/>
      <c r="BD52" s="1052"/>
      <c r="BE52" s="1090"/>
      <c r="BF52" s="177"/>
      <c r="BG52" s="183"/>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row>
    <row r="53" spans="2:81" s="173" customFormat="1" ht="3.4" customHeight="1">
      <c r="B53" s="987"/>
      <c r="C53" s="987"/>
      <c r="D53" s="184"/>
      <c r="E53" s="185"/>
      <c r="F53" s="185"/>
      <c r="G53" s="186"/>
      <c r="H53" s="1101"/>
      <c r="I53" s="1102"/>
      <c r="J53" s="1102"/>
      <c r="K53" s="1102"/>
      <c r="L53" s="1102"/>
      <c r="M53" s="1102"/>
      <c r="N53" s="1102"/>
      <c r="O53" s="1102"/>
      <c r="P53" s="1102"/>
      <c r="Q53" s="1102"/>
      <c r="R53" s="1102"/>
      <c r="S53" s="1103"/>
      <c r="T53" s="1079"/>
      <c r="U53" s="1080"/>
      <c r="V53" s="1080"/>
      <c r="W53" s="1080"/>
      <c r="X53" s="1080"/>
      <c r="Y53" s="1080"/>
      <c r="Z53" s="1080"/>
      <c r="AA53" s="1080"/>
      <c r="AB53" s="1080"/>
      <c r="AC53" s="1080"/>
      <c r="AD53" s="179"/>
      <c r="AE53" s="1036"/>
      <c r="AF53" s="182"/>
      <c r="AG53" s="1023"/>
      <c r="AH53" s="1023"/>
      <c r="AJ53" s="1026"/>
      <c r="AK53" s="1027"/>
      <c r="AL53" s="1038" t="s">
        <v>1179</v>
      </c>
      <c r="AM53" s="1039"/>
      <c r="AN53" s="1039"/>
      <c r="AO53" s="1039"/>
      <c r="AP53" s="1039"/>
      <c r="AQ53" s="1039"/>
      <c r="AR53" s="1039"/>
      <c r="AS53" s="1040"/>
      <c r="AT53" s="983" t="s">
        <v>1180</v>
      </c>
      <c r="AU53" s="983"/>
      <c r="AV53" s="1047" t="str">
        <f>IF(計算シート!A8=1,計算シート!C8,"")</f>
        <v/>
      </c>
      <c r="AW53" s="1048"/>
      <c r="AX53" s="1048"/>
      <c r="AY53" s="1048"/>
      <c r="AZ53" s="1048"/>
      <c r="BA53" s="1048"/>
      <c r="BB53" s="1048"/>
      <c r="BC53" s="1048"/>
      <c r="BD53" s="1048"/>
      <c r="BE53" s="1088"/>
      <c r="BF53" s="177"/>
      <c r="BG53" s="183"/>
      <c r="BH53" s="175"/>
      <c r="BI53" s="175"/>
      <c r="BJ53" s="175"/>
      <c r="BK53" s="175"/>
      <c r="BL53" s="175"/>
      <c r="BM53" s="175"/>
      <c r="BN53" s="175"/>
      <c r="BO53" s="175"/>
      <c r="BP53" s="175"/>
      <c r="BQ53" s="175"/>
      <c r="BR53" s="175"/>
      <c r="BS53" s="175"/>
      <c r="BT53" s="175"/>
      <c r="BU53" s="175"/>
      <c r="BV53" s="175"/>
      <c r="BW53" s="175"/>
      <c r="BX53" s="175"/>
      <c r="BY53" s="175"/>
      <c r="BZ53" s="175"/>
      <c r="CA53" s="175"/>
      <c r="CB53" s="175"/>
      <c r="CC53" s="175"/>
    </row>
    <row r="54" spans="2:81" s="173" customFormat="1" ht="3.4" customHeight="1">
      <c r="B54" s="987"/>
      <c r="C54" s="987"/>
      <c r="D54" s="184"/>
      <c r="E54" s="185"/>
      <c r="F54" s="185"/>
      <c r="G54" s="186"/>
      <c r="H54" s="1101"/>
      <c r="I54" s="1102"/>
      <c r="J54" s="1102"/>
      <c r="K54" s="1102"/>
      <c r="L54" s="1102"/>
      <c r="M54" s="1102"/>
      <c r="N54" s="1102"/>
      <c r="O54" s="1102"/>
      <c r="P54" s="1102"/>
      <c r="Q54" s="1102"/>
      <c r="R54" s="1102"/>
      <c r="S54" s="1103"/>
      <c r="T54" s="1079"/>
      <c r="U54" s="1080"/>
      <c r="V54" s="1080"/>
      <c r="W54" s="1080"/>
      <c r="X54" s="1080"/>
      <c r="Y54" s="1080"/>
      <c r="Z54" s="1080"/>
      <c r="AA54" s="1080"/>
      <c r="AB54" s="1080"/>
      <c r="AC54" s="1080"/>
      <c r="AD54" s="179"/>
      <c r="AE54" s="1036"/>
      <c r="AF54" s="182"/>
      <c r="AG54" s="1023"/>
      <c r="AH54" s="1023"/>
      <c r="AJ54" s="1026"/>
      <c r="AK54" s="1027"/>
      <c r="AL54" s="1041"/>
      <c r="AM54" s="1042"/>
      <c r="AN54" s="1042"/>
      <c r="AO54" s="1042"/>
      <c r="AP54" s="1042"/>
      <c r="AQ54" s="1042"/>
      <c r="AR54" s="1042"/>
      <c r="AS54" s="1043"/>
      <c r="AT54" s="983"/>
      <c r="AU54" s="983"/>
      <c r="AV54" s="1049"/>
      <c r="AW54" s="1050"/>
      <c r="AX54" s="1050"/>
      <c r="AY54" s="1050"/>
      <c r="AZ54" s="1050"/>
      <c r="BA54" s="1050"/>
      <c r="BB54" s="1050"/>
      <c r="BC54" s="1050"/>
      <c r="BD54" s="1050"/>
      <c r="BE54" s="1089"/>
      <c r="BF54" s="177"/>
      <c r="BG54" s="183"/>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row>
    <row r="55" spans="2:81" s="173" customFormat="1" ht="3.4" customHeight="1">
      <c r="B55" s="987"/>
      <c r="C55" s="987"/>
      <c r="D55" s="184"/>
      <c r="E55" s="185"/>
      <c r="F55" s="185"/>
      <c r="G55" s="186"/>
      <c r="H55" s="1104"/>
      <c r="I55" s="1105"/>
      <c r="J55" s="1105"/>
      <c r="K55" s="1105"/>
      <c r="L55" s="1105"/>
      <c r="M55" s="1105"/>
      <c r="N55" s="1105"/>
      <c r="O55" s="1105"/>
      <c r="P55" s="1105"/>
      <c r="Q55" s="1105"/>
      <c r="R55" s="1105"/>
      <c r="S55" s="1106"/>
      <c r="T55" s="1081"/>
      <c r="U55" s="1082"/>
      <c r="V55" s="1082"/>
      <c r="W55" s="1082"/>
      <c r="X55" s="1082"/>
      <c r="Y55" s="1082"/>
      <c r="Z55" s="1082"/>
      <c r="AA55" s="1082"/>
      <c r="AB55" s="1082"/>
      <c r="AC55" s="1082"/>
      <c r="AD55" s="180"/>
      <c r="AE55" s="1037"/>
      <c r="AF55" s="182"/>
      <c r="AG55" s="1023"/>
      <c r="AH55" s="1023"/>
      <c r="AJ55" s="1026"/>
      <c r="AK55" s="1027"/>
      <c r="AL55" s="1041"/>
      <c r="AM55" s="1042"/>
      <c r="AN55" s="1042"/>
      <c r="AO55" s="1042"/>
      <c r="AP55" s="1042"/>
      <c r="AQ55" s="1042"/>
      <c r="AR55" s="1042"/>
      <c r="AS55" s="1043"/>
      <c r="AT55" s="983"/>
      <c r="AU55" s="983"/>
      <c r="AV55" s="1049"/>
      <c r="AW55" s="1050"/>
      <c r="AX55" s="1050"/>
      <c r="AY55" s="1050"/>
      <c r="AZ55" s="1050"/>
      <c r="BA55" s="1050"/>
      <c r="BB55" s="1050"/>
      <c r="BC55" s="1050"/>
      <c r="BD55" s="1050"/>
      <c r="BE55" s="1089"/>
      <c r="BF55" s="177"/>
      <c r="BG55" s="177"/>
      <c r="BH55" s="175"/>
      <c r="BI55" s="175"/>
      <c r="BJ55" s="175"/>
      <c r="BK55" s="175"/>
      <c r="BL55" s="175"/>
      <c r="BM55" s="175"/>
      <c r="BN55" s="175"/>
      <c r="BO55" s="175"/>
      <c r="BP55" s="175"/>
      <c r="BQ55" s="175"/>
      <c r="BR55" s="175"/>
      <c r="BS55" s="175"/>
      <c r="BT55" s="175"/>
      <c r="BU55" s="175"/>
      <c r="BV55" s="175"/>
      <c r="BW55" s="175"/>
      <c r="BX55" s="175"/>
      <c r="BY55" s="175"/>
      <c r="BZ55" s="175"/>
      <c r="CA55" s="175"/>
      <c r="CB55" s="175"/>
      <c r="CC55" s="175"/>
    </row>
    <row r="56" spans="2:81" s="173" customFormat="1" ht="3.4" customHeight="1">
      <c r="B56" s="987"/>
      <c r="C56" s="987"/>
      <c r="D56" s="184"/>
      <c r="E56" s="185"/>
      <c r="F56" s="185"/>
      <c r="G56" s="186"/>
      <c r="H56" s="1038" t="s">
        <v>1181</v>
      </c>
      <c r="I56" s="1039"/>
      <c r="J56" s="1039"/>
      <c r="K56" s="1039"/>
      <c r="L56" s="1039"/>
      <c r="M56" s="1039"/>
      <c r="N56" s="1039"/>
      <c r="O56" s="1039"/>
      <c r="P56" s="1039"/>
      <c r="Q56" s="1040"/>
      <c r="R56" s="1067" t="s">
        <v>1158</v>
      </c>
      <c r="S56" s="1068"/>
      <c r="T56" s="1113" t="str">
        <f>IF(計算シート!A27=1,計算シート!C27,"")</f>
        <v/>
      </c>
      <c r="U56" s="1114"/>
      <c r="V56" s="1114"/>
      <c r="W56" s="1114"/>
      <c r="X56" s="1114"/>
      <c r="Y56" s="1114"/>
      <c r="Z56" s="1114"/>
      <c r="AA56" s="1114"/>
      <c r="AB56" s="1114"/>
      <c r="AC56" s="1114"/>
      <c r="AD56" s="178"/>
      <c r="AE56" s="1035" t="s">
        <v>1164</v>
      </c>
      <c r="AF56" s="182"/>
      <c r="AG56" s="1023"/>
      <c r="AH56" s="1023"/>
      <c r="AJ56" s="1026"/>
      <c r="AK56" s="1027"/>
      <c r="AL56" s="1044"/>
      <c r="AM56" s="1045"/>
      <c r="AN56" s="1045"/>
      <c r="AO56" s="1045"/>
      <c r="AP56" s="1045"/>
      <c r="AQ56" s="1045"/>
      <c r="AR56" s="1045"/>
      <c r="AS56" s="1046"/>
      <c r="AT56" s="983"/>
      <c r="AU56" s="983"/>
      <c r="AV56" s="1051"/>
      <c r="AW56" s="1052"/>
      <c r="AX56" s="1052"/>
      <c r="AY56" s="1052"/>
      <c r="AZ56" s="1052"/>
      <c r="BA56" s="1052"/>
      <c r="BB56" s="1052"/>
      <c r="BC56" s="1052"/>
      <c r="BD56" s="1052"/>
      <c r="BE56" s="1090"/>
      <c r="BF56" s="177"/>
      <c r="BG56" s="177"/>
      <c r="BH56" s="175"/>
      <c r="BI56" s="175"/>
      <c r="BJ56" s="175"/>
      <c r="BK56" s="175"/>
      <c r="BL56" s="175"/>
      <c r="BM56" s="175"/>
      <c r="BN56" s="175"/>
      <c r="BO56" s="175"/>
      <c r="BP56" s="175"/>
      <c r="BQ56" s="175"/>
      <c r="BR56" s="175"/>
      <c r="BS56" s="175"/>
      <c r="BT56" s="175"/>
      <c r="BU56" s="175"/>
      <c r="BV56" s="175"/>
      <c r="BW56" s="175"/>
      <c r="BX56" s="175"/>
      <c r="BY56" s="175"/>
      <c r="BZ56" s="175"/>
      <c r="CA56" s="175"/>
      <c r="CB56" s="175"/>
      <c r="CC56" s="175"/>
    </row>
    <row r="57" spans="2:81" s="173" customFormat="1" ht="3.4" customHeight="1">
      <c r="B57" s="987"/>
      <c r="C57" s="987"/>
      <c r="D57" s="184"/>
      <c r="E57" s="185"/>
      <c r="F57" s="185"/>
      <c r="G57" s="186"/>
      <c r="H57" s="1041"/>
      <c r="I57" s="1042"/>
      <c r="J57" s="1042"/>
      <c r="K57" s="1042"/>
      <c r="L57" s="1042"/>
      <c r="M57" s="1042"/>
      <c r="N57" s="1042"/>
      <c r="O57" s="1042"/>
      <c r="P57" s="1042"/>
      <c r="Q57" s="1043"/>
      <c r="R57" s="1017"/>
      <c r="S57" s="1019"/>
      <c r="T57" s="1115"/>
      <c r="U57" s="1116"/>
      <c r="V57" s="1116"/>
      <c r="W57" s="1116"/>
      <c r="X57" s="1116"/>
      <c r="Y57" s="1116"/>
      <c r="Z57" s="1116"/>
      <c r="AA57" s="1116"/>
      <c r="AB57" s="1116"/>
      <c r="AC57" s="1116"/>
      <c r="AD57" s="179"/>
      <c r="AE57" s="1036"/>
      <c r="AF57" s="182"/>
      <c r="AG57" s="1023"/>
      <c r="AH57" s="1023"/>
      <c r="AJ57" s="1026"/>
      <c r="AK57" s="1027"/>
      <c r="AL57" s="1091" t="s">
        <v>1182</v>
      </c>
      <c r="AM57" s="1039" t="s">
        <v>1183</v>
      </c>
      <c r="AN57" s="1039"/>
      <c r="AO57" s="1039"/>
      <c r="AP57" s="1039"/>
      <c r="AQ57" s="1039"/>
      <c r="AR57" s="1039"/>
      <c r="AS57" s="1040"/>
      <c r="AT57" s="983" t="s">
        <v>1184</v>
      </c>
      <c r="AU57" s="983"/>
      <c r="AV57" s="1047" t="str">
        <f>IF(計算シート!A9=1,計算シート!C9,"")</f>
        <v/>
      </c>
      <c r="AW57" s="1048"/>
      <c r="AX57" s="1048"/>
      <c r="AY57" s="1048"/>
      <c r="AZ57" s="1048"/>
      <c r="BA57" s="1048"/>
      <c r="BB57" s="1048"/>
      <c r="BC57" s="1048"/>
      <c r="BD57" s="1048"/>
      <c r="BE57" s="1088"/>
      <c r="BF57" s="177"/>
      <c r="BG57" s="177"/>
      <c r="BH57" s="175"/>
      <c r="BI57" s="175"/>
      <c r="BJ57" s="175"/>
      <c r="BK57" s="175"/>
      <c r="BL57" s="175"/>
      <c r="BM57" s="175"/>
      <c r="BN57" s="175"/>
      <c r="BO57" s="175"/>
      <c r="BP57" s="175"/>
      <c r="BQ57" s="175"/>
      <c r="BR57" s="175"/>
      <c r="BS57" s="175"/>
      <c r="BT57" s="175"/>
      <c r="BU57" s="175"/>
      <c r="BV57" s="175"/>
      <c r="BW57" s="175"/>
      <c r="BX57" s="175"/>
      <c r="BY57" s="175"/>
      <c r="BZ57" s="175"/>
      <c r="CA57" s="175"/>
      <c r="CB57" s="175"/>
      <c r="CC57" s="175"/>
    </row>
    <row r="58" spans="2:81" s="173" customFormat="1" ht="3.4" customHeight="1">
      <c r="B58" s="987"/>
      <c r="C58" s="987"/>
      <c r="D58" s="184"/>
      <c r="E58" s="185"/>
      <c r="F58" s="185"/>
      <c r="G58" s="186"/>
      <c r="H58" s="1041"/>
      <c r="I58" s="1042"/>
      <c r="J58" s="1042"/>
      <c r="K58" s="1042"/>
      <c r="L58" s="1042"/>
      <c r="M58" s="1042"/>
      <c r="N58" s="1042"/>
      <c r="O58" s="1042"/>
      <c r="P58" s="1042"/>
      <c r="Q58" s="1043"/>
      <c r="R58" s="1017"/>
      <c r="S58" s="1019"/>
      <c r="T58" s="1115"/>
      <c r="U58" s="1116"/>
      <c r="V58" s="1116"/>
      <c r="W58" s="1116"/>
      <c r="X58" s="1116"/>
      <c r="Y58" s="1116"/>
      <c r="Z58" s="1116"/>
      <c r="AA58" s="1116"/>
      <c r="AB58" s="1116"/>
      <c r="AC58" s="1116"/>
      <c r="AD58" s="179"/>
      <c r="AE58" s="1036"/>
      <c r="AF58" s="182"/>
      <c r="AG58" s="1023"/>
      <c r="AH58" s="1023"/>
      <c r="AJ58" s="1026"/>
      <c r="AK58" s="1027"/>
      <c r="AL58" s="1091"/>
      <c r="AM58" s="1042"/>
      <c r="AN58" s="1042"/>
      <c r="AO58" s="1042"/>
      <c r="AP58" s="1042"/>
      <c r="AQ58" s="1042"/>
      <c r="AR58" s="1042"/>
      <c r="AS58" s="1043"/>
      <c r="AT58" s="983"/>
      <c r="AU58" s="983"/>
      <c r="AV58" s="1049"/>
      <c r="AW58" s="1050"/>
      <c r="AX58" s="1050"/>
      <c r="AY58" s="1050"/>
      <c r="AZ58" s="1050"/>
      <c r="BA58" s="1050"/>
      <c r="BB58" s="1050"/>
      <c r="BC58" s="1050"/>
      <c r="BD58" s="1050"/>
      <c r="BE58" s="1089"/>
      <c r="BF58" s="177"/>
      <c r="BG58" s="177"/>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row>
    <row r="59" spans="2:81" s="173" customFormat="1" ht="3.4" customHeight="1">
      <c r="B59" s="987"/>
      <c r="C59" s="987"/>
      <c r="D59" s="187"/>
      <c r="E59" s="188"/>
      <c r="F59" s="188"/>
      <c r="G59" s="189"/>
      <c r="H59" s="1044"/>
      <c r="I59" s="1045"/>
      <c r="J59" s="1045"/>
      <c r="K59" s="1045"/>
      <c r="L59" s="1045"/>
      <c r="M59" s="1045"/>
      <c r="N59" s="1045"/>
      <c r="O59" s="1045"/>
      <c r="P59" s="1045"/>
      <c r="Q59" s="1046"/>
      <c r="R59" s="1069"/>
      <c r="S59" s="1070"/>
      <c r="T59" s="1117"/>
      <c r="U59" s="1118"/>
      <c r="V59" s="1118"/>
      <c r="W59" s="1118"/>
      <c r="X59" s="1118"/>
      <c r="Y59" s="1118"/>
      <c r="Z59" s="1118"/>
      <c r="AA59" s="1118"/>
      <c r="AB59" s="1118"/>
      <c r="AC59" s="1118"/>
      <c r="AD59" s="180"/>
      <c r="AE59" s="1037"/>
      <c r="AG59" s="1023"/>
      <c r="AH59" s="1023"/>
      <c r="AJ59" s="1026"/>
      <c r="AK59" s="1027"/>
      <c r="AL59" s="1091"/>
      <c r="AM59" s="1042"/>
      <c r="AN59" s="1042"/>
      <c r="AO59" s="1042"/>
      <c r="AP59" s="1042"/>
      <c r="AQ59" s="1042"/>
      <c r="AR59" s="1042"/>
      <c r="AS59" s="1043"/>
      <c r="AT59" s="983"/>
      <c r="AU59" s="983"/>
      <c r="AV59" s="1049"/>
      <c r="AW59" s="1050"/>
      <c r="AX59" s="1050"/>
      <c r="AY59" s="1050"/>
      <c r="AZ59" s="1050"/>
      <c r="BA59" s="1050"/>
      <c r="BB59" s="1050"/>
      <c r="BC59" s="1050"/>
      <c r="BD59" s="1050"/>
      <c r="BE59" s="1089"/>
      <c r="BF59" s="177"/>
      <c r="BG59" s="177"/>
      <c r="BH59" s="175"/>
      <c r="BI59" s="175"/>
      <c r="BJ59" s="175"/>
      <c r="BK59" s="175"/>
      <c r="BL59" s="175"/>
      <c r="BM59" s="175"/>
      <c r="BN59" s="175"/>
      <c r="BO59" s="175"/>
      <c r="BP59" s="175"/>
      <c r="BQ59" s="175"/>
      <c r="BR59" s="175"/>
      <c r="BS59" s="175"/>
      <c r="BT59" s="175"/>
      <c r="BU59" s="175"/>
      <c r="BV59" s="175"/>
      <c r="BW59" s="175"/>
      <c r="BX59" s="175"/>
      <c r="BY59" s="175"/>
      <c r="BZ59" s="175"/>
      <c r="CA59" s="175"/>
      <c r="CB59" s="175"/>
      <c r="CC59" s="175"/>
    </row>
    <row r="60" spans="2:81" s="173" customFormat="1" ht="3.4" customHeight="1">
      <c r="B60" s="987"/>
      <c r="C60" s="987"/>
      <c r="D60" s="1107" t="s">
        <v>1185</v>
      </c>
      <c r="E60" s="1108"/>
      <c r="F60" s="1108"/>
      <c r="G60" s="1109"/>
      <c r="H60" s="1038" t="s">
        <v>1186</v>
      </c>
      <c r="I60" s="1039"/>
      <c r="J60" s="1039"/>
      <c r="K60" s="1039"/>
      <c r="L60" s="1039"/>
      <c r="M60" s="1039"/>
      <c r="N60" s="1039"/>
      <c r="O60" s="1039"/>
      <c r="P60" s="1039"/>
      <c r="Q60" s="1039"/>
      <c r="R60" s="1039"/>
      <c r="S60" s="1040"/>
      <c r="T60" s="1038" t="s">
        <v>1187</v>
      </c>
      <c r="U60" s="1039"/>
      <c r="V60" s="1039"/>
      <c r="W60" s="1039"/>
      <c r="X60" s="1039"/>
      <c r="Y60" s="1039"/>
      <c r="Z60" s="1039"/>
      <c r="AA60" s="1039"/>
      <c r="AB60" s="1039"/>
      <c r="AC60" s="1039"/>
      <c r="AD60" s="1039"/>
      <c r="AE60" s="1110"/>
      <c r="AG60" s="1023"/>
      <c r="AH60" s="1023"/>
      <c r="AJ60" s="1026"/>
      <c r="AK60" s="1027"/>
      <c r="AL60" s="1091"/>
      <c r="AM60" s="1045"/>
      <c r="AN60" s="1045"/>
      <c r="AO60" s="1045"/>
      <c r="AP60" s="1045"/>
      <c r="AQ60" s="1045"/>
      <c r="AR60" s="1045"/>
      <c r="AS60" s="1046"/>
      <c r="AT60" s="983"/>
      <c r="AU60" s="983"/>
      <c r="AV60" s="1051"/>
      <c r="AW60" s="1052"/>
      <c r="AX60" s="1052"/>
      <c r="AY60" s="1052"/>
      <c r="AZ60" s="1052"/>
      <c r="BA60" s="1052"/>
      <c r="BB60" s="1052"/>
      <c r="BC60" s="1052"/>
      <c r="BD60" s="1052"/>
      <c r="BE60" s="1090"/>
      <c r="BF60" s="177"/>
      <c r="BG60" s="177"/>
      <c r="BH60" s="175"/>
      <c r="BI60" s="175"/>
      <c r="BJ60" s="175"/>
      <c r="BK60" s="175"/>
      <c r="BL60" s="175"/>
      <c r="BM60" s="175"/>
      <c r="BN60" s="175"/>
      <c r="BO60" s="175"/>
      <c r="BP60" s="175"/>
      <c r="BQ60" s="175"/>
      <c r="BR60" s="175"/>
      <c r="BS60" s="175"/>
      <c r="BT60" s="175"/>
      <c r="BU60" s="175"/>
      <c r="BV60" s="175"/>
      <c r="BW60" s="175"/>
      <c r="BX60" s="175"/>
      <c r="BY60" s="175"/>
      <c r="BZ60" s="175"/>
      <c r="CA60" s="175"/>
      <c r="CB60" s="175"/>
      <c r="CC60" s="175"/>
    </row>
    <row r="61" spans="2:81" s="173" customFormat="1" ht="3.4" customHeight="1">
      <c r="B61" s="987"/>
      <c r="C61" s="987"/>
      <c r="D61" s="1011"/>
      <c r="E61" s="1012"/>
      <c r="F61" s="1012"/>
      <c r="G61" s="1013"/>
      <c r="H61" s="1041"/>
      <c r="I61" s="1042"/>
      <c r="J61" s="1042"/>
      <c r="K61" s="1042"/>
      <c r="L61" s="1042"/>
      <c r="M61" s="1042"/>
      <c r="N61" s="1042"/>
      <c r="O61" s="1042"/>
      <c r="P61" s="1042"/>
      <c r="Q61" s="1042"/>
      <c r="R61" s="1042"/>
      <c r="S61" s="1043"/>
      <c r="T61" s="1041"/>
      <c r="U61" s="1042"/>
      <c r="V61" s="1042"/>
      <c r="W61" s="1042"/>
      <c r="X61" s="1042"/>
      <c r="Y61" s="1042"/>
      <c r="Z61" s="1042"/>
      <c r="AA61" s="1042"/>
      <c r="AB61" s="1042"/>
      <c r="AC61" s="1042"/>
      <c r="AD61" s="1042"/>
      <c r="AE61" s="1111"/>
      <c r="AG61" s="1023"/>
      <c r="AH61" s="1023"/>
      <c r="AJ61" s="1026"/>
      <c r="AK61" s="1027"/>
      <c r="AL61" s="1091"/>
      <c r="AM61" s="1038" t="s">
        <v>1188</v>
      </c>
      <c r="AN61" s="1039"/>
      <c r="AO61" s="1039"/>
      <c r="AP61" s="1039"/>
      <c r="AQ61" s="1039"/>
      <c r="AR61" s="1039"/>
      <c r="AS61" s="1040"/>
      <c r="AT61" s="983" t="s">
        <v>1189</v>
      </c>
      <c r="AU61" s="983"/>
      <c r="AV61" s="1047" t="str">
        <f>IF(計算シート!A10=1,計算シート!C10,"")</f>
        <v/>
      </c>
      <c r="AW61" s="1048"/>
      <c r="AX61" s="1048"/>
      <c r="AY61" s="1048"/>
      <c r="AZ61" s="1048"/>
      <c r="BA61" s="1048"/>
      <c r="BB61" s="1048"/>
      <c r="BC61" s="1048"/>
      <c r="BD61" s="1048"/>
      <c r="BE61" s="190"/>
      <c r="BF61" s="177"/>
      <c r="BG61" s="177"/>
      <c r="BH61" s="175"/>
      <c r="BI61" s="175"/>
      <c r="BJ61" s="175"/>
      <c r="BK61" s="175"/>
      <c r="BL61" s="175"/>
      <c r="BM61" s="175"/>
      <c r="BN61" s="175"/>
      <c r="BO61" s="175"/>
      <c r="BP61" s="175"/>
      <c r="BQ61" s="175"/>
      <c r="BR61" s="175"/>
      <c r="BS61" s="175"/>
      <c r="BT61" s="175"/>
      <c r="BU61" s="175"/>
      <c r="BV61" s="175"/>
      <c r="BW61" s="175"/>
      <c r="BX61" s="175"/>
      <c r="BY61" s="175"/>
      <c r="BZ61" s="175"/>
      <c r="CA61" s="175"/>
      <c r="CB61" s="175"/>
      <c r="CC61" s="175"/>
    </row>
    <row r="62" spans="2:81" s="173" customFormat="1" ht="3.4" customHeight="1">
      <c r="B62" s="987"/>
      <c r="C62" s="987"/>
      <c r="D62" s="1011"/>
      <c r="E62" s="1012"/>
      <c r="F62" s="1012"/>
      <c r="G62" s="1013"/>
      <c r="H62" s="1044"/>
      <c r="I62" s="1045"/>
      <c r="J62" s="1045"/>
      <c r="K62" s="1045"/>
      <c r="L62" s="1045"/>
      <c r="M62" s="1045"/>
      <c r="N62" s="1045"/>
      <c r="O62" s="1045"/>
      <c r="P62" s="1045"/>
      <c r="Q62" s="1045"/>
      <c r="R62" s="1045"/>
      <c r="S62" s="1046"/>
      <c r="T62" s="1044"/>
      <c r="U62" s="1045"/>
      <c r="V62" s="1045"/>
      <c r="W62" s="1045"/>
      <c r="X62" s="1045"/>
      <c r="Y62" s="1045"/>
      <c r="Z62" s="1045"/>
      <c r="AA62" s="1045"/>
      <c r="AB62" s="1045"/>
      <c r="AC62" s="1045"/>
      <c r="AD62" s="1045"/>
      <c r="AE62" s="1112"/>
      <c r="AG62" s="1023"/>
      <c r="AH62" s="1023"/>
      <c r="AJ62" s="1026"/>
      <c r="AK62" s="1027"/>
      <c r="AL62" s="1091"/>
      <c r="AM62" s="1041"/>
      <c r="AN62" s="1042"/>
      <c r="AO62" s="1042"/>
      <c r="AP62" s="1042"/>
      <c r="AQ62" s="1042"/>
      <c r="AR62" s="1042"/>
      <c r="AS62" s="1043"/>
      <c r="AT62" s="983"/>
      <c r="AU62" s="983"/>
      <c r="AV62" s="1049"/>
      <c r="AW62" s="1050"/>
      <c r="AX62" s="1050"/>
      <c r="AY62" s="1050"/>
      <c r="AZ62" s="1050"/>
      <c r="BA62" s="1050"/>
      <c r="BB62" s="1050"/>
      <c r="BC62" s="1050"/>
      <c r="BD62" s="1050"/>
      <c r="BE62" s="190"/>
      <c r="BF62" s="177"/>
      <c r="BG62" s="177"/>
      <c r="BH62" s="175"/>
      <c r="BI62" s="175"/>
      <c r="BJ62" s="175"/>
      <c r="BK62" s="175"/>
      <c r="BL62" s="175"/>
      <c r="BM62" s="175"/>
      <c r="BN62" s="175"/>
      <c r="BO62" s="175"/>
      <c r="BP62" s="175"/>
      <c r="BQ62" s="175"/>
      <c r="BR62" s="175"/>
      <c r="BS62" s="175"/>
      <c r="BT62" s="175"/>
      <c r="BU62" s="175"/>
      <c r="BV62" s="175"/>
      <c r="BW62" s="175"/>
      <c r="BX62" s="175"/>
      <c r="BY62" s="175"/>
      <c r="BZ62" s="175"/>
      <c r="CA62" s="175"/>
      <c r="CB62" s="175"/>
      <c r="CC62" s="175"/>
    </row>
    <row r="63" spans="2:81" s="173" customFormat="1" ht="3.4" customHeight="1">
      <c r="B63" s="987"/>
      <c r="C63" s="987"/>
      <c r="D63" s="1011"/>
      <c r="E63" s="1012"/>
      <c r="F63" s="1012"/>
      <c r="G63" s="1013"/>
      <c r="H63" s="1067">
        <v>70</v>
      </c>
      <c r="I63" s="1068"/>
      <c r="J63" s="1057" t="str">
        <f>IFERROR(IF(生命保険地震保険!G10=0,"",生命保険地震保険!G10),"")</f>
        <v/>
      </c>
      <c r="K63" s="1057"/>
      <c r="L63" s="1057"/>
      <c r="M63" s="1057"/>
      <c r="N63" s="1057"/>
      <c r="O63" s="1057"/>
      <c r="P63" s="1057"/>
      <c r="Q63" s="1057"/>
      <c r="R63" s="191"/>
      <c r="S63" s="1060" t="s">
        <v>1164</v>
      </c>
      <c r="T63" s="1038">
        <v>90</v>
      </c>
      <c r="U63" s="1040"/>
      <c r="V63" s="1057" t="str">
        <f>IFERROR(IF(生命保険地震保険!G16=0,"",生命保険地震保険!G16),"")</f>
        <v/>
      </c>
      <c r="W63" s="1057"/>
      <c r="X63" s="1057"/>
      <c r="Y63" s="1057"/>
      <c r="Z63" s="1057"/>
      <c r="AA63" s="1057"/>
      <c r="AB63" s="1057"/>
      <c r="AC63" s="1057"/>
      <c r="AD63" s="1119" t="s">
        <v>1164</v>
      </c>
      <c r="AE63" s="1120"/>
      <c r="AG63" s="1023"/>
      <c r="AH63" s="1023"/>
      <c r="AJ63" s="1026"/>
      <c r="AK63" s="1027"/>
      <c r="AL63" s="1091"/>
      <c r="AM63" s="1041"/>
      <c r="AN63" s="1042"/>
      <c r="AO63" s="1042"/>
      <c r="AP63" s="1042"/>
      <c r="AQ63" s="1042"/>
      <c r="AR63" s="1042"/>
      <c r="AS63" s="1043"/>
      <c r="AT63" s="983"/>
      <c r="AU63" s="983"/>
      <c r="AV63" s="1049"/>
      <c r="AW63" s="1050"/>
      <c r="AX63" s="1050"/>
      <c r="AY63" s="1050"/>
      <c r="AZ63" s="1050"/>
      <c r="BA63" s="1050"/>
      <c r="BB63" s="1050"/>
      <c r="BC63" s="1050"/>
      <c r="BD63" s="1050"/>
      <c r="BE63" s="190"/>
      <c r="BF63" s="177"/>
      <c r="BG63" s="177"/>
    </row>
    <row r="64" spans="2:81" s="173" customFormat="1" ht="3.4" customHeight="1">
      <c r="B64" s="987"/>
      <c r="C64" s="987"/>
      <c r="D64" s="1011"/>
      <c r="E64" s="1012"/>
      <c r="F64" s="1012"/>
      <c r="G64" s="1013"/>
      <c r="H64" s="1017"/>
      <c r="I64" s="1019"/>
      <c r="J64" s="1058"/>
      <c r="K64" s="1058"/>
      <c r="L64" s="1058"/>
      <c r="M64" s="1058"/>
      <c r="N64" s="1058"/>
      <c r="O64" s="1058"/>
      <c r="P64" s="1058"/>
      <c r="Q64" s="1058"/>
      <c r="R64" s="191"/>
      <c r="S64" s="1061"/>
      <c r="T64" s="1041"/>
      <c r="U64" s="1043"/>
      <c r="V64" s="1058"/>
      <c r="W64" s="1058"/>
      <c r="X64" s="1058"/>
      <c r="Y64" s="1058"/>
      <c r="Z64" s="1058"/>
      <c r="AA64" s="1058"/>
      <c r="AB64" s="1058"/>
      <c r="AC64" s="1058"/>
      <c r="AD64" s="1121"/>
      <c r="AE64" s="1122"/>
      <c r="AG64" s="1023"/>
      <c r="AH64" s="1023"/>
      <c r="AJ64" s="1026"/>
      <c r="AK64" s="1027"/>
      <c r="AL64" s="1091"/>
      <c r="AM64" s="1044"/>
      <c r="AN64" s="1045"/>
      <c r="AO64" s="1045"/>
      <c r="AP64" s="1045"/>
      <c r="AQ64" s="1045"/>
      <c r="AR64" s="1045"/>
      <c r="AS64" s="1046"/>
      <c r="AT64" s="983"/>
      <c r="AU64" s="983"/>
      <c r="AV64" s="1051"/>
      <c r="AW64" s="1052"/>
      <c r="AX64" s="1052"/>
      <c r="AY64" s="1052"/>
      <c r="AZ64" s="1052"/>
      <c r="BA64" s="1052"/>
      <c r="BB64" s="1052"/>
      <c r="BC64" s="1052"/>
      <c r="BD64" s="1052"/>
      <c r="BE64" s="190"/>
      <c r="BF64" s="177"/>
      <c r="BG64" s="177"/>
    </row>
    <row r="65" spans="2:81" s="173" customFormat="1" ht="3.4" customHeight="1">
      <c r="B65" s="987"/>
      <c r="C65" s="987"/>
      <c r="D65" s="1011"/>
      <c r="E65" s="1012"/>
      <c r="F65" s="1012"/>
      <c r="G65" s="1013"/>
      <c r="H65" s="1017"/>
      <c r="I65" s="1019"/>
      <c r="J65" s="1058"/>
      <c r="K65" s="1058"/>
      <c r="L65" s="1058"/>
      <c r="M65" s="1058"/>
      <c r="N65" s="1058"/>
      <c r="O65" s="1058"/>
      <c r="P65" s="1058"/>
      <c r="Q65" s="1058"/>
      <c r="R65" s="191"/>
      <c r="S65" s="1061"/>
      <c r="T65" s="1041"/>
      <c r="U65" s="1043"/>
      <c r="V65" s="1058"/>
      <c r="W65" s="1058"/>
      <c r="X65" s="1058"/>
      <c r="Y65" s="1058"/>
      <c r="Z65" s="1058"/>
      <c r="AA65" s="1058"/>
      <c r="AB65" s="1058"/>
      <c r="AC65" s="1058"/>
      <c r="AD65" s="1121"/>
      <c r="AE65" s="1122"/>
      <c r="AF65" s="182"/>
      <c r="AG65" s="1023"/>
      <c r="AH65" s="1023"/>
      <c r="AJ65" s="1026"/>
      <c r="AK65" s="1027"/>
      <c r="AL65" s="1091"/>
      <c r="AM65" s="1125" t="s">
        <v>1190</v>
      </c>
      <c r="AN65" s="1091"/>
      <c r="AO65" s="1091"/>
      <c r="AP65" s="1091"/>
      <c r="AQ65" s="1091"/>
      <c r="AR65" s="1091"/>
      <c r="AS65" s="1091"/>
      <c r="AT65" s="983" t="s">
        <v>1191</v>
      </c>
      <c r="AU65" s="983"/>
      <c r="AV65" s="1047" t="str">
        <f>IF(計算シート!A11=1,計算シート!C11,"")</f>
        <v/>
      </c>
      <c r="AW65" s="1048"/>
      <c r="AX65" s="1048"/>
      <c r="AY65" s="1048"/>
      <c r="AZ65" s="1048"/>
      <c r="BA65" s="1048"/>
      <c r="BB65" s="1048"/>
      <c r="BC65" s="1048"/>
      <c r="BD65" s="1048"/>
      <c r="BE65" s="1088"/>
      <c r="BF65" s="177"/>
      <c r="BG65" s="177"/>
    </row>
    <row r="66" spans="2:81" s="173" customFormat="1" ht="3.4" customHeight="1">
      <c r="B66" s="987"/>
      <c r="C66" s="987"/>
      <c r="D66" s="1011"/>
      <c r="E66" s="1012"/>
      <c r="F66" s="1012"/>
      <c r="G66" s="1013"/>
      <c r="H66" s="1069"/>
      <c r="I66" s="1070"/>
      <c r="J66" s="1059"/>
      <c r="K66" s="1059"/>
      <c r="L66" s="1059"/>
      <c r="M66" s="1059"/>
      <c r="N66" s="1059"/>
      <c r="O66" s="1059"/>
      <c r="P66" s="1059"/>
      <c r="Q66" s="1059"/>
      <c r="R66" s="192"/>
      <c r="S66" s="1062"/>
      <c r="T66" s="1044"/>
      <c r="U66" s="1046"/>
      <c r="V66" s="1059"/>
      <c r="W66" s="1059"/>
      <c r="X66" s="1059"/>
      <c r="Y66" s="1059"/>
      <c r="Z66" s="1059"/>
      <c r="AA66" s="1059"/>
      <c r="AB66" s="1059"/>
      <c r="AC66" s="1059"/>
      <c r="AD66" s="1123"/>
      <c r="AE66" s="1124"/>
      <c r="AF66" s="182"/>
      <c r="AG66" s="1023"/>
      <c r="AH66" s="1023"/>
      <c r="AJ66" s="1026"/>
      <c r="AK66" s="1027"/>
      <c r="AL66" s="1091"/>
      <c r="AM66" s="1125"/>
      <c r="AN66" s="1091"/>
      <c r="AO66" s="1091"/>
      <c r="AP66" s="1091"/>
      <c r="AQ66" s="1091"/>
      <c r="AR66" s="1091"/>
      <c r="AS66" s="1091"/>
      <c r="AT66" s="983"/>
      <c r="AU66" s="983"/>
      <c r="AV66" s="1049"/>
      <c r="AW66" s="1050"/>
      <c r="AX66" s="1050"/>
      <c r="AY66" s="1050"/>
      <c r="AZ66" s="1050"/>
      <c r="BA66" s="1050"/>
      <c r="BB66" s="1050"/>
      <c r="BC66" s="1050"/>
      <c r="BD66" s="1050"/>
      <c r="BE66" s="1089"/>
      <c r="BF66" s="177"/>
      <c r="BG66" s="177"/>
      <c r="BH66" s="193"/>
      <c r="BI66" s="193"/>
      <c r="BJ66" s="193"/>
      <c r="BK66" s="193"/>
      <c r="BL66" s="193"/>
      <c r="BM66" s="193"/>
      <c r="BN66" s="193"/>
      <c r="BO66" s="193"/>
      <c r="BP66" s="193"/>
      <c r="BQ66" s="193"/>
      <c r="BR66" s="193"/>
      <c r="BS66" s="193"/>
      <c r="BT66" s="193"/>
      <c r="BU66" s="193"/>
      <c r="BV66" s="193"/>
      <c r="BW66" s="193"/>
      <c r="BX66" s="193"/>
      <c r="BY66" s="193"/>
      <c r="BZ66" s="193"/>
      <c r="CA66" s="193"/>
      <c r="CB66" s="193"/>
      <c r="CC66" s="193"/>
    </row>
    <row r="67" spans="2:81" s="173" customFormat="1" ht="3.4" customHeight="1">
      <c r="B67" s="987"/>
      <c r="C67" s="987"/>
      <c r="D67" s="1011"/>
      <c r="E67" s="1012"/>
      <c r="F67" s="1012"/>
      <c r="G67" s="1013"/>
      <c r="H67" s="1091" t="s">
        <v>1192</v>
      </c>
      <c r="I67" s="1091"/>
      <c r="J67" s="1091"/>
      <c r="K67" s="1091"/>
      <c r="L67" s="1091"/>
      <c r="M67" s="1091"/>
      <c r="N67" s="1091"/>
      <c r="O67" s="1091"/>
      <c r="P67" s="1091"/>
      <c r="Q67" s="1091"/>
      <c r="R67" s="1091"/>
      <c r="S67" s="1126"/>
      <c r="T67" s="1091" t="s">
        <v>1193</v>
      </c>
      <c r="U67" s="1091"/>
      <c r="V67" s="1091"/>
      <c r="W67" s="1091"/>
      <c r="X67" s="1091"/>
      <c r="Y67" s="1091"/>
      <c r="Z67" s="1091"/>
      <c r="AA67" s="1091"/>
      <c r="AB67" s="1091"/>
      <c r="AC67" s="1091"/>
      <c r="AD67" s="1091"/>
      <c r="AE67" s="1127"/>
      <c r="AF67" s="182"/>
      <c r="AG67" s="1023"/>
      <c r="AH67" s="1023"/>
      <c r="AJ67" s="1026"/>
      <c r="AK67" s="1027"/>
      <c r="AL67" s="1091"/>
      <c r="AM67" s="1125"/>
      <c r="AN67" s="1091"/>
      <c r="AO67" s="1091"/>
      <c r="AP67" s="1091"/>
      <c r="AQ67" s="1091"/>
      <c r="AR67" s="1091"/>
      <c r="AS67" s="1091"/>
      <c r="AT67" s="983"/>
      <c r="AU67" s="983"/>
      <c r="AV67" s="1049"/>
      <c r="AW67" s="1050"/>
      <c r="AX67" s="1050"/>
      <c r="AY67" s="1050"/>
      <c r="AZ67" s="1050"/>
      <c r="BA67" s="1050"/>
      <c r="BB67" s="1050"/>
      <c r="BC67" s="1050"/>
      <c r="BD67" s="1050"/>
      <c r="BE67" s="1089"/>
      <c r="BF67" s="177"/>
      <c r="BG67" s="177"/>
      <c r="BH67" s="193"/>
      <c r="BI67" s="193"/>
      <c r="BJ67" s="193"/>
      <c r="BK67" s="193"/>
      <c r="BL67" s="193"/>
      <c r="BM67" s="193"/>
      <c r="BN67" s="193"/>
      <c r="BO67" s="193"/>
      <c r="BP67" s="193"/>
      <c r="BQ67" s="193"/>
      <c r="BR67" s="193"/>
      <c r="BS67" s="193"/>
      <c r="BT67" s="193"/>
      <c r="BU67" s="193"/>
      <c r="BV67" s="193"/>
      <c r="BW67" s="193"/>
      <c r="BX67" s="193"/>
      <c r="BY67" s="193"/>
      <c r="BZ67" s="193"/>
      <c r="CA67" s="193"/>
      <c r="CB67" s="193"/>
      <c r="CC67" s="193"/>
    </row>
    <row r="68" spans="2:81" s="173" customFormat="1" ht="3.4" customHeight="1">
      <c r="B68" s="987"/>
      <c r="C68" s="987"/>
      <c r="D68" s="1011"/>
      <c r="E68" s="1012"/>
      <c r="F68" s="1012"/>
      <c r="G68" s="1013"/>
      <c r="H68" s="1091"/>
      <c r="I68" s="1091"/>
      <c r="J68" s="1091"/>
      <c r="K68" s="1091"/>
      <c r="L68" s="1091"/>
      <c r="M68" s="1091"/>
      <c r="N68" s="1091"/>
      <c r="O68" s="1091"/>
      <c r="P68" s="1091"/>
      <c r="Q68" s="1091"/>
      <c r="R68" s="1091"/>
      <c r="S68" s="1126"/>
      <c r="T68" s="1091"/>
      <c r="U68" s="1091"/>
      <c r="V68" s="1091"/>
      <c r="W68" s="1091"/>
      <c r="X68" s="1091"/>
      <c r="Y68" s="1091"/>
      <c r="Z68" s="1091"/>
      <c r="AA68" s="1091"/>
      <c r="AB68" s="1091"/>
      <c r="AC68" s="1091"/>
      <c r="AD68" s="1091"/>
      <c r="AE68" s="1127"/>
      <c r="AF68" s="182"/>
      <c r="AG68" s="1023"/>
      <c r="AH68" s="1023"/>
      <c r="AJ68" s="1026"/>
      <c r="AK68" s="1027"/>
      <c r="AL68" s="1091"/>
      <c r="AM68" s="1125"/>
      <c r="AN68" s="1091"/>
      <c r="AO68" s="1091"/>
      <c r="AP68" s="1091"/>
      <c r="AQ68" s="1091"/>
      <c r="AR68" s="1091"/>
      <c r="AS68" s="1091"/>
      <c r="AT68" s="983"/>
      <c r="AU68" s="983"/>
      <c r="AV68" s="1051"/>
      <c r="AW68" s="1052"/>
      <c r="AX68" s="1052"/>
      <c r="AY68" s="1052"/>
      <c r="AZ68" s="1052"/>
      <c r="BA68" s="1052"/>
      <c r="BB68" s="1052"/>
      <c r="BC68" s="1052"/>
      <c r="BD68" s="1052"/>
      <c r="BE68" s="1090"/>
      <c r="BF68" s="177"/>
      <c r="BG68" s="177"/>
      <c r="BH68" s="193"/>
      <c r="BI68" s="193"/>
      <c r="BJ68" s="193"/>
      <c r="BK68" s="193"/>
      <c r="BL68" s="193"/>
      <c r="BM68" s="193"/>
      <c r="BN68" s="193"/>
      <c r="BO68" s="193"/>
      <c r="BP68" s="193"/>
      <c r="BQ68" s="193"/>
      <c r="BR68" s="193"/>
      <c r="BS68" s="193"/>
      <c r="BT68" s="193"/>
      <c r="BU68" s="193"/>
      <c r="BV68" s="193"/>
      <c r="BW68" s="193"/>
      <c r="BX68" s="193"/>
      <c r="BY68" s="193"/>
      <c r="BZ68" s="193"/>
      <c r="CA68" s="193"/>
      <c r="CB68" s="193"/>
      <c r="CC68" s="193"/>
    </row>
    <row r="69" spans="2:81" s="173" customFormat="1" ht="3.4" customHeight="1">
      <c r="B69" s="987"/>
      <c r="C69" s="987"/>
      <c r="D69" s="1011"/>
      <c r="E69" s="1012"/>
      <c r="F69" s="1012"/>
      <c r="G69" s="1013"/>
      <c r="H69" s="1091"/>
      <c r="I69" s="1091"/>
      <c r="J69" s="1091"/>
      <c r="K69" s="1091"/>
      <c r="L69" s="1091"/>
      <c r="M69" s="1091"/>
      <c r="N69" s="1091"/>
      <c r="O69" s="1091"/>
      <c r="P69" s="1091"/>
      <c r="Q69" s="1091"/>
      <c r="R69" s="1091"/>
      <c r="S69" s="1126"/>
      <c r="T69" s="1091"/>
      <c r="U69" s="1091"/>
      <c r="V69" s="1091"/>
      <c r="W69" s="1091"/>
      <c r="X69" s="1091"/>
      <c r="Y69" s="1091"/>
      <c r="Z69" s="1091"/>
      <c r="AA69" s="1091"/>
      <c r="AB69" s="1091"/>
      <c r="AC69" s="1091"/>
      <c r="AD69" s="1091"/>
      <c r="AE69" s="1127"/>
      <c r="AF69" s="182"/>
      <c r="AG69" s="1023"/>
      <c r="AH69" s="1023"/>
      <c r="AJ69" s="1026"/>
      <c r="AK69" s="1027"/>
      <c r="AL69" s="1128" t="s">
        <v>1194</v>
      </c>
      <c r="AM69" s="1039" t="s">
        <v>1195</v>
      </c>
      <c r="AN69" s="1039"/>
      <c r="AO69" s="1039"/>
      <c r="AP69" s="1039"/>
      <c r="AQ69" s="1039"/>
      <c r="AR69" s="1039"/>
      <c r="AS69" s="1040"/>
      <c r="AT69" s="983" t="s">
        <v>1196</v>
      </c>
      <c r="AU69" s="983"/>
      <c r="AV69" s="1047" t="str">
        <f>IF(計算シート!A12=1,計算シート!C12,"")</f>
        <v/>
      </c>
      <c r="AW69" s="1048"/>
      <c r="AX69" s="1048"/>
      <c r="AY69" s="1048"/>
      <c r="AZ69" s="1048"/>
      <c r="BA69" s="1048"/>
      <c r="BB69" s="1048"/>
      <c r="BC69" s="1048"/>
      <c r="BD69" s="1048"/>
      <c r="BE69" s="1088"/>
      <c r="BF69" s="177"/>
      <c r="BG69" s="177"/>
      <c r="BH69" s="193"/>
      <c r="BI69" s="193"/>
      <c r="BJ69" s="193"/>
      <c r="BK69" s="193"/>
      <c r="BL69" s="193"/>
      <c r="BM69" s="193"/>
      <c r="BN69" s="193"/>
      <c r="BO69" s="193"/>
      <c r="BP69" s="193"/>
      <c r="BQ69" s="193"/>
      <c r="BR69" s="193"/>
      <c r="BS69" s="193"/>
      <c r="BT69" s="193"/>
      <c r="BU69" s="193"/>
      <c r="BV69" s="193"/>
      <c r="BW69" s="193"/>
      <c r="BX69" s="193"/>
      <c r="BY69" s="193"/>
      <c r="BZ69" s="193"/>
      <c r="CA69" s="193"/>
      <c r="CB69" s="193"/>
      <c r="CC69" s="193"/>
    </row>
    <row r="70" spans="2:81" s="173" customFormat="1" ht="3.4" customHeight="1">
      <c r="B70" s="987"/>
      <c r="C70" s="987"/>
      <c r="D70" s="1053" t="s">
        <v>1197</v>
      </c>
      <c r="E70" s="1054"/>
      <c r="F70" s="1054"/>
      <c r="G70" s="1055"/>
      <c r="H70" s="1038">
        <v>71</v>
      </c>
      <c r="I70" s="1040"/>
      <c r="J70" s="1149" t="str">
        <f>IFERROR(IF(生命保険地震保険!G11=0,"",生命保険地震保険!G11),"")</f>
        <v/>
      </c>
      <c r="K70" s="1150"/>
      <c r="L70" s="1150"/>
      <c r="M70" s="1150"/>
      <c r="N70" s="1150"/>
      <c r="O70" s="1150"/>
      <c r="P70" s="1150"/>
      <c r="Q70" s="1150"/>
      <c r="R70" s="194"/>
      <c r="S70" s="1060" t="s">
        <v>1164</v>
      </c>
      <c r="T70" s="1038">
        <v>91</v>
      </c>
      <c r="U70" s="1040"/>
      <c r="V70" s="1155" t="str">
        <f>IFERROR(IF(生命保険地震保険!G17=0,"",生命保険地震保険!G17),"")</f>
        <v/>
      </c>
      <c r="W70" s="1156"/>
      <c r="X70" s="1156"/>
      <c r="Y70" s="1156"/>
      <c r="Z70" s="1156"/>
      <c r="AA70" s="1156"/>
      <c r="AB70" s="1156"/>
      <c r="AC70" s="1156"/>
      <c r="AD70" s="1119" t="s">
        <v>1164</v>
      </c>
      <c r="AE70" s="1120"/>
      <c r="AF70" s="182"/>
      <c r="AG70" s="1023"/>
      <c r="AH70" s="1023"/>
      <c r="AJ70" s="1026"/>
      <c r="AK70" s="1027"/>
      <c r="AL70" s="1129"/>
      <c r="AM70" s="1042"/>
      <c r="AN70" s="1042"/>
      <c r="AO70" s="1042"/>
      <c r="AP70" s="1042"/>
      <c r="AQ70" s="1042"/>
      <c r="AR70" s="1042"/>
      <c r="AS70" s="1043"/>
      <c r="AT70" s="983"/>
      <c r="AU70" s="983"/>
      <c r="AV70" s="1049"/>
      <c r="AW70" s="1050"/>
      <c r="AX70" s="1050"/>
      <c r="AY70" s="1050"/>
      <c r="AZ70" s="1050"/>
      <c r="BA70" s="1050"/>
      <c r="BB70" s="1050"/>
      <c r="BC70" s="1050"/>
      <c r="BD70" s="1050"/>
      <c r="BE70" s="1089"/>
      <c r="BF70" s="177"/>
      <c r="BG70" s="177"/>
      <c r="BH70" s="193"/>
      <c r="BI70" s="193"/>
      <c r="BJ70" s="193"/>
      <c r="BK70" s="193"/>
      <c r="BL70" s="193"/>
      <c r="BM70" s="193"/>
      <c r="BN70" s="193"/>
      <c r="BO70" s="193"/>
      <c r="BP70" s="193"/>
      <c r="BQ70" s="193"/>
      <c r="BR70" s="193"/>
      <c r="BS70" s="193"/>
      <c r="BT70" s="193"/>
      <c r="BU70" s="193"/>
      <c r="BV70" s="193"/>
      <c r="BW70" s="193"/>
      <c r="BX70" s="193"/>
      <c r="BY70" s="193"/>
      <c r="BZ70" s="193"/>
      <c r="CA70" s="193"/>
      <c r="CB70" s="193"/>
      <c r="CC70" s="193"/>
    </row>
    <row r="71" spans="2:81" s="173" customFormat="1" ht="3.4" customHeight="1">
      <c r="B71" s="987"/>
      <c r="C71" s="987"/>
      <c r="D71" s="1053"/>
      <c r="E71" s="1054"/>
      <c r="F71" s="1054"/>
      <c r="G71" s="1055"/>
      <c r="H71" s="1041"/>
      <c r="I71" s="1043"/>
      <c r="J71" s="1151"/>
      <c r="K71" s="1152"/>
      <c r="L71" s="1152"/>
      <c r="M71" s="1152"/>
      <c r="N71" s="1152"/>
      <c r="O71" s="1152"/>
      <c r="P71" s="1152"/>
      <c r="Q71" s="1152"/>
      <c r="R71" s="195"/>
      <c r="S71" s="1061"/>
      <c r="T71" s="1041"/>
      <c r="U71" s="1043"/>
      <c r="V71" s="1157"/>
      <c r="W71" s="1158"/>
      <c r="X71" s="1158"/>
      <c r="Y71" s="1158"/>
      <c r="Z71" s="1158"/>
      <c r="AA71" s="1158"/>
      <c r="AB71" s="1158"/>
      <c r="AC71" s="1158"/>
      <c r="AD71" s="1121"/>
      <c r="AE71" s="1122"/>
      <c r="AG71" s="1023"/>
      <c r="AH71" s="1023"/>
      <c r="AJ71" s="1026"/>
      <c r="AK71" s="1027"/>
      <c r="AL71" s="1129"/>
      <c r="AM71" s="1042"/>
      <c r="AN71" s="1042"/>
      <c r="AO71" s="1042"/>
      <c r="AP71" s="1042"/>
      <c r="AQ71" s="1042"/>
      <c r="AR71" s="1042"/>
      <c r="AS71" s="1043"/>
      <c r="AT71" s="983"/>
      <c r="AU71" s="983"/>
      <c r="AV71" s="1049"/>
      <c r="AW71" s="1050"/>
      <c r="AX71" s="1050"/>
      <c r="AY71" s="1050"/>
      <c r="AZ71" s="1050"/>
      <c r="BA71" s="1050"/>
      <c r="BB71" s="1050"/>
      <c r="BC71" s="1050"/>
      <c r="BD71" s="1050"/>
      <c r="BE71" s="1089"/>
      <c r="BF71" s="177"/>
      <c r="BG71" s="177"/>
      <c r="BH71" s="193"/>
      <c r="BI71" s="193"/>
      <c r="BJ71" s="193"/>
      <c r="BK71" s="193"/>
      <c r="BL71" s="193"/>
      <c r="BM71" s="193"/>
      <c r="BN71" s="193"/>
      <c r="BO71" s="193"/>
      <c r="BP71" s="193"/>
      <c r="BQ71" s="193"/>
      <c r="BR71" s="193"/>
      <c r="BS71" s="193"/>
      <c r="BT71" s="193"/>
      <c r="BU71" s="193"/>
      <c r="BV71" s="193"/>
      <c r="BW71" s="193"/>
      <c r="BX71" s="193"/>
      <c r="BY71" s="193"/>
      <c r="BZ71" s="193"/>
      <c r="CA71" s="193"/>
      <c r="CB71" s="193"/>
      <c r="CC71" s="193"/>
    </row>
    <row r="72" spans="2:81" s="173" customFormat="1" ht="3.4" customHeight="1">
      <c r="B72" s="987"/>
      <c r="C72" s="987"/>
      <c r="D72" s="1053"/>
      <c r="E72" s="1054"/>
      <c r="F72" s="1054"/>
      <c r="G72" s="1055"/>
      <c r="H72" s="1041"/>
      <c r="I72" s="1043"/>
      <c r="J72" s="1151"/>
      <c r="K72" s="1152"/>
      <c r="L72" s="1152"/>
      <c r="M72" s="1152"/>
      <c r="N72" s="1152"/>
      <c r="O72" s="1152"/>
      <c r="P72" s="1152"/>
      <c r="Q72" s="1152"/>
      <c r="R72" s="195"/>
      <c r="S72" s="1061"/>
      <c r="T72" s="1041"/>
      <c r="U72" s="1043"/>
      <c r="V72" s="1157"/>
      <c r="W72" s="1158"/>
      <c r="X72" s="1158"/>
      <c r="Y72" s="1158"/>
      <c r="Z72" s="1158"/>
      <c r="AA72" s="1158"/>
      <c r="AB72" s="1158"/>
      <c r="AC72" s="1158"/>
      <c r="AD72" s="1121"/>
      <c r="AE72" s="1122"/>
      <c r="AG72" s="1023"/>
      <c r="AH72" s="1023"/>
      <c r="AJ72" s="1026"/>
      <c r="AK72" s="1027"/>
      <c r="AL72" s="1129"/>
      <c r="AM72" s="1045"/>
      <c r="AN72" s="1045"/>
      <c r="AO72" s="1045"/>
      <c r="AP72" s="1045"/>
      <c r="AQ72" s="1045"/>
      <c r="AR72" s="1045"/>
      <c r="AS72" s="1046"/>
      <c r="AT72" s="983"/>
      <c r="AU72" s="983"/>
      <c r="AV72" s="1051"/>
      <c r="AW72" s="1052"/>
      <c r="AX72" s="1052"/>
      <c r="AY72" s="1052"/>
      <c r="AZ72" s="1052"/>
      <c r="BA72" s="1052"/>
      <c r="BB72" s="1052"/>
      <c r="BC72" s="1052"/>
      <c r="BD72" s="1052"/>
      <c r="BE72" s="1090"/>
      <c r="BF72" s="177"/>
      <c r="BG72" s="177"/>
      <c r="BH72" s="193"/>
      <c r="BI72" s="193"/>
      <c r="BJ72" s="193"/>
      <c r="BK72" s="193"/>
      <c r="BL72" s="193"/>
      <c r="BM72" s="193"/>
      <c r="BN72" s="193"/>
      <c r="BO72" s="193"/>
      <c r="BP72" s="193"/>
      <c r="BQ72" s="193"/>
      <c r="BR72" s="193"/>
      <c r="BS72" s="193"/>
      <c r="BT72" s="193"/>
      <c r="BU72" s="193"/>
      <c r="BV72" s="193"/>
      <c r="BW72" s="193"/>
      <c r="BX72" s="193"/>
      <c r="BY72" s="193"/>
      <c r="BZ72" s="193"/>
      <c r="CA72" s="193"/>
      <c r="CB72" s="193"/>
      <c r="CC72" s="193"/>
    </row>
    <row r="73" spans="2:81" s="173" customFormat="1" ht="3.4" customHeight="1">
      <c r="B73" s="987"/>
      <c r="C73" s="987"/>
      <c r="D73" s="1053" t="s">
        <v>1175</v>
      </c>
      <c r="E73" s="1054"/>
      <c r="F73" s="1054"/>
      <c r="G73" s="1055"/>
      <c r="H73" s="1044"/>
      <c r="I73" s="1046"/>
      <c r="J73" s="1153"/>
      <c r="K73" s="1154"/>
      <c r="L73" s="1154"/>
      <c r="M73" s="1154"/>
      <c r="N73" s="1154"/>
      <c r="O73" s="1154"/>
      <c r="P73" s="1154"/>
      <c r="Q73" s="1154"/>
      <c r="R73" s="196"/>
      <c r="S73" s="1062"/>
      <c r="T73" s="1041"/>
      <c r="U73" s="1043"/>
      <c r="V73" s="1157"/>
      <c r="W73" s="1158"/>
      <c r="X73" s="1158"/>
      <c r="Y73" s="1158"/>
      <c r="Z73" s="1158"/>
      <c r="AA73" s="1158"/>
      <c r="AB73" s="1158"/>
      <c r="AC73" s="1158"/>
      <c r="AD73" s="1121"/>
      <c r="AE73" s="1122"/>
      <c r="AG73" s="1023"/>
      <c r="AH73" s="1023"/>
      <c r="AJ73" s="1026"/>
      <c r="AK73" s="1027"/>
      <c r="AL73" s="1129"/>
      <c r="AM73" s="1125" t="s">
        <v>1198</v>
      </c>
      <c r="AN73" s="1091"/>
      <c r="AO73" s="1091"/>
      <c r="AP73" s="1091"/>
      <c r="AQ73" s="1091"/>
      <c r="AR73" s="1091"/>
      <c r="AS73" s="1091"/>
      <c r="AT73" s="983" t="s">
        <v>1199</v>
      </c>
      <c r="AU73" s="983"/>
      <c r="AV73" s="1047" t="str">
        <f>IF(計算シート!A13=1,計算シート!C13,"")</f>
        <v/>
      </c>
      <c r="AW73" s="1048"/>
      <c r="AX73" s="1048"/>
      <c r="AY73" s="1048"/>
      <c r="AZ73" s="1048"/>
      <c r="BA73" s="1048"/>
      <c r="BB73" s="1048"/>
      <c r="BC73" s="1048"/>
      <c r="BD73" s="1048"/>
      <c r="BE73" s="1088"/>
      <c r="BF73" s="177"/>
      <c r="BG73" s="177"/>
      <c r="BH73" s="193"/>
      <c r="BI73" s="193"/>
      <c r="BJ73" s="193"/>
      <c r="BK73" s="193"/>
      <c r="BL73" s="193"/>
      <c r="BM73" s="193"/>
      <c r="BN73" s="193"/>
      <c r="BO73" s="193"/>
      <c r="BP73" s="193"/>
      <c r="BQ73" s="193"/>
      <c r="BR73" s="193"/>
      <c r="BS73" s="193"/>
      <c r="BT73" s="193"/>
      <c r="BU73" s="193"/>
      <c r="BV73" s="193"/>
      <c r="BW73" s="193"/>
      <c r="BX73" s="193"/>
      <c r="BY73" s="193"/>
      <c r="BZ73" s="193"/>
      <c r="CA73" s="193"/>
      <c r="CB73" s="193"/>
      <c r="CC73" s="193"/>
    </row>
    <row r="74" spans="2:81" s="173" customFormat="1" ht="3.4" customHeight="1">
      <c r="B74" s="987"/>
      <c r="C74" s="987"/>
      <c r="D74" s="1053"/>
      <c r="E74" s="1054"/>
      <c r="F74" s="1054"/>
      <c r="G74" s="1055"/>
      <c r="H74" s="1091" t="s">
        <v>1200</v>
      </c>
      <c r="I74" s="1091"/>
      <c r="J74" s="1091"/>
      <c r="K74" s="1091"/>
      <c r="L74" s="1091"/>
      <c r="M74" s="1091"/>
      <c r="N74" s="1091"/>
      <c r="O74" s="1091"/>
      <c r="P74" s="1091"/>
      <c r="Q74" s="1091"/>
      <c r="R74" s="1091"/>
      <c r="S74" s="1126"/>
      <c r="T74" s="1132"/>
      <c r="U74" s="1133"/>
      <c r="V74" s="1133"/>
      <c r="W74" s="1133"/>
      <c r="X74" s="1133"/>
      <c r="Y74" s="1133"/>
      <c r="Z74" s="1133"/>
      <c r="AA74" s="1133"/>
      <c r="AB74" s="1133"/>
      <c r="AC74" s="1133"/>
      <c r="AD74" s="1133"/>
      <c r="AE74" s="1134"/>
      <c r="AG74" s="1023"/>
      <c r="AH74" s="1023"/>
      <c r="AJ74" s="1026"/>
      <c r="AK74" s="1027"/>
      <c r="AL74" s="1129"/>
      <c r="AM74" s="1125"/>
      <c r="AN74" s="1091"/>
      <c r="AO74" s="1091"/>
      <c r="AP74" s="1091"/>
      <c r="AQ74" s="1091"/>
      <c r="AR74" s="1091"/>
      <c r="AS74" s="1091"/>
      <c r="AT74" s="983"/>
      <c r="AU74" s="983"/>
      <c r="AV74" s="1049"/>
      <c r="AW74" s="1050"/>
      <c r="AX74" s="1050"/>
      <c r="AY74" s="1050"/>
      <c r="AZ74" s="1050"/>
      <c r="BA74" s="1050"/>
      <c r="BB74" s="1050"/>
      <c r="BC74" s="1050"/>
      <c r="BD74" s="1050"/>
      <c r="BE74" s="1089"/>
      <c r="BF74" s="177"/>
      <c r="BG74" s="177"/>
      <c r="BH74" s="193"/>
      <c r="BI74" s="193"/>
      <c r="BJ74" s="193"/>
      <c r="BK74" s="193"/>
      <c r="BL74" s="193"/>
      <c r="BM74" s="193"/>
      <c r="BN74" s="193"/>
      <c r="BO74" s="193"/>
      <c r="BP74" s="193"/>
      <c r="BQ74" s="193"/>
      <c r="BR74" s="193"/>
      <c r="BS74" s="193"/>
      <c r="BT74" s="193"/>
      <c r="BU74" s="193"/>
      <c r="BV74" s="193"/>
      <c r="BW74" s="193"/>
      <c r="BX74" s="193"/>
      <c r="BY74" s="193"/>
      <c r="BZ74" s="193"/>
      <c r="CA74" s="193"/>
      <c r="CB74" s="193"/>
      <c r="CC74" s="193"/>
    </row>
    <row r="75" spans="2:81" s="173" customFormat="1" ht="3.4" customHeight="1">
      <c r="B75" s="987"/>
      <c r="C75" s="987"/>
      <c r="D75" s="1053"/>
      <c r="E75" s="1054"/>
      <c r="F75" s="1054"/>
      <c r="G75" s="1055"/>
      <c r="H75" s="1091"/>
      <c r="I75" s="1091"/>
      <c r="J75" s="1091"/>
      <c r="K75" s="1091"/>
      <c r="L75" s="1091"/>
      <c r="M75" s="1091"/>
      <c r="N75" s="1091"/>
      <c r="O75" s="1091"/>
      <c r="P75" s="1091"/>
      <c r="Q75" s="1091"/>
      <c r="R75" s="1091"/>
      <c r="S75" s="1126"/>
      <c r="T75" s="1135"/>
      <c r="U75" s="1136"/>
      <c r="V75" s="1136"/>
      <c r="W75" s="1136"/>
      <c r="X75" s="1136"/>
      <c r="Y75" s="1136"/>
      <c r="Z75" s="1136"/>
      <c r="AA75" s="1136"/>
      <c r="AB75" s="1136"/>
      <c r="AC75" s="1136"/>
      <c r="AD75" s="1136"/>
      <c r="AE75" s="1137"/>
      <c r="AG75" s="1023"/>
      <c r="AH75" s="1023"/>
      <c r="AJ75" s="1026"/>
      <c r="AK75" s="1027"/>
      <c r="AL75" s="1129"/>
      <c r="AM75" s="1125"/>
      <c r="AN75" s="1091"/>
      <c r="AO75" s="1091"/>
      <c r="AP75" s="1091"/>
      <c r="AQ75" s="1091"/>
      <c r="AR75" s="1091"/>
      <c r="AS75" s="1091"/>
      <c r="AT75" s="983"/>
      <c r="AU75" s="983"/>
      <c r="AV75" s="1049"/>
      <c r="AW75" s="1050"/>
      <c r="AX75" s="1050"/>
      <c r="AY75" s="1050"/>
      <c r="AZ75" s="1050"/>
      <c r="BA75" s="1050"/>
      <c r="BB75" s="1050"/>
      <c r="BC75" s="1050"/>
      <c r="BD75" s="1050"/>
      <c r="BE75" s="1089"/>
      <c r="BF75" s="177"/>
      <c r="BG75" s="177"/>
      <c r="BH75" s="193"/>
      <c r="BI75" s="193"/>
      <c r="BJ75" s="193"/>
      <c r="BK75" s="193"/>
      <c r="BL75" s="193"/>
      <c r="BM75" s="193"/>
      <c r="BN75" s="193"/>
      <c r="BO75" s="193"/>
      <c r="BP75" s="193"/>
      <c r="BQ75" s="193"/>
      <c r="BR75" s="193"/>
      <c r="BS75" s="193"/>
      <c r="BT75" s="193"/>
      <c r="BU75" s="193"/>
      <c r="BV75" s="193"/>
      <c r="BW75" s="193"/>
      <c r="BX75" s="193"/>
      <c r="BY75" s="193"/>
      <c r="BZ75" s="193"/>
      <c r="CA75" s="193"/>
      <c r="CB75" s="193"/>
      <c r="CC75" s="193"/>
    </row>
    <row r="76" spans="2:81" s="173" customFormat="1" ht="3.4" customHeight="1">
      <c r="B76" s="987"/>
      <c r="C76" s="987"/>
      <c r="D76" s="1056" t="s">
        <v>1201</v>
      </c>
      <c r="E76" s="1033"/>
      <c r="F76" s="1033"/>
      <c r="G76" s="1034"/>
      <c r="H76" s="1091"/>
      <c r="I76" s="1091"/>
      <c r="J76" s="1091"/>
      <c r="K76" s="1091"/>
      <c r="L76" s="1091"/>
      <c r="M76" s="1091"/>
      <c r="N76" s="1091"/>
      <c r="O76" s="1091"/>
      <c r="P76" s="1091"/>
      <c r="Q76" s="1091"/>
      <c r="R76" s="1131"/>
      <c r="S76" s="1126"/>
      <c r="T76" s="1135"/>
      <c r="U76" s="1136"/>
      <c r="V76" s="1136"/>
      <c r="W76" s="1136"/>
      <c r="X76" s="1136"/>
      <c r="Y76" s="1136"/>
      <c r="Z76" s="1136"/>
      <c r="AA76" s="1136"/>
      <c r="AB76" s="1136"/>
      <c r="AC76" s="1136"/>
      <c r="AD76" s="1136"/>
      <c r="AE76" s="1137"/>
      <c r="AG76" s="1023"/>
      <c r="AH76" s="1023"/>
      <c r="AJ76" s="1026"/>
      <c r="AK76" s="1027"/>
      <c r="AL76" s="1130"/>
      <c r="AM76" s="1125"/>
      <c r="AN76" s="1091"/>
      <c r="AO76" s="1091"/>
      <c r="AP76" s="1091"/>
      <c r="AQ76" s="1091"/>
      <c r="AR76" s="1091"/>
      <c r="AS76" s="1091"/>
      <c r="AT76" s="1148"/>
      <c r="AU76" s="1148"/>
      <c r="AV76" s="1051"/>
      <c r="AW76" s="1052"/>
      <c r="AX76" s="1052"/>
      <c r="AY76" s="1052"/>
      <c r="AZ76" s="1052"/>
      <c r="BA76" s="1052"/>
      <c r="BB76" s="1052"/>
      <c r="BC76" s="1052"/>
      <c r="BD76" s="1052"/>
      <c r="BE76" s="1090"/>
      <c r="BF76" s="177"/>
      <c r="BG76" s="177"/>
      <c r="BH76" s="193"/>
      <c r="BI76" s="193"/>
      <c r="BJ76" s="193"/>
      <c r="BK76" s="193"/>
      <c r="BL76" s="193"/>
      <c r="BM76" s="193"/>
      <c r="BN76" s="193"/>
      <c r="BO76" s="193"/>
      <c r="BP76" s="193"/>
      <c r="BQ76" s="193"/>
      <c r="BR76" s="193"/>
      <c r="BS76" s="193"/>
      <c r="BT76" s="193"/>
      <c r="BU76" s="193"/>
      <c r="BV76" s="193"/>
      <c r="BW76" s="193"/>
      <c r="BX76" s="193"/>
      <c r="BY76" s="193"/>
      <c r="BZ76" s="193"/>
      <c r="CA76" s="193"/>
      <c r="CB76" s="193"/>
      <c r="CC76" s="193"/>
    </row>
    <row r="77" spans="2:81" s="173" customFormat="1" ht="3.4" customHeight="1">
      <c r="B77" s="987"/>
      <c r="C77" s="987"/>
      <c r="D77" s="1056"/>
      <c r="E77" s="1033"/>
      <c r="F77" s="1033"/>
      <c r="G77" s="1034"/>
      <c r="H77" s="1038">
        <v>94</v>
      </c>
      <c r="I77" s="1040"/>
      <c r="J77" s="1057" t="str">
        <f>IFERROR(IF(生命保険地震保険!G12=0,"",生命保険地震保険!G12),"")</f>
        <v/>
      </c>
      <c r="K77" s="1057"/>
      <c r="L77" s="1057"/>
      <c r="M77" s="1057"/>
      <c r="N77" s="1057"/>
      <c r="O77" s="1057"/>
      <c r="P77" s="1057"/>
      <c r="Q77" s="1057"/>
      <c r="R77" s="178"/>
      <c r="S77" s="1060" t="s">
        <v>1164</v>
      </c>
      <c r="T77" s="1135"/>
      <c r="U77" s="1136"/>
      <c r="V77" s="1136"/>
      <c r="W77" s="1136"/>
      <c r="X77" s="1136"/>
      <c r="Y77" s="1136"/>
      <c r="Z77" s="1136"/>
      <c r="AA77" s="1136"/>
      <c r="AB77" s="1136"/>
      <c r="AC77" s="1136"/>
      <c r="AD77" s="1136"/>
      <c r="AE77" s="1137"/>
      <c r="AG77" s="1023"/>
      <c r="AH77" s="1023"/>
      <c r="AJ77" s="1026"/>
      <c r="AK77" s="1027"/>
      <c r="AL77" s="1038" t="s">
        <v>1202</v>
      </c>
      <c r="AM77" s="1039"/>
      <c r="AN77" s="1039"/>
      <c r="AO77" s="1039"/>
      <c r="AP77" s="1039"/>
      <c r="AQ77" s="1039"/>
      <c r="AR77" s="1039"/>
      <c r="AS77" s="1040"/>
      <c r="AT77" s="983" t="s">
        <v>1203</v>
      </c>
      <c r="AU77" s="983"/>
      <c r="AV77" s="1047" t="str">
        <f>IF(計算シート!A14=1,計算シート!C14,"")</f>
        <v/>
      </c>
      <c r="AW77" s="1048"/>
      <c r="AX77" s="1048"/>
      <c r="AY77" s="1048"/>
      <c r="AZ77" s="1048"/>
      <c r="BA77" s="1048"/>
      <c r="BB77" s="1048"/>
      <c r="BC77" s="1048"/>
      <c r="BD77" s="1048"/>
      <c r="BE77" s="1088"/>
      <c r="BF77" s="177"/>
      <c r="BG77" s="177"/>
      <c r="BH77" s="193"/>
      <c r="BI77" s="193"/>
      <c r="BJ77" s="193"/>
      <c r="BK77" s="193"/>
      <c r="BL77" s="193"/>
      <c r="BM77" s="193"/>
      <c r="BN77" s="193"/>
      <c r="BO77" s="193"/>
      <c r="BP77" s="193"/>
      <c r="BQ77" s="193"/>
      <c r="BR77" s="193"/>
      <c r="BS77" s="193"/>
      <c r="BT77" s="193"/>
      <c r="BU77" s="193"/>
      <c r="BV77" s="193"/>
      <c r="BW77" s="193"/>
      <c r="BX77" s="193"/>
      <c r="BY77" s="193"/>
      <c r="BZ77" s="193"/>
      <c r="CA77" s="193"/>
      <c r="CB77" s="193"/>
      <c r="CC77" s="193"/>
    </row>
    <row r="78" spans="2:81" s="173" customFormat="1" ht="3.4" customHeight="1">
      <c r="B78" s="987"/>
      <c r="C78" s="987"/>
      <c r="D78" s="1056"/>
      <c r="E78" s="1033"/>
      <c r="F78" s="1033"/>
      <c r="G78" s="1034"/>
      <c r="H78" s="1041"/>
      <c r="I78" s="1043"/>
      <c r="J78" s="1058"/>
      <c r="K78" s="1058"/>
      <c r="L78" s="1058"/>
      <c r="M78" s="1058"/>
      <c r="N78" s="1058"/>
      <c r="O78" s="1058"/>
      <c r="P78" s="1058"/>
      <c r="Q78" s="1058"/>
      <c r="S78" s="1061"/>
      <c r="T78" s="1135"/>
      <c r="U78" s="1136"/>
      <c r="V78" s="1136"/>
      <c r="W78" s="1136"/>
      <c r="X78" s="1136"/>
      <c r="Y78" s="1136"/>
      <c r="Z78" s="1136"/>
      <c r="AA78" s="1136"/>
      <c r="AB78" s="1136"/>
      <c r="AC78" s="1136"/>
      <c r="AD78" s="1136"/>
      <c r="AE78" s="1137"/>
      <c r="AG78" s="1023"/>
      <c r="AH78" s="1023"/>
      <c r="AJ78" s="1026"/>
      <c r="AK78" s="1027"/>
      <c r="AL78" s="1041"/>
      <c r="AM78" s="1042"/>
      <c r="AN78" s="1042"/>
      <c r="AO78" s="1042"/>
      <c r="AP78" s="1042"/>
      <c r="AQ78" s="1042"/>
      <c r="AR78" s="1042"/>
      <c r="AS78" s="1043"/>
      <c r="AT78" s="983"/>
      <c r="AU78" s="983"/>
      <c r="AV78" s="1049"/>
      <c r="AW78" s="1050"/>
      <c r="AX78" s="1050"/>
      <c r="AY78" s="1050"/>
      <c r="AZ78" s="1050"/>
      <c r="BA78" s="1050"/>
      <c r="BB78" s="1050"/>
      <c r="BC78" s="1050"/>
      <c r="BD78" s="1050"/>
      <c r="BE78" s="1089"/>
      <c r="BF78" s="177"/>
      <c r="BG78" s="177"/>
      <c r="BH78" s="193"/>
      <c r="BI78" s="193"/>
      <c r="BJ78" s="193"/>
      <c r="BK78" s="193"/>
      <c r="BL78" s="193"/>
      <c r="BM78" s="193"/>
      <c r="BN78" s="193"/>
      <c r="BO78" s="193"/>
      <c r="BP78" s="193"/>
      <c r="BQ78" s="193"/>
      <c r="BR78" s="193"/>
      <c r="BS78" s="193"/>
      <c r="BT78" s="193"/>
      <c r="BU78" s="193"/>
      <c r="BV78" s="193"/>
      <c r="BW78" s="193"/>
      <c r="BX78" s="193"/>
      <c r="BY78" s="193"/>
      <c r="BZ78" s="193"/>
      <c r="CA78" s="193"/>
      <c r="CB78" s="193"/>
      <c r="CC78" s="193"/>
    </row>
    <row r="79" spans="2:81" s="173" customFormat="1" ht="3.4" customHeight="1">
      <c r="B79" s="987"/>
      <c r="C79" s="987"/>
      <c r="D79" s="197"/>
      <c r="E79" s="198"/>
      <c r="F79" s="198"/>
      <c r="G79" s="199"/>
      <c r="H79" s="1041"/>
      <c r="I79" s="1043"/>
      <c r="J79" s="1058"/>
      <c r="K79" s="1058"/>
      <c r="L79" s="1058"/>
      <c r="M79" s="1058"/>
      <c r="N79" s="1058"/>
      <c r="O79" s="1058"/>
      <c r="P79" s="1058"/>
      <c r="Q79" s="1058"/>
      <c r="S79" s="1061"/>
      <c r="T79" s="1135"/>
      <c r="U79" s="1136"/>
      <c r="V79" s="1136"/>
      <c r="W79" s="1136"/>
      <c r="X79" s="1136"/>
      <c r="Y79" s="1136"/>
      <c r="Z79" s="1136"/>
      <c r="AA79" s="1136"/>
      <c r="AB79" s="1136"/>
      <c r="AC79" s="1136"/>
      <c r="AD79" s="1136"/>
      <c r="AE79" s="1137"/>
      <c r="AG79" s="1023"/>
      <c r="AH79" s="1023"/>
      <c r="AJ79" s="1026"/>
      <c r="AK79" s="1027"/>
      <c r="AL79" s="1041"/>
      <c r="AM79" s="1042"/>
      <c r="AN79" s="1042"/>
      <c r="AO79" s="1042"/>
      <c r="AP79" s="1042"/>
      <c r="AQ79" s="1042"/>
      <c r="AR79" s="1042"/>
      <c r="AS79" s="1043"/>
      <c r="AT79" s="983"/>
      <c r="AU79" s="983"/>
      <c r="AV79" s="1049"/>
      <c r="AW79" s="1050"/>
      <c r="AX79" s="1050"/>
      <c r="AY79" s="1050"/>
      <c r="AZ79" s="1050"/>
      <c r="BA79" s="1050"/>
      <c r="BB79" s="1050"/>
      <c r="BC79" s="1050"/>
      <c r="BD79" s="1050"/>
      <c r="BE79" s="1089"/>
      <c r="BF79" s="177"/>
      <c r="BG79" s="177"/>
      <c r="BH79" s="193"/>
      <c r="BI79" s="193"/>
      <c r="BJ79" s="193"/>
      <c r="BK79" s="193"/>
      <c r="BL79" s="193"/>
      <c r="BM79" s="193"/>
      <c r="BN79" s="193"/>
      <c r="BO79" s="193"/>
      <c r="BP79" s="193"/>
      <c r="BQ79" s="193"/>
      <c r="BR79" s="193"/>
      <c r="BS79" s="193"/>
      <c r="BT79" s="193"/>
      <c r="BU79" s="193"/>
      <c r="BV79" s="193"/>
      <c r="BW79" s="193"/>
      <c r="BX79" s="193"/>
      <c r="BY79" s="193"/>
      <c r="BZ79" s="193"/>
      <c r="CA79" s="193"/>
      <c r="CB79" s="193"/>
      <c r="CC79" s="193"/>
    </row>
    <row r="80" spans="2:81" s="173" customFormat="1" ht="3.4" customHeight="1" thickBot="1">
      <c r="B80" s="987"/>
      <c r="C80" s="987"/>
      <c r="D80" s="197"/>
      <c r="E80" s="198"/>
      <c r="F80" s="198"/>
      <c r="G80" s="199"/>
      <c r="H80" s="1044"/>
      <c r="I80" s="1046"/>
      <c r="J80" s="1059"/>
      <c r="K80" s="1059"/>
      <c r="L80" s="1059"/>
      <c r="M80" s="1059"/>
      <c r="N80" s="1059"/>
      <c r="O80" s="1059"/>
      <c r="P80" s="1059"/>
      <c r="Q80" s="1059"/>
      <c r="S80" s="1062"/>
      <c r="T80" s="1138"/>
      <c r="U80" s="1139"/>
      <c r="V80" s="1139"/>
      <c r="W80" s="1139"/>
      <c r="X80" s="1139"/>
      <c r="Y80" s="1139"/>
      <c r="Z80" s="1139"/>
      <c r="AA80" s="1139"/>
      <c r="AB80" s="1139"/>
      <c r="AC80" s="1139"/>
      <c r="AD80" s="1139"/>
      <c r="AE80" s="1140"/>
      <c r="AG80" s="1023"/>
      <c r="AH80" s="1023"/>
      <c r="AJ80" s="1028"/>
      <c r="AK80" s="1029"/>
      <c r="AL80" s="1144"/>
      <c r="AM80" s="1145"/>
      <c r="AN80" s="1145"/>
      <c r="AO80" s="1145"/>
      <c r="AP80" s="1145"/>
      <c r="AQ80" s="1145"/>
      <c r="AR80" s="1145"/>
      <c r="AS80" s="1146"/>
      <c r="AT80" s="1147"/>
      <c r="AU80" s="1147"/>
      <c r="AV80" s="1141"/>
      <c r="AW80" s="1142"/>
      <c r="AX80" s="1142"/>
      <c r="AY80" s="1142"/>
      <c r="AZ80" s="1142"/>
      <c r="BA80" s="1142"/>
      <c r="BB80" s="1142"/>
      <c r="BC80" s="1142"/>
      <c r="BD80" s="1142"/>
      <c r="BE80" s="1143"/>
      <c r="BF80" s="177"/>
      <c r="BG80" s="177"/>
      <c r="BH80" s="193"/>
      <c r="BI80" s="193"/>
      <c r="BJ80" s="193"/>
      <c r="BK80" s="193"/>
      <c r="BL80" s="193"/>
      <c r="BM80" s="193"/>
      <c r="BN80" s="193"/>
      <c r="BO80" s="193"/>
      <c r="BP80" s="193"/>
      <c r="BQ80" s="193"/>
      <c r="BR80" s="193"/>
      <c r="BS80" s="193"/>
      <c r="BT80" s="193"/>
      <c r="BU80" s="193"/>
      <c r="BV80" s="193"/>
      <c r="BW80" s="193"/>
      <c r="BX80" s="193"/>
      <c r="BY80" s="193"/>
      <c r="BZ80" s="193"/>
      <c r="CA80" s="193"/>
      <c r="CB80" s="193"/>
      <c r="CC80" s="193"/>
    </row>
    <row r="81" spans="2:81" s="173" customFormat="1" ht="3.4" customHeight="1">
      <c r="B81" s="987"/>
      <c r="C81" s="987"/>
      <c r="D81" s="1173" t="s">
        <v>1204</v>
      </c>
      <c r="E81" s="1174"/>
      <c r="F81" s="1174"/>
      <c r="G81" s="1175"/>
      <c r="H81" s="1091" t="s">
        <v>1205</v>
      </c>
      <c r="I81" s="1091"/>
      <c r="J81" s="1091"/>
      <c r="K81" s="1091"/>
      <c r="L81" s="1091"/>
      <c r="M81" s="1091"/>
      <c r="N81" s="1091"/>
      <c r="O81" s="1091"/>
      <c r="P81" s="1091"/>
      <c r="Q81" s="1091"/>
      <c r="R81" s="1091"/>
      <c r="S81" s="1126"/>
      <c r="T81" s="1179" t="s">
        <v>1206</v>
      </c>
      <c r="U81" s="1179"/>
      <c r="V81" s="1179"/>
      <c r="W81" s="1179"/>
      <c r="X81" s="1179"/>
      <c r="Y81" s="1179"/>
      <c r="Z81" s="1179"/>
      <c r="AA81" s="1179"/>
      <c r="AB81" s="1179"/>
      <c r="AC81" s="1179"/>
      <c r="AD81" s="1179"/>
      <c r="AE81" s="1180"/>
      <c r="AG81" s="1023"/>
      <c r="AH81" s="1023"/>
      <c r="AJ81" s="1181" t="s">
        <v>1985</v>
      </c>
      <c r="AK81" s="1182"/>
      <c r="AL81" s="1030" t="s">
        <v>1161</v>
      </c>
      <c r="AM81" s="1083" t="s">
        <v>1162</v>
      </c>
      <c r="AN81" s="1083"/>
      <c r="AO81" s="1083"/>
      <c r="AP81" s="1083"/>
      <c r="AQ81" s="1083"/>
      <c r="AR81" s="1083"/>
      <c r="AS81" s="1083"/>
      <c r="AT81" s="1063" t="s">
        <v>1207</v>
      </c>
      <c r="AU81" s="1064"/>
      <c r="AV81" s="1065" t="str">
        <f>IF(計算シート!A15=1,計算シート!C15,"")</f>
        <v/>
      </c>
      <c r="AW81" s="1066"/>
      <c r="AX81" s="1066"/>
      <c r="AY81" s="1066"/>
      <c r="AZ81" s="1066"/>
      <c r="BA81" s="1066"/>
      <c r="BB81" s="1066"/>
      <c r="BC81" s="1066"/>
      <c r="BD81" s="1066"/>
      <c r="BE81" s="1085"/>
      <c r="BF81" s="177"/>
      <c r="BG81" s="177"/>
      <c r="BH81" s="193"/>
      <c r="BI81" s="193"/>
      <c r="BJ81" s="193"/>
      <c r="BK81" s="193"/>
      <c r="BL81" s="193"/>
      <c r="BM81" s="193"/>
      <c r="BN81" s="193"/>
      <c r="BO81" s="193"/>
      <c r="BP81" s="193"/>
      <c r="BQ81" s="193"/>
      <c r="BR81" s="193"/>
      <c r="BS81" s="193"/>
      <c r="BT81" s="193"/>
      <c r="BU81" s="193"/>
      <c r="BV81" s="193"/>
      <c r="BW81" s="193"/>
      <c r="BX81" s="193"/>
      <c r="BY81" s="193"/>
      <c r="BZ81" s="193"/>
      <c r="CA81" s="193"/>
      <c r="CB81" s="193"/>
      <c r="CC81" s="193"/>
    </row>
    <row r="82" spans="2:81" s="173" customFormat="1" ht="3.4" customHeight="1">
      <c r="B82" s="987"/>
      <c r="C82" s="987"/>
      <c r="D82" s="1176"/>
      <c r="E82" s="1177"/>
      <c r="F82" s="1177"/>
      <c r="G82" s="1178"/>
      <c r="H82" s="1091"/>
      <c r="I82" s="1091"/>
      <c r="J82" s="1091"/>
      <c r="K82" s="1091"/>
      <c r="L82" s="1091"/>
      <c r="M82" s="1091"/>
      <c r="N82" s="1091"/>
      <c r="O82" s="1091"/>
      <c r="P82" s="1091"/>
      <c r="Q82" s="1091"/>
      <c r="R82" s="1091"/>
      <c r="S82" s="1126"/>
      <c r="T82" s="1179"/>
      <c r="U82" s="1179"/>
      <c r="V82" s="1179"/>
      <c r="W82" s="1179"/>
      <c r="X82" s="1179"/>
      <c r="Y82" s="1179"/>
      <c r="Z82" s="1179"/>
      <c r="AA82" s="1179"/>
      <c r="AB82" s="1179"/>
      <c r="AC82" s="1179"/>
      <c r="AD82" s="1179"/>
      <c r="AE82" s="1180"/>
      <c r="AG82" s="1023"/>
      <c r="AH82" s="1023"/>
      <c r="AJ82" s="1183"/>
      <c r="AK82" s="1184"/>
      <c r="AL82" s="1031"/>
      <c r="AM82" s="1084"/>
      <c r="AN82" s="1084"/>
      <c r="AO82" s="1084"/>
      <c r="AP82" s="1084"/>
      <c r="AQ82" s="1084"/>
      <c r="AR82" s="1084"/>
      <c r="AS82" s="1084"/>
      <c r="AT82" s="1063"/>
      <c r="AU82" s="1064"/>
      <c r="AV82" s="1049"/>
      <c r="AW82" s="1050"/>
      <c r="AX82" s="1050"/>
      <c r="AY82" s="1050"/>
      <c r="AZ82" s="1050"/>
      <c r="BA82" s="1050"/>
      <c r="BB82" s="1050"/>
      <c r="BC82" s="1050"/>
      <c r="BD82" s="1050"/>
      <c r="BE82" s="1086"/>
      <c r="BF82" s="177"/>
      <c r="BG82" s="177"/>
      <c r="BH82" s="193"/>
      <c r="BI82" s="193"/>
      <c r="BJ82" s="193"/>
      <c r="BK82" s="193"/>
      <c r="BL82" s="193"/>
      <c r="BM82" s="193"/>
      <c r="BN82" s="193"/>
      <c r="BO82" s="193"/>
      <c r="BP82" s="193"/>
      <c r="BQ82" s="193"/>
      <c r="BR82" s="193"/>
      <c r="BS82" s="193"/>
      <c r="BT82" s="193"/>
      <c r="BU82" s="193"/>
      <c r="BV82" s="193"/>
      <c r="BW82" s="193"/>
      <c r="BX82" s="193"/>
      <c r="BY82" s="193"/>
      <c r="BZ82" s="193"/>
      <c r="CA82" s="193"/>
      <c r="CB82" s="193"/>
      <c r="CC82" s="193"/>
    </row>
    <row r="83" spans="2:81" s="173" customFormat="1" ht="3.4" customHeight="1">
      <c r="B83" s="987"/>
      <c r="C83" s="987"/>
      <c r="D83" s="1176"/>
      <c r="E83" s="1177"/>
      <c r="F83" s="1177"/>
      <c r="G83" s="1178"/>
      <c r="H83" s="1091"/>
      <c r="I83" s="1091"/>
      <c r="J83" s="1091"/>
      <c r="K83" s="1091"/>
      <c r="L83" s="1091"/>
      <c r="M83" s="1091"/>
      <c r="N83" s="1091"/>
      <c r="O83" s="1091"/>
      <c r="P83" s="1091"/>
      <c r="Q83" s="1091"/>
      <c r="R83" s="1091"/>
      <c r="S83" s="1126"/>
      <c r="T83" s="1091"/>
      <c r="U83" s="1091"/>
      <c r="V83" s="1091"/>
      <c r="W83" s="1091"/>
      <c r="X83" s="1091"/>
      <c r="Y83" s="1091"/>
      <c r="Z83" s="1091"/>
      <c r="AA83" s="1091"/>
      <c r="AB83" s="1091"/>
      <c r="AC83" s="1091"/>
      <c r="AD83" s="1091"/>
      <c r="AE83" s="1127"/>
      <c r="AG83" s="1023"/>
      <c r="AH83" s="1023"/>
      <c r="AJ83" s="1183"/>
      <c r="AK83" s="1184"/>
      <c r="AL83" s="1031"/>
      <c r="AM83" s="1084"/>
      <c r="AN83" s="1084"/>
      <c r="AO83" s="1084"/>
      <c r="AP83" s="1084"/>
      <c r="AQ83" s="1084"/>
      <c r="AR83" s="1084"/>
      <c r="AS83" s="1084"/>
      <c r="AT83" s="1063"/>
      <c r="AU83" s="1064"/>
      <c r="AV83" s="1049"/>
      <c r="AW83" s="1050"/>
      <c r="AX83" s="1050"/>
      <c r="AY83" s="1050"/>
      <c r="AZ83" s="1050"/>
      <c r="BA83" s="1050"/>
      <c r="BB83" s="1050"/>
      <c r="BC83" s="1050"/>
      <c r="BD83" s="1050"/>
      <c r="BE83" s="1086"/>
      <c r="BF83" s="177"/>
      <c r="BG83" s="177"/>
      <c r="BH83" s="193"/>
      <c r="BI83" s="193"/>
      <c r="BJ83" s="193"/>
      <c r="BK83" s="193"/>
      <c r="BL83" s="193"/>
      <c r="BM83" s="193"/>
      <c r="BN83" s="193"/>
      <c r="BO83" s="193"/>
      <c r="BP83" s="193"/>
      <c r="BQ83" s="193"/>
      <c r="BR83" s="193"/>
      <c r="BS83" s="193"/>
      <c r="BT83" s="193"/>
      <c r="BU83" s="193"/>
      <c r="BV83" s="193"/>
      <c r="BW83" s="193"/>
      <c r="BX83" s="193"/>
      <c r="BY83" s="193"/>
      <c r="BZ83" s="193"/>
      <c r="CA83" s="193"/>
      <c r="CB83" s="193"/>
      <c r="CC83" s="193"/>
    </row>
    <row r="84" spans="2:81" s="173" customFormat="1" ht="3.4" customHeight="1">
      <c r="B84" s="987"/>
      <c r="C84" s="987"/>
      <c r="D84" s="1159" t="s">
        <v>1208</v>
      </c>
      <c r="E84" s="1160"/>
      <c r="F84" s="1160"/>
      <c r="G84" s="1160"/>
      <c r="H84" s="1038">
        <v>92</v>
      </c>
      <c r="I84" s="1040"/>
      <c r="J84" s="1161" t="str">
        <f>IFERROR(IF(生命保険地震保険!E26=0,"",生命保険地震保険!E26),"")</f>
        <v/>
      </c>
      <c r="K84" s="1162"/>
      <c r="L84" s="1162"/>
      <c r="M84" s="1162"/>
      <c r="N84" s="1162"/>
      <c r="O84" s="1162"/>
      <c r="P84" s="1162"/>
      <c r="Q84" s="1162"/>
      <c r="R84" s="198"/>
      <c r="S84" s="1060" t="s">
        <v>1164</v>
      </c>
      <c r="T84" s="1038">
        <v>93</v>
      </c>
      <c r="U84" s="1040"/>
      <c r="V84" s="1167" t="str">
        <f>IFERROR(IF(生命保険地震保険!E27=0,"",生命保険地震保険!E27),"")</f>
        <v/>
      </c>
      <c r="W84" s="1168"/>
      <c r="X84" s="1168"/>
      <c r="Y84" s="1168"/>
      <c r="Z84" s="1168"/>
      <c r="AA84" s="1168"/>
      <c r="AB84" s="1168"/>
      <c r="AC84" s="1168"/>
      <c r="AD84" s="1119" t="s">
        <v>1164</v>
      </c>
      <c r="AE84" s="1120"/>
      <c r="AG84" s="1023"/>
      <c r="AH84" s="1023"/>
      <c r="AJ84" s="1183"/>
      <c r="AK84" s="1184"/>
      <c r="AL84" s="1031"/>
      <c r="AM84" s="1084"/>
      <c r="AN84" s="1084"/>
      <c r="AO84" s="1084"/>
      <c r="AP84" s="1084"/>
      <c r="AQ84" s="1084"/>
      <c r="AR84" s="1084"/>
      <c r="AS84" s="1084"/>
      <c r="AT84" s="1063"/>
      <c r="AU84" s="1064"/>
      <c r="AV84" s="1049"/>
      <c r="AW84" s="1050"/>
      <c r="AX84" s="1050"/>
      <c r="AY84" s="1050"/>
      <c r="AZ84" s="1050"/>
      <c r="BA84" s="1050"/>
      <c r="BB84" s="1050"/>
      <c r="BC84" s="1050"/>
      <c r="BD84" s="1050"/>
      <c r="BE84" s="1086"/>
      <c r="BF84" s="177"/>
      <c r="BG84" s="177"/>
      <c r="BH84" s="193"/>
      <c r="BI84" s="193"/>
      <c r="BJ84" s="193"/>
      <c r="BK84" s="193"/>
      <c r="BL84" s="193"/>
      <c r="BM84" s="193"/>
      <c r="BN84" s="193"/>
      <c r="BO84" s="193"/>
      <c r="BP84" s="193"/>
      <c r="BQ84" s="193"/>
      <c r="BR84" s="193"/>
      <c r="BS84" s="193"/>
      <c r="BT84" s="193"/>
      <c r="BU84" s="193"/>
      <c r="BV84" s="193"/>
      <c r="BW84" s="193"/>
      <c r="BX84" s="193"/>
      <c r="BY84" s="193"/>
      <c r="BZ84" s="193"/>
      <c r="CA84" s="193"/>
      <c r="CB84" s="193"/>
      <c r="CC84" s="193"/>
    </row>
    <row r="85" spans="2:81" s="173" customFormat="1" ht="3.4" customHeight="1">
      <c r="B85" s="987"/>
      <c r="C85" s="987"/>
      <c r="D85" s="1159"/>
      <c r="E85" s="1160"/>
      <c r="F85" s="1160"/>
      <c r="G85" s="1160"/>
      <c r="H85" s="1041"/>
      <c r="I85" s="1043"/>
      <c r="J85" s="1163"/>
      <c r="K85" s="1164"/>
      <c r="L85" s="1164"/>
      <c r="M85" s="1164"/>
      <c r="N85" s="1164"/>
      <c r="O85" s="1164"/>
      <c r="P85" s="1164"/>
      <c r="Q85" s="1164"/>
      <c r="S85" s="1061"/>
      <c r="T85" s="1041"/>
      <c r="U85" s="1043"/>
      <c r="V85" s="1169"/>
      <c r="W85" s="1170"/>
      <c r="X85" s="1170"/>
      <c r="Y85" s="1170"/>
      <c r="Z85" s="1170"/>
      <c r="AA85" s="1170"/>
      <c r="AB85" s="1170"/>
      <c r="AC85" s="1170"/>
      <c r="AD85" s="1121"/>
      <c r="AE85" s="1122"/>
      <c r="AG85" s="1023"/>
      <c r="AH85" s="1023"/>
      <c r="AJ85" s="1183"/>
      <c r="AK85" s="1184"/>
      <c r="AL85" s="1031"/>
      <c r="AM85" s="1032" t="s">
        <v>1166</v>
      </c>
      <c r="AN85" s="1033"/>
      <c r="AO85" s="1033"/>
      <c r="AP85" s="1033"/>
      <c r="AQ85" s="1033"/>
      <c r="AR85" s="1033"/>
      <c r="AS85" s="1034"/>
      <c r="AT85" s="1191" t="s">
        <v>1209</v>
      </c>
      <c r="AU85" s="1192"/>
      <c r="AV85" s="1047" t="str">
        <f>IF(計算シート!A16=1,計算シート!C16,"")</f>
        <v/>
      </c>
      <c r="AW85" s="1048"/>
      <c r="AX85" s="1048"/>
      <c r="AY85" s="1048"/>
      <c r="AZ85" s="1048"/>
      <c r="BA85" s="1048"/>
      <c r="BB85" s="1048"/>
      <c r="BC85" s="1048"/>
      <c r="BD85" s="1048"/>
      <c r="BE85" s="1088"/>
      <c r="BF85" s="177"/>
      <c r="BG85" s="177"/>
      <c r="BH85" s="193"/>
      <c r="BI85" s="193"/>
      <c r="BJ85" s="193"/>
      <c r="BK85" s="193"/>
      <c r="BL85" s="193"/>
      <c r="BM85" s="193"/>
      <c r="BN85" s="193"/>
      <c r="BO85" s="193"/>
      <c r="BP85" s="193"/>
      <c r="BQ85" s="193"/>
      <c r="BR85" s="193"/>
      <c r="BS85" s="193"/>
      <c r="BT85" s="193"/>
      <c r="BU85" s="193"/>
      <c r="BV85" s="193"/>
      <c r="BW85" s="193"/>
      <c r="BX85" s="193"/>
      <c r="BY85" s="193"/>
      <c r="BZ85" s="193"/>
      <c r="CA85" s="193"/>
      <c r="CB85" s="193"/>
      <c r="CC85" s="193"/>
    </row>
    <row r="86" spans="2:81" s="173" customFormat="1" ht="3.4" customHeight="1">
      <c r="B86" s="987"/>
      <c r="C86" s="987"/>
      <c r="D86" s="1159" t="s">
        <v>1210</v>
      </c>
      <c r="E86" s="1160"/>
      <c r="F86" s="1160"/>
      <c r="G86" s="1196"/>
      <c r="H86" s="1041"/>
      <c r="I86" s="1043"/>
      <c r="J86" s="1163"/>
      <c r="K86" s="1164"/>
      <c r="L86" s="1164"/>
      <c r="M86" s="1164"/>
      <c r="N86" s="1164"/>
      <c r="O86" s="1164"/>
      <c r="P86" s="1164"/>
      <c r="Q86" s="1164"/>
      <c r="S86" s="1061"/>
      <c r="T86" s="1041"/>
      <c r="U86" s="1043"/>
      <c r="V86" s="1169"/>
      <c r="W86" s="1170"/>
      <c r="X86" s="1170"/>
      <c r="Y86" s="1170"/>
      <c r="Z86" s="1170"/>
      <c r="AA86" s="1170"/>
      <c r="AB86" s="1170"/>
      <c r="AC86" s="1170"/>
      <c r="AD86" s="1121"/>
      <c r="AE86" s="1122"/>
      <c r="AG86" s="1023"/>
      <c r="AH86" s="1023"/>
      <c r="AJ86" s="1183"/>
      <c r="AK86" s="1184"/>
      <c r="AL86" s="1031"/>
      <c r="AM86" s="1032"/>
      <c r="AN86" s="1033"/>
      <c r="AO86" s="1033"/>
      <c r="AP86" s="1033"/>
      <c r="AQ86" s="1033"/>
      <c r="AR86" s="1033"/>
      <c r="AS86" s="1034"/>
      <c r="AT86" s="1190"/>
      <c r="AU86" s="1193"/>
      <c r="AV86" s="1049"/>
      <c r="AW86" s="1050"/>
      <c r="AX86" s="1050"/>
      <c r="AY86" s="1050"/>
      <c r="AZ86" s="1050"/>
      <c r="BA86" s="1050"/>
      <c r="BB86" s="1050"/>
      <c r="BC86" s="1050"/>
      <c r="BD86" s="1050"/>
      <c r="BE86" s="1089"/>
      <c r="BF86" s="177"/>
      <c r="BG86" s="177"/>
      <c r="BH86" s="193"/>
      <c r="BI86" s="193"/>
      <c r="BJ86" s="193"/>
      <c r="BK86" s="193"/>
      <c r="BL86" s="193"/>
      <c r="BM86" s="193"/>
      <c r="BN86" s="193"/>
      <c r="BO86" s="193"/>
      <c r="BP86" s="193"/>
      <c r="BQ86" s="193"/>
      <c r="BR86" s="193"/>
      <c r="BS86" s="193"/>
      <c r="BT86" s="193"/>
      <c r="BU86" s="193"/>
      <c r="BV86" s="193"/>
      <c r="BW86" s="193"/>
      <c r="BX86" s="193"/>
      <c r="BY86" s="193"/>
      <c r="BZ86" s="193"/>
      <c r="CA86" s="193"/>
      <c r="CB86" s="193"/>
      <c r="CC86" s="193"/>
    </row>
    <row r="87" spans="2:81" s="173" customFormat="1" ht="3.4" customHeight="1">
      <c r="B87" s="987"/>
      <c r="C87" s="987"/>
      <c r="D87" s="1197"/>
      <c r="E87" s="1198"/>
      <c r="F87" s="1198"/>
      <c r="G87" s="1199"/>
      <c r="H87" s="1044"/>
      <c r="I87" s="1046"/>
      <c r="J87" s="1165"/>
      <c r="K87" s="1166"/>
      <c r="L87" s="1166"/>
      <c r="M87" s="1166"/>
      <c r="N87" s="1166"/>
      <c r="O87" s="1166"/>
      <c r="P87" s="1166"/>
      <c r="Q87" s="1166"/>
      <c r="R87" s="200"/>
      <c r="S87" s="1062"/>
      <c r="T87" s="1041"/>
      <c r="U87" s="1046"/>
      <c r="V87" s="1171"/>
      <c r="W87" s="1172"/>
      <c r="X87" s="1172"/>
      <c r="Y87" s="1172"/>
      <c r="Z87" s="1172"/>
      <c r="AA87" s="1172"/>
      <c r="AB87" s="1172"/>
      <c r="AC87" s="1172"/>
      <c r="AD87" s="1123"/>
      <c r="AE87" s="1124"/>
      <c r="AG87" s="1023"/>
      <c r="AH87" s="1023"/>
      <c r="AJ87" s="1183"/>
      <c r="AK87" s="1184"/>
      <c r="AL87" s="1031"/>
      <c r="AM87" s="1032"/>
      <c r="AN87" s="1033"/>
      <c r="AO87" s="1033"/>
      <c r="AP87" s="1033"/>
      <c r="AQ87" s="1033"/>
      <c r="AR87" s="1033"/>
      <c r="AS87" s="1034"/>
      <c r="AT87" s="1190"/>
      <c r="AU87" s="1193"/>
      <c r="AV87" s="1049"/>
      <c r="AW87" s="1050"/>
      <c r="AX87" s="1050"/>
      <c r="AY87" s="1050"/>
      <c r="AZ87" s="1050"/>
      <c r="BA87" s="1050"/>
      <c r="BB87" s="1050"/>
      <c r="BC87" s="1050"/>
      <c r="BD87" s="1050"/>
      <c r="BE87" s="1089"/>
      <c r="BF87" s="177"/>
      <c r="BH87" s="193"/>
      <c r="BI87" s="193"/>
      <c r="BJ87" s="193"/>
      <c r="BK87" s="193"/>
      <c r="BL87" s="193"/>
      <c r="BM87" s="193"/>
      <c r="BN87" s="193"/>
      <c r="BO87" s="193"/>
      <c r="BP87" s="193"/>
      <c r="BQ87" s="193"/>
      <c r="BR87" s="193"/>
      <c r="BS87" s="193"/>
      <c r="BT87" s="193"/>
      <c r="BU87" s="193"/>
      <c r="BV87" s="193"/>
      <c r="BW87" s="193"/>
      <c r="BX87" s="193"/>
      <c r="BY87" s="193"/>
      <c r="BZ87" s="193"/>
      <c r="CA87" s="193"/>
      <c r="CB87" s="193"/>
      <c r="CC87" s="193"/>
    </row>
    <row r="88" spans="2:81" s="173" customFormat="1" ht="3.4" customHeight="1">
      <c r="B88" s="987"/>
      <c r="C88" s="987"/>
      <c r="D88" s="1176" t="s">
        <v>1211</v>
      </c>
      <c r="E88" s="1177"/>
      <c r="F88" s="1177"/>
      <c r="G88" s="1178"/>
      <c r="H88" s="1255" t="s">
        <v>1212</v>
      </c>
      <c r="I88" s="1177"/>
      <c r="J88" s="1275" t="str">
        <f>IF(寡婦ひとり親控除!C9="寡婦","☑","□")</f>
        <v>□</v>
      </c>
      <c r="K88" s="1275"/>
      <c r="L88" s="1276" t="s">
        <v>1213</v>
      </c>
      <c r="M88" s="1276"/>
      <c r="N88" s="1276"/>
      <c r="O88" s="1276"/>
      <c r="P88" s="1276"/>
      <c r="Q88" s="1276"/>
      <c r="R88" s="1067" t="s">
        <v>1214</v>
      </c>
      <c r="S88" s="1209"/>
      <c r="T88" s="194"/>
      <c r="U88" s="195"/>
      <c r="V88" s="201"/>
      <c r="W88" s="1177" t="s">
        <v>1215</v>
      </c>
      <c r="X88" s="1177"/>
      <c r="Y88" s="1186" t="str">
        <f>IFERROR(IF(計算シート!L217=1,"☑","☐"),"")</f>
        <v>☐</v>
      </c>
      <c r="Z88" s="1186"/>
      <c r="AA88" s="1072" t="s">
        <v>1216</v>
      </c>
      <c r="AB88" s="1072"/>
      <c r="AC88" s="1072"/>
      <c r="AD88" s="1072"/>
      <c r="AE88" s="1187"/>
      <c r="AG88" s="1023"/>
      <c r="AH88" s="1023"/>
      <c r="AJ88" s="1183"/>
      <c r="AK88" s="1184"/>
      <c r="AL88" s="1031"/>
      <c r="AM88" s="1032"/>
      <c r="AN88" s="1033"/>
      <c r="AO88" s="1033"/>
      <c r="AP88" s="1033"/>
      <c r="AQ88" s="1033"/>
      <c r="AR88" s="1033"/>
      <c r="AS88" s="1034"/>
      <c r="AT88" s="1194"/>
      <c r="AU88" s="1195"/>
      <c r="AV88" s="1051"/>
      <c r="AW88" s="1052"/>
      <c r="AX88" s="1052"/>
      <c r="AY88" s="1052"/>
      <c r="AZ88" s="1052"/>
      <c r="BA88" s="1052"/>
      <c r="BB88" s="1052"/>
      <c r="BC88" s="1052"/>
      <c r="BD88" s="1052"/>
      <c r="BE88" s="1090"/>
      <c r="BF88" s="177"/>
      <c r="BH88" s="193"/>
      <c r="BI88" s="193"/>
      <c r="BJ88" s="193"/>
      <c r="BK88" s="193"/>
      <c r="BL88" s="193"/>
      <c r="BM88" s="193"/>
      <c r="BN88" s="193"/>
      <c r="BO88" s="193"/>
      <c r="BP88" s="193"/>
      <c r="BQ88" s="193"/>
      <c r="BR88" s="193"/>
      <c r="BS88" s="193"/>
      <c r="BT88" s="193"/>
      <c r="BU88" s="193"/>
      <c r="BV88" s="193"/>
      <c r="BW88" s="193"/>
      <c r="BX88" s="193"/>
      <c r="BY88" s="193"/>
      <c r="BZ88" s="193"/>
      <c r="CA88" s="193"/>
      <c r="CB88" s="193"/>
      <c r="CC88" s="193"/>
    </row>
    <row r="89" spans="2:81" s="173" customFormat="1" ht="3.4" customHeight="1">
      <c r="B89" s="987"/>
      <c r="C89" s="987"/>
      <c r="D89" s="1176"/>
      <c r="E89" s="1177"/>
      <c r="F89" s="1177"/>
      <c r="G89" s="1178"/>
      <c r="H89" s="1255"/>
      <c r="I89" s="1177"/>
      <c r="J89" s="1186"/>
      <c r="K89" s="1186"/>
      <c r="L89" s="1277"/>
      <c r="M89" s="1277"/>
      <c r="N89" s="1277"/>
      <c r="O89" s="1277"/>
      <c r="P89" s="1277"/>
      <c r="Q89" s="1277"/>
      <c r="R89" s="1017"/>
      <c r="S89" s="1018"/>
      <c r="T89" s="195"/>
      <c r="U89" s="195"/>
      <c r="V89" s="202"/>
      <c r="W89" s="1177"/>
      <c r="X89" s="1177"/>
      <c r="Y89" s="1186"/>
      <c r="Z89" s="1186"/>
      <c r="AA89" s="1033"/>
      <c r="AB89" s="1033"/>
      <c r="AC89" s="1033"/>
      <c r="AD89" s="1033"/>
      <c r="AE89" s="1188"/>
      <c r="AG89" s="1023"/>
      <c r="AH89" s="1023"/>
      <c r="AJ89" s="1183"/>
      <c r="AK89" s="1184"/>
      <c r="AL89" s="1038" t="s">
        <v>1169</v>
      </c>
      <c r="AM89" s="1039"/>
      <c r="AN89" s="1039"/>
      <c r="AO89" s="1039"/>
      <c r="AP89" s="1039"/>
      <c r="AQ89" s="1039"/>
      <c r="AR89" s="1039"/>
      <c r="AS89" s="1040"/>
      <c r="AT89" s="1191" t="s">
        <v>1217</v>
      </c>
      <c r="AU89" s="1192"/>
      <c r="AV89" s="1092" t="str">
        <f>IF(計算シート!A17=1,計算シート!C17,"")</f>
        <v/>
      </c>
      <c r="AW89" s="1093"/>
      <c r="AX89" s="1093"/>
      <c r="AY89" s="1093"/>
      <c r="AZ89" s="1093"/>
      <c r="BA89" s="1093"/>
      <c r="BB89" s="1093"/>
      <c r="BC89" s="1093"/>
      <c r="BD89" s="1093"/>
      <c r="BE89" s="1088"/>
      <c r="BF89" s="177"/>
      <c r="BH89" s="193"/>
      <c r="BI89" s="193"/>
      <c r="BJ89" s="193"/>
      <c r="BK89" s="193"/>
      <c r="BL89" s="193"/>
      <c r="BM89" s="193"/>
      <c r="BN89" s="193"/>
      <c r="BO89" s="193"/>
      <c r="BP89" s="193"/>
      <c r="BQ89" s="193"/>
      <c r="BR89" s="193"/>
      <c r="BS89" s="193"/>
      <c r="BT89" s="193"/>
      <c r="BU89" s="193"/>
      <c r="BV89" s="193"/>
      <c r="BW89" s="193"/>
      <c r="BX89" s="193"/>
      <c r="BY89" s="193"/>
      <c r="BZ89" s="193"/>
      <c r="CA89" s="193"/>
      <c r="CB89" s="193"/>
      <c r="CC89" s="193"/>
    </row>
    <row r="90" spans="2:81" s="173" customFormat="1" ht="3.4" customHeight="1">
      <c r="B90" s="987"/>
      <c r="C90" s="987"/>
      <c r="D90" s="1176"/>
      <c r="E90" s="1177"/>
      <c r="F90" s="1177"/>
      <c r="G90" s="1178"/>
      <c r="H90" s="1255"/>
      <c r="I90" s="1177"/>
      <c r="J90" s="1186"/>
      <c r="K90" s="1186"/>
      <c r="L90" s="1277"/>
      <c r="M90" s="1277"/>
      <c r="N90" s="1277"/>
      <c r="O90" s="1277"/>
      <c r="P90" s="1277"/>
      <c r="Q90" s="1277"/>
      <c r="R90" s="1017"/>
      <c r="S90" s="1018"/>
      <c r="T90" s="195"/>
      <c r="U90" s="195"/>
      <c r="V90" s="202"/>
      <c r="W90" s="1177"/>
      <c r="X90" s="1177"/>
      <c r="Y90" s="1186"/>
      <c r="Z90" s="1186"/>
      <c r="AA90" s="1033"/>
      <c r="AB90" s="1033"/>
      <c r="AC90" s="1033"/>
      <c r="AD90" s="1033"/>
      <c r="AE90" s="1188"/>
      <c r="AF90" s="182"/>
      <c r="AG90" s="1023"/>
      <c r="AH90" s="1023"/>
      <c r="AJ90" s="1183"/>
      <c r="AK90" s="1184"/>
      <c r="AL90" s="1041"/>
      <c r="AM90" s="1042"/>
      <c r="AN90" s="1042"/>
      <c r="AO90" s="1042"/>
      <c r="AP90" s="1042"/>
      <c r="AQ90" s="1042"/>
      <c r="AR90" s="1042"/>
      <c r="AS90" s="1043"/>
      <c r="AT90" s="1190"/>
      <c r="AU90" s="1193"/>
      <c r="AV90" s="1094"/>
      <c r="AW90" s="1095"/>
      <c r="AX90" s="1095"/>
      <c r="AY90" s="1095"/>
      <c r="AZ90" s="1095"/>
      <c r="BA90" s="1095"/>
      <c r="BB90" s="1095"/>
      <c r="BC90" s="1095"/>
      <c r="BD90" s="1095"/>
      <c r="BE90" s="1089"/>
      <c r="BF90" s="177"/>
      <c r="BH90" s="193"/>
      <c r="BI90" s="193"/>
      <c r="BJ90" s="193"/>
      <c r="BK90" s="193"/>
      <c r="BL90" s="193"/>
      <c r="BM90" s="193"/>
      <c r="BN90" s="193"/>
      <c r="BO90" s="193"/>
      <c r="BP90" s="193"/>
      <c r="BQ90" s="193"/>
      <c r="BR90" s="193"/>
      <c r="BS90" s="193"/>
      <c r="BT90" s="193"/>
      <c r="BU90" s="193"/>
      <c r="BV90" s="193"/>
      <c r="BW90" s="193"/>
      <c r="BX90" s="193"/>
      <c r="BY90" s="193"/>
      <c r="BZ90" s="193"/>
      <c r="CA90" s="193"/>
      <c r="CB90" s="193"/>
      <c r="CC90" s="193"/>
    </row>
    <row r="91" spans="2:81" s="173" customFormat="1" ht="3.4" customHeight="1">
      <c r="B91" s="987"/>
      <c r="C91" s="987"/>
      <c r="D91" s="1159" t="s">
        <v>1218</v>
      </c>
      <c r="E91" s="1160"/>
      <c r="F91" s="1160"/>
      <c r="G91" s="1160"/>
      <c r="H91" s="203"/>
      <c r="I91" s="1054" t="str">
        <f>IF(寡婦ひとり親控除!D9="死別","☑","□")</f>
        <v>□</v>
      </c>
      <c r="J91" s="1033" t="s">
        <v>1219</v>
      </c>
      <c r="K91" s="1033"/>
      <c r="L91" s="1033"/>
      <c r="M91" s="1054" t="str">
        <f>IF(寡婦ひとり親控除!D9="生死不明","☑","□")</f>
        <v>□</v>
      </c>
      <c r="N91" s="1033" t="s">
        <v>1220</v>
      </c>
      <c r="O91" s="1033"/>
      <c r="P91" s="1033"/>
      <c r="Q91" s="202"/>
      <c r="R91" s="1189" t="str">
        <f>IF(寡婦ひとり親控除!C9="ひとり親","☑","□")</f>
        <v>□</v>
      </c>
      <c r="S91" s="1186"/>
      <c r="T91" s="1042" t="s">
        <v>2001</v>
      </c>
      <c r="U91" s="1042"/>
      <c r="V91" s="1043"/>
      <c r="W91" s="1210" t="s">
        <v>1221</v>
      </c>
      <c r="X91" s="1210"/>
      <c r="Y91" s="1210"/>
      <c r="Z91" s="195"/>
      <c r="AA91" s="195"/>
      <c r="AB91" s="195"/>
      <c r="AC91" s="195"/>
      <c r="AD91" s="195"/>
      <c r="AE91" s="204"/>
      <c r="AF91" s="182"/>
      <c r="AG91" s="1023"/>
      <c r="AH91" s="1023"/>
      <c r="AJ91" s="1183"/>
      <c r="AK91" s="1184"/>
      <c r="AL91" s="1041"/>
      <c r="AM91" s="1042"/>
      <c r="AN91" s="1042"/>
      <c r="AO91" s="1042"/>
      <c r="AP91" s="1042"/>
      <c r="AQ91" s="1042"/>
      <c r="AR91" s="1042"/>
      <c r="AS91" s="1043"/>
      <c r="AT91" s="1190"/>
      <c r="AU91" s="1193"/>
      <c r="AV91" s="1094"/>
      <c r="AW91" s="1095"/>
      <c r="AX91" s="1095"/>
      <c r="AY91" s="1095"/>
      <c r="AZ91" s="1095"/>
      <c r="BA91" s="1095"/>
      <c r="BB91" s="1095"/>
      <c r="BC91" s="1095"/>
      <c r="BD91" s="1095"/>
      <c r="BE91" s="1089"/>
      <c r="BF91" s="177"/>
      <c r="BH91" s="193"/>
      <c r="BI91" s="193"/>
      <c r="BJ91" s="193"/>
      <c r="BK91" s="193"/>
      <c r="BL91" s="193"/>
      <c r="BM91" s="193"/>
      <c r="BN91" s="193"/>
      <c r="BO91" s="193"/>
      <c r="BP91" s="193"/>
      <c r="BQ91" s="193"/>
      <c r="BR91" s="193"/>
      <c r="BS91" s="193"/>
      <c r="BT91" s="193"/>
      <c r="BU91" s="193"/>
      <c r="BV91" s="193"/>
      <c r="BW91" s="193"/>
      <c r="BX91" s="193"/>
      <c r="BY91" s="193"/>
      <c r="BZ91" s="193"/>
      <c r="CA91" s="193"/>
      <c r="CB91" s="193"/>
      <c r="CC91" s="193"/>
    </row>
    <row r="92" spans="2:81" s="173" customFormat="1" ht="3.4" customHeight="1">
      <c r="B92" s="987"/>
      <c r="C92" s="987"/>
      <c r="D92" s="1159"/>
      <c r="E92" s="1160"/>
      <c r="F92" s="1160"/>
      <c r="G92" s="1196"/>
      <c r="H92" s="205"/>
      <c r="I92" s="1054"/>
      <c r="J92" s="1033"/>
      <c r="K92" s="1033"/>
      <c r="L92" s="1033"/>
      <c r="M92" s="1054"/>
      <c r="N92" s="1033"/>
      <c r="O92" s="1033"/>
      <c r="P92" s="1033"/>
      <c r="Q92" s="206"/>
      <c r="R92" s="1190"/>
      <c r="S92" s="1186"/>
      <c r="T92" s="1042"/>
      <c r="U92" s="1042"/>
      <c r="V92" s="1043"/>
      <c r="W92" s="1210"/>
      <c r="X92" s="1210"/>
      <c r="Y92" s="1210"/>
      <c r="AE92" s="207"/>
      <c r="AF92" s="182"/>
      <c r="AG92" s="1023"/>
      <c r="AH92" s="1023"/>
      <c r="AJ92" s="1183"/>
      <c r="AK92" s="1184"/>
      <c r="AL92" s="1044"/>
      <c r="AM92" s="1045"/>
      <c r="AN92" s="1045"/>
      <c r="AO92" s="1045"/>
      <c r="AP92" s="1045"/>
      <c r="AQ92" s="1045"/>
      <c r="AR92" s="1045"/>
      <c r="AS92" s="1046"/>
      <c r="AT92" s="1194"/>
      <c r="AU92" s="1195"/>
      <c r="AV92" s="1096"/>
      <c r="AW92" s="1097"/>
      <c r="AX92" s="1097"/>
      <c r="AY92" s="1097"/>
      <c r="AZ92" s="1097"/>
      <c r="BA92" s="1097"/>
      <c r="BB92" s="1097"/>
      <c r="BC92" s="1097"/>
      <c r="BD92" s="1097"/>
      <c r="BE92" s="1090"/>
      <c r="BF92" s="177"/>
      <c r="BH92" s="193"/>
      <c r="BI92" s="193"/>
      <c r="BJ92" s="193"/>
      <c r="BK92" s="193"/>
      <c r="BL92" s="193"/>
      <c r="BM92" s="193"/>
      <c r="BN92" s="193"/>
      <c r="BO92" s="193"/>
      <c r="BP92" s="193"/>
      <c r="BQ92" s="193"/>
      <c r="BR92" s="193"/>
      <c r="BS92" s="193"/>
      <c r="BT92" s="193"/>
      <c r="BU92" s="193"/>
      <c r="BV92" s="193"/>
      <c r="BW92" s="193"/>
      <c r="BX92" s="193"/>
      <c r="BY92" s="193"/>
      <c r="BZ92" s="193"/>
      <c r="CA92" s="193"/>
      <c r="CB92" s="193"/>
      <c r="CC92" s="193"/>
    </row>
    <row r="93" spans="2:81" s="173" customFormat="1" ht="3.4" customHeight="1">
      <c r="B93" s="987"/>
      <c r="C93" s="987"/>
      <c r="D93" s="1200" t="s">
        <v>1222</v>
      </c>
      <c r="E93" s="1201"/>
      <c r="F93" s="1201"/>
      <c r="G93" s="1202"/>
      <c r="H93" s="205"/>
      <c r="I93" s="1054"/>
      <c r="J93" s="1033"/>
      <c r="K93" s="1033"/>
      <c r="L93" s="1033"/>
      <c r="M93" s="1054"/>
      <c r="N93" s="1033"/>
      <c r="O93" s="1033"/>
      <c r="P93" s="1033"/>
      <c r="Q93" s="206"/>
      <c r="R93" s="1190"/>
      <c r="S93" s="1186"/>
      <c r="T93" s="1042"/>
      <c r="U93" s="1042"/>
      <c r="V93" s="1043"/>
      <c r="W93" s="1203" t="str">
        <f>IFERROR(IF(ISTEXT(勤労学生控除!D6),勤労学生控除!D6,""),"")</f>
        <v/>
      </c>
      <c r="X93" s="1204"/>
      <c r="Y93" s="1204"/>
      <c r="Z93" s="1204"/>
      <c r="AA93" s="1204"/>
      <c r="AB93" s="1204"/>
      <c r="AC93" s="1204"/>
      <c r="AD93" s="1204"/>
      <c r="AE93" s="1205"/>
      <c r="AF93" s="182"/>
      <c r="AG93" s="1023"/>
      <c r="AH93" s="1023"/>
      <c r="AJ93" s="1183"/>
      <c r="AK93" s="1184"/>
      <c r="AL93" s="1038" t="s">
        <v>1173</v>
      </c>
      <c r="AM93" s="1039"/>
      <c r="AN93" s="1039"/>
      <c r="AO93" s="1039"/>
      <c r="AP93" s="1039"/>
      <c r="AQ93" s="1039"/>
      <c r="AR93" s="1039"/>
      <c r="AS93" s="1040"/>
      <c r="AT93" s="1191" t="s">
        <v>1223</v>
      </c>
      <c r="AU93" s="1192"/>
      <c r="AV93" s="1047" t="str">
        <f>IF(計算シート!A18=1,計算シート!C18,"")</f>
        <v/>
      </c>
      <c r="AW93" s="1048"/>
      <c r="AX93" s="1048"/>
      <c r="AY93" s="1048"/>
      <c r="AZ93" s="1048"/>
      <c r="BA93" s="1048"/>
      <c r="BB93" s="1048"/>
      <c r="BC93" s="1048"/>
      <c r="BD93" s="1048"/>
      <c r="BE93" s="1088"/>
      <c r="BF93" s="177"/>
    </row>
    <row r="94" spans="2:81" s="173" customFormat="1" ht="3.4" customHeight="1">
      <c r="B94" s="987"/>
      <c r="C94" s="987"/>
      <c r="D94" s="1200"/>
      <c r="E94" s="1201"/>
      <c r="F94" s="1201"/>
      <c r="G94" s="1202"/>
      <c r="H94" s="205"/>
      <c r="I94" s="1054" t="str">
        <f>IF(寡婦ひとり親控除!D9="離婚","☑","□")</f>
        <v>□</v>
      </c>
      <c r="J94" s="1033" t="s">
        <v>1224</v>
      </c>
      <c r="K94" s="1033"/>
      <c r="L94" s="1033"/>
      <c r="M94" s="1054" t="str">
        <f>IF(寡婦ひとり親控除!D9="未帰還","☑","□")</f>
        <v>□</v>
      </c>
      <c r="N94" s="1033" t="s">
        <v>1225</v>
      </c>
      <c r="O94" s="1033"/>
      <c r="P94" s="1033"/>
      <c r="Q94" s="206"/>
      <c r="R94" s="1190"/>
      <c r="S94" s="1186"/>
      <c r="T94" s="1042" t="s">
        <v>1226</v>
      </c>
      <c r="U94" s="1042"/>
      <c r="V94" s="1043"/>
      <c r="W94" s="1203"/>
      <c r="X94" s="1204"/>
      <c r="Y94" s="1204"/>
      <c r="Z94" s="1204"/>
      <c r="AA94" s="1204"/>
      <c r="AB94" s="1204"/>
      <c r="AC94" s="1204"/>
      <c r="AD94" s="1204"/>
      <c r="AE94" s="1205"/>
      <c r="AF94" s="182"/>
      <c r="AG94" s="1023"/>
      <c r="AH94" s="1023"/>
      <c r="AJ94" s="1183"/>
      <c r="AK94" s="1184"/>
      <c r="AL94" s="1041"/>
      <c r="AM94" s="1042"/>
      <c r="AN94" s="1042"/>
      <c r="AO94" s="1042"/>
      <c r="AP94" s="1042"/>
      <c r="AQ94" s="1042"/>
      <c r="AR94" s="1042"/>
      <c r="AS94" s="1043"/>
      <c r="AT94" s="1190"/>
      <c r="AU94" s="1193"/>
      <c r="AV94" s="1049"/>
      <c r="AW94" s="1050"/>
      <c r="AX94" s="1050"/>
      <c r="AY94" s="1050"/>
      <c r="AZ94" s="1050"/>
      <c r="BA94" s="1050"/>
      <c r="BB94" s="1050"/>
      <c r="BC94" s="1050"/>
      <c r="BD94" s="1050"/>
      <c r="BE94" s="1089"/>
      <c r="BF94" s="177"/>
    </row>
    <row r="95" spans="2:81" s="173" customFormat="1" ht="3.4" customHeight="1">
      <c r="B95" s="987"/>
      <c r="C95" s="987"/>
      <c r="D95" s="1200" t="s">
        <v>1227</v>
      </c>
      <c r="E95" s="1201"/>
      <c r="F95" s="1201"/>
      <c r="G95" s="1202"/>
      <c r="H95" s="208"/>
      <c r="I95" s="1054"/>
      <c r="J95" s="1033"/>
      <c r="K95" s="1033"/>
      <c r="L95" s="1033"/>
      <c r="M95" s="1054"/>
      <c r="N95" s="1033"/>
      <c r="O95" s="1033"/>
      <c r="P95" s="1033"/>
      <c r="Q95" s="206"/>
      <c r="R95" s="209"/>
      <c r="S95" s="206"/>
      <c r="T95" s="1042"/>
      <c r="U95" s="1042"/>
      <c r="V95" s="1043"/>
      <c r="W95" s="1203"/>
      <c r="X95" s="1204"/>
      <c r="Y95" s="1204"/>
      <c r="Z95" s="1204"/>
      <c r="AA95" s="1204"/>
      <c r="AB95" s="1204"/>
      <c r="AC95" s="1204"/>
      <c r="AD95" s="1204"/>
      <c r="AE95" s="1205"/>
      <c r="AG95" s="1023"/>
      <c r="AH95" s="1023"/>
      <c r="AJ95" s="1183"/>
      <c r="AK95" s="1184"/>
      <c r="AL95" s="1041"/>
      <c r="AM95" s="1042"/>
      <c r="AN95" s="1042"/>
      <c r="AO95" s="1042"/>
      <c r="AP95" s="1042"/>
      <c r="AQ95" s="1042"/>
      <c r="AR95" s="1042"/>
      <c r="AS95" s="1043"/>
      <c r="AT95" s="1190"/>
      <c r="AU95" s="1193"/>
      <c r="AV95" s="1049"/>
      <c r="AW95" s="1050"/>
      <c r="AX95" s="1050"/>
      <c r="AY95" s="1050"/>
      <c r="AZ95" s="1050"/>
      <c r="BA95" s="1050"/>
      <c r="BB95" s="1050"/>
      <c r="BC95" s="1050"/>
      <c r="BD95" s="1050"/>
      <c r="BE95" s="1089"/>
      <c r="BF95" s="177"/>
    </row>
    <row r="96" spans="2:81" s="173" customFormat="1" ht="3.4" customHeight="1">
      <c r="B96" s="987"/>
      <c r="C96" s="987"/>
      <c r="D96" s="1200"/>
      <c r="E96" s="1201"/>
      <c r="F96" s="1201"/>
      <c r="G96" s="1202"/>
      <c r="H96" s="208"/>
      <c r="I96" s="1054"/>
      <c r="J96" s="1033"/>
      <c r="K96" s="1033"/>
      <c r="L96" s="1033"/>
      <c r="M96" s="1054"/>
      <c r="N96" s="1033"/>
      <c r="O96" s="1033"/>
      <c r="P96" s="1033"/>
      <c r="Q96" s="206"/>
      <c r="R96" s="209"/>
      <c r="S96" s="210"/>
      <c r="T96" s="1042"/>
      <c r="U96" s="1042"/>
      <c r="V96" s="1043"/>
      <c r="W96" s="1203"/>
      <c r="X96" s="1204"/>
      <c r="Y96" s="1204"/>
      <c r="Z96" s="1204"/>
      <c r="AA96" s="1204"/>
      <c r="AB96" s="1204"/>
      <c r="AC96" s="1204"/>
      <c r="AD96" s="1204"/>
      <c r="AE96" s="1205"/>
      <c r="AG96" s="1023"/>
      <c r="AH96" s="1023"/>
      <c r="AJ96" s="1183"/>
      <c r="AK96" s="1184"/>
      <c r="AL96" s="1044"/>
      <c r="AM96" s="1045"/>
      <c r="AN96" s="1045"/>
      <c r="AO96" s="1045"/>
      <c r="AP96" s="1045"/>
      <c r="AQ96" s="1045"/>
      <c r="AR96" s="1045"/>
      <c r="AS96" s="1046"/>
      <c r="AT96" s="1194"/>
      <c r="AU96" s="1195"/>
      <c r="AV96" s="1051"/>
      <c r="AW96" s="1052"/>
      <c r="AX96" s="1052"/>
      <c r="AY96" s="1052"/>
      <c r="AZ96" s="1052"/>
      <c r="BA96" s="1052"/>
      <c r="BB96" s="1052"/>
      <c r="BC96" s="1052"/>
      <c r="BD96" s="1052"/>
      <c r="BE96" s="1090"/>
      <c r="BF96" s="177"/>
    </row>
    <row r="97" spans="2:58" s="173" customFormat="1" ht="3.4" customHeight="1">
      <c r="B97" s="987"/>
      <c r="C97" s="987"/>
      <c r="D97" s="211"/>
      <c r="E97" s="212"/>
      <c r="F97" s="212"/>
      <c r="G97" s="213"/>
      <c r="H97" s="214"/>
      <c r="I97" s="215"/>
      <c r="J97" s="216"/>
      <c r="K97" s="216"/>
      <c r="L97" s="216"/>
      <c r="M97" s="215"/>
      <c r="N97" s="216"/>
      <c r="O97" s="216"/>
      <c r="P97" s="216"/>
      <c r="Q97" s="216"/>
      <c r="R97" s="217"/>
      <c r="S97" s="218"/>
      <c r="T97" s="219"/>
      <c r="U97" s="219"/>
      <c r="V97" s="220"/>
      <c r="W97" s="1206"/>
      <c r="X97" s="1207"/>
      <c r="Y97" s="1207"/>
      <c r="Z97" s="1207"/>
      <c r="AA97" s="1207"/>
      <c r="AB97" s="1207"/>
      <c r="AC97" s="1207"/>
      <c r="AD97" s="1207"/>
      <c r="AE97" s="1208"/>
      <c r="AG97" s="1023"/>
      <c r="AH97" s="1023"/>
      <c r="AJ97" s="1183"/>
      <c r="AK97" s="1184"/>
      <c r="AL97" s="1038" t="s">
        <v>1177</v>
      </c>
      <c r="AM97" s="1039"/>
      <c r="AN97" s="1039"/>
      <c r="AO97" s="1039"/>
      <c r="AP97" s="1039"/>
      <c r="AQ97" s="1039"/>
      <c r="AR97" s="1039"/>
      <c r="AS97" s="1040"/>
      <c r="AT97" s="1191" t="s">
        <v>1228</v>
      </c>
      <c r="AU97" s="1192"/>
      <c r="AV97" s="1047" t="str">
        <f>IF(計算シート!A19=1,計算シート!C19,"")</f>
        <v/>
      </c>
      <c r="AW97" s="1048"/>
      <c r="AX97" s="1048"/>
      <c r="AY97" s="1048"/>
      <c r="AZ97" s="1048"/>
      <c r="BA97" s="1048"/>
      <c r="BB97" s="1048"/>
      <c r="BC97" s="1048"/>
      <c r="BD97" s="1048"/>
      <c r="BE97" s="1088"/>
      <c r="BF97" s="177"/>
    </row>
    <row r="98" spans="2:58" s="173" customFormat="1" ht="3.4" customHeight="1">
      <c r="B98" s="987"/>
      <c r="C98" s="987"/>
      <c r="D98" s="1173" t="s">
        <v>1229</v>
      </c>
      <c r="E98" s="1174"/>
      <c r="F98" s="1174"/>
      <c r="G98" s="1175"/>
      <c r="H98" s="1211">
        <v>1</v>
      </c>
      <c r="I98" s="1214" t="s">
        <v>1230</v>
      </c>
      <c r="J98" s="1216" t="str">
        <f>IFERROR(計算シート!J68,"")</f>
        <v/>
      </c>
      <c r="K98" s="1217"/>
      <c r="L98" s="1217"/>
      <c r="M98" s="1217"/>
      <c r="N98" s="1217"/>
      <c r="O98" s="1217"/>
      <c r="P98" s="1217"/>
      <c r="Q98" s="1217"/>
      <c r="R98" s="1217"/>
      <c r="S98" s="1218"/>
      <c r="T98" s="1225" t="s">
        <v>1231</v>
      </c>
      <c r="U98" s="1209"/>
      <c r="V98" s="1209"/>
      <c r="W98" s="1209"/>
      <c r="X98" s="1226"/>
      <c r="Y98" s="1229">
        <f>IFERROR(計算シート!G68,"")</f>
        <v>0</v>
      </c>
      <c r="Z98" s="1230"/>
      <c r="AA98" s="1231"/>
      <c r="AB98" s="1230">
        <f>IFERROR(配偶者扶養障害者!E46,"")</f>
        <v>0</v>
      </c>
      <c r="AC98" s="1230"/>
      <c r="AD98" s="1230"/>
      <c r="AE98" s="1237"/>
      <c r="AF98" s="182"/>
      <c r="AG98" s="1023"/>
      <c r="AH98" s="1023"/>
      <c r="AJ98" s="1183"/>
      <c r="AK98" s="1184"/>
      <c r="AL98" s="1041"/>
      <c r="AM98" s="1042"/>
      <c r="AN98" s="1042"/>
      <c r="AO98" s="1042"/>
      <c r="AP98" s="1042"/>
      <c r="AQ98" s="1042"/>
      <c r="AR98" s="1042"/>
      <c r="AS98" s="1043"/>
      <c r="AT98" s="1190"/>
      <c r="AU98" s="1193"/>
      <c r="AV98" s="1049"/>
      <c r="AW98" s="1050"/>
      <c r="AX98" s="1050"/>
      <c r="AY98" s="1050"/>
      <c r="AZ98" s="1050"/>
      <c r="BA98" s="1050"/>
      <c r="BB98" s="1050"/>
      <c r="BC98" s="1050"/>
      <c r="BD98" s="1050"/>
      <c r="BE98" s="1089"/>
      <c r="BF98" s="177"/>
    </row>
    <row r="99" spans="2:58" s="173" customFormat="1" ht="3.4" customHeight="1">
      <c r="B99" s="987"/>
      <c r="C99" s="987"/>
      <c r="D99" s="1176"/>
      <c r="E99" s="1177"/>
      <c r="F99" s="1177"/>
      <c r="G99" s="1178"/>
      <c r="H99" s="1212"/>
      <c r="I99" s="1215"/>
      <c r="J99" s="1219"/>
      <c r="K99" s="1220"/>
      <c r="L99" s="1220"/>
      <c r="M99" s="1220"/>
      <c r="N99" s="1220"/>
      <c r="O99" s="1220"/>
      <c r="P99" s="1220"/>
      <c r="Q99" s="1220"/>
      <c r="R99" s="1220"/>
      <c r="S99" s="1221"/>
      <c r="T99" s="1227"/>
      <c r="U99" s="1018"/>
      <c r="V99" s="1018"/>
      <c r="W99" s="1018"/>
      <c r="X99" s="1228"/>
      <c r="Y99" s="1232"/>
      <c r="Z99" s="1204"/>
      <c r="AA99" s="1233"/>
      <c r="AB99" s="1204"/>
      <c r="AC99" s="1204"/>
      <c r="AD99" s="1204"/>
      <c r="AE99" s="1205"/>
      <c r="AF99" s="182"/>
      <c r="AG99" s="1023"/>
      <c r="AH99" s="1023"/>
      <c r="AJ99" s="1183"/>
      <c r="AK99" s="1184"/>
      <c r="AL99" s="1041"/>
      <c r="AM99" s="1042"/>
      <c r="AN99" s="1042"/>
      <c r="AO99" s="1042"/>
      <c r="AP99" s="1042"/>
      <c r="AQ99" s="1042"/>
      <c r="AR99" s="1042"/>
      <c r="AS99" s="1043"/>
      <c r="AT99" s="1190"/>
      <c r="AU99" s="1193"/>
      <c r="AV99" s="1049"/>
      <c r="AW99" s="1050"/>
      <c r="AX99" s="1050"/>
      <c r="AY99" s="1050"/>
      <c r="AZ99" s="1050"/>
      <c r="BA99" s="1050"/>
      <c r="BB99" s="1050"/>
      <c r="BC99" s="1050"/>
      <c r="BD99" s="1050"/>
      <c r="BE99" s="1089"/>
      <c r="BF99" s="177"/>
    </row>
    <row r="100" spans="2:58" s="173" customFormat="1" ht="3.4" customHeight="1">
      <c r="B100" s="987"/>
      <c r="C100" s="987"/>
      <c r="D100" s="1176"/>
      <c r="E100" s="1177"/>
      <c r="F100" s="1177"/>
      <c r="G100" s="1178"/>
      <c r="H100" s="1212"/>
      <c r="I100" s="1215" t="s">
        <v>1232</v>
      </c>
      <c r="J100" s="1219"/>
      <c r="K100" s="1220"/>
      <c r="L100" s="1220"/>
      <c r="M100" s="1220"/>
      <c r="N100" s="1220"/>
      <c r="O100" s="1220"/>
      <c r="P100" s="1220"/>
      <c r="Q100" s="1220"/>
      <c r="R100" s="1220"/>
      <c r="S100" s="1221"/>
      <c r="T100" s="1227"/>
      <c r="U100" s="1018"/>
      <c r="V100" s="1018"/>
      <c r="W100" s="1018"/>
      <c r="X100" s="1228"/>
      <c r="Y100" s="1232"/>
      <c r="Z100" s="1204"/>
      <c r="AA100" s="1233"/>
      <c r="AB100" s="1204"/>
      <c r="AC100" s="1204"/>
      <c r="AD100" s="1204"/>
      <c r="AE100" s="1205"/>
      <c r="AF100" s="182"/>
      <c r="AG100" s="1023"/>
      <c r="AH100" s="1023"/>
      <c r="AJ100" s="1183"/>
      <c r="AK100" s="1184"/>
      <c r="AL100" s="1044"/>
      <c r="AM100" s="1045"/>
      <c r="AN100" s="1045"/>
      <c r="AO100" s="1045"/>
      <c r="AP100" s="1045"/>
      <c r="AQ100" s="1045"/>
      <c r="AR100" s="1045"/>
      <c r="AS100" s="1046"/>
      <c r="AT100" s="1194"/>
      <c r="AU100" s="1195"/>
      <c r="AV100" s="1051"/>
      <c r="AW100" s="1052"/>
      <c r="AX100" s="1052"/>
      <c r="AY100" s="1052"/>
      <c r="AZ100" s="1052"/>
      <c r="BA100" s="1052"/>
      <c r="BB100" s="1052"/>
      <c r="BC100" s="1052"/>
      <c r="BD100" s="1052"/>
      <c r="BE100" s="1090"/>
      <c r="BF100" s="177"/>
    </row>
    <row r="101" spans="2:58" s="173" customFormat="1" ht="3.4" customHeight="1">
      <c r="B101" s="987"/>
      <c r="C101" s="987"/>
      <c r="D101" s="1176"/>
      <c r="E101" s="1177"/>
      <c r="F101" s="1177"/>
      <c r="G101" s="1178"/>
      <c r="H101" s="1212"/>
      <c r="I101" s="1239"/>
      <c r="J101" s="1222"/>
      <c r="K101" s="1223"/>
      <c r="L101" s="1223"/>
      <c r="M101" s="1223"/>
      <c r="N101" s="1223"/>
      <c r="O101" s="1223"/>
      <c r="P101" s="1223"/>
      <c r="Q101" s="1223"/>
      <c r="R101" s="1223"/>
      <c r="S101" s="1224"/>
      <c r="T101" s="1227"/>
      <c r="U101" s="1018"/>
      <c r="V101" s="1018"/>
      <c r="W101" s="1018"/>
      <c r="X101" s="1228"/>
      <c r="Y101" s="1232"/>
      <c r="Z101" s="1204"/>
      <c r="AA101" s="1233"/>
      <c r="AB101" s="1204"/>
      <c r="AC101" s="1204"/>
      <c r="AD101" s="1204"/>
      <c r="AE101" s="1205"/>
      <c r="AF101" s="182"/>
      <c r="AG101" s="1023"/>
      <c r="AH101" s="1023"/>
      <c r="AJ101" s="1183"/>
      <c r="AK101" s="1184"/>
      <c r="AL101" s="1038" t="s">
        <v>1179</v>
      </c>
      <c r="AM101" s="1039"/>
      <c r="AN101" s="1039"/>
      <c r="AO101" s="1039"/>
      <c r="AP101" s="1039"/>
      <c r="AQ101" s="1039"/>
      <c r="AR101" s="1039"/>
      <c r="AS101" s="1040"/>
      <c r="AT101" s="1191" t="s">
        <v>1233</v>
      </c>
      <c r="AU101" s="1192"/>
      <c r="AV101" s="1240" t="str">
        <f>IF(計算シート!A20=1,計算シート!C20,"")</f>
        <v/>
      </c>
      <c r="AW101" s="1241"/>
      <c r="AX101" s="1241"/>
      <c r="AY101" s="1241"/>
      <c r="AZ101" s="1241"/>
      <c r="BA101" s="1241"/>
      <c r="BB101" s="1241"/>
      <c r="BC101" s="1241"/>
      <c r="BD101" s="1241"/>
      <c r="BE101" s="1088"/>
      <c r="BF101" s="177"/>
    </row>
    <row r="102" spans="2:58" s="173" customFormat="1" ht="3.4" customHeight="1">
      <c r="B102" s="987"/>
      <c r="C102" s="987"/>
      <c r="D102" s="221"/>
      <c r="H102" s="1212"/>
      <c r="I102" s="1246" t="s">
        <v>1234</v>
      </c>
      <c r="J102" s="1248" t="str">
        <f>IFERROR(IF(配偶者扶養障害者!E44="","",配偶者扶養障害者!E44),"")</f>
        <v/>
      </c>
      <c r="K102" s="1249"/>
      <c r="L102" s="1249"/>
      <c r="M102" s="1249"/>
      <c r="N102" s="1249"/>
      <c r="O102" s="1249"/>
      <c r="P102" s="1249"/>
      <c r="Q102" s="1249"/>
      <c r="R102" s="1249"/>
      <c r="S102" s="1250"/>
      <c r="T102" s="1227"/>
      <c r="U102" s="1018"/>
      <c r="V102" s="1018"/>
      <c r="W102" s="1018"/>
      <c r="X102" s="1228"/>
      <c r="Y102" s="1232"/>
      <c r="Z102" s="1204"/>
      <c r="AA102" s="1233"/>
      <c r="AB102" s="1204"/>
      <c r="AC102" s="1204"/>
      <c r="AD102" s="1204"/>
      <c r="AE102" s="1205"/>
      <c r="AF102" s="182"/>
      <c r="AG102" s="1023"/>
      <c r="AH102" s="1023"/>
      <c r="AJ102" s="1183"/>
      <c r="AK102" s="1184"/>
      <c r="AL102" s="1041"/>
      <c r="AM102" s="1042"/>
      <c r="AN102" s="1042"/>
      <c r="AO102" s="1042"/>
      <c r="AP102" s="1042"/>
      <c r="AQ102" s="1042"/>
      <c r="AR102" s="1042"/>
      <c r="AS102" s="1043"/>
      <c r="AT102" s="1190"/>
      <c r="AU102" s="1193"/>
      <c r="AV102" s="1242"/>
      <c r="AW102" s="1243"/>
      <c r="AX102" s="1243"/>
      <c r="AY102" s="1243"/>
      <c r="AZ102" s="1243"/>
      <c r="BA102" s="1243"/>
      <c r="BB102" s="1243"/>
      <c r="BC102" s="1243"/>
      <c r="BD102" s="1243"/>
      <c r="BE102" s="1089"/>
      <c r="BF102" s="177"/>
    </row>
    <row r="103" spans="2:58" s="173" customFormat="1" ht="3.4" customHeight="1">
      <c r="B103" s="987"/>
      <c r="C103" s="987"/>
      <c r="D103" s="221"/>
      <c r="H103" s="1212"/>
      <c r="I103" s="1246"/>
      <c r="J103" s="1248"/>
      <c r="K103" s="1249"/>
      <c r="L103" s="1249"/>
      <c r="M103" s="1249"/>
      <c r="N103" s="1249"/>
      <c r="O103" s="1249"/>
      <c r="P103" s="1249"/>
      <c r="Q103" s="1249"/>
      <c r="R103" s="1249"/>
      <c r="S103" s="1250"/>
      <c r="T103" s="1227"/>
      <c r="U103" s="1018"/>
      <c r="V103" s="1018"/>
      <c r="W103" s="1018"/>
      <c r="X103" s="1228"/>
      <c r="Y103" s="1232"/>
      <c r="Z103" s="1204"/>
      <c r="AA103" s="1233"/>
      <c r="AB103" s="1204"/>
      <c r="AC103" s="1204"/>
      <c r="AD103" s="1204"/>
      <c r="AE103" s="1205"/>
      <c r="AF103" s="182"/>
      <c r="AG103" s="1023"/>
      <c r="AH103" s="1023"/>
      <c r="AJ103" s="1183"/>
      <c r="AK103" s="1184"/>
      <c r="AL103" s="1041"/>
      <c r="AM103" s="1042"/>
      <c r="AN103" s="1042"/>
      <c r="AO103" s="1042"/>
      <c r="AP103" s="1042"/>
      <c r="AQ103" s="1042"/>
      <c r="AR103" s="1042"/>
      <c r="AS103" s="1043"/>
      <c r="AT103" s="1190"/>
      <c r="AU103" s="1193"/>
      <c r="AV103" s="1242"/>
      <c r="AW103" s="1243"/>
      <c r="AX103" s="1243"/>
      <c r="AY103" s="1243"/>
      <c r="AZ103" s="1243"/>
      <c r="BA103" s="1243"/>
      <c r="BB103" s="1243"/>
      <c r="BC103" s="1243"/>
      <c r="BD103" s="1243"/>
      <c r="BE103" s="1089"/>
      <c r="BF103" s="177"/>
    </row>
    <row r="104" spans="2:58" s="173" customFormat="1" ht="3.4" customHeight="1">
      <c r="B104" s="987"/>
      <c r="C104" s="987"/>
      <c r="D104" s="221"/>
      <c r="H104" s="1212"/>
      <c r="I104" s="1246"/>
      <c r="J104" s="1248"/>
      <c r="K104" s="1249"/>
      <c r="L104" s="1249"/>
      <c r="M104" s="1249"/>
      <c r="N104" s="1249"/>
      <c r="O104" s="1249"/>
      <c r="P104" s="1249"/>
      <c r="Q104" s="1249"/>
      <c r="R104" s="1249"/>
      <c r="S104" s="1250"/>
      <c r="T104" s="1227"/>
      <c r="U104" s="1018"/>
      <c r="V104" s="1018"/>
      <c r="W104" s="1018"/>
      <c r="X104" s="1228"/>
      <c r="Y104" s="1232"/>
      <c r="Z104" s="1204"/>
      <c r="AA104" s="1233"/>
      <c r="AB104" s="1204"/>
      <c r="AC104" s="1204"/>
      <c r="AD104" s="1204"/>
      <c r="AE104" s="1205"/>
      <c r="AG104" s="1023"/>
      <c r="AH104" s="1023"/>
      <c r="AJ104" s="1183"/>
      <c r="AK104" s="1184"/>
      <c r="AL104" s="1041"/>
      <c r="AM104" s="1045"/>
      <c r="AN104" s="1045"/>
      <c r="AO104" s="1045"/>
      <c r="AP104" s="1045"/>
      <c r="AQ104" s="1045"/>
      <c r="AR104" s="1045"/>
      <c r="AS104" s="1046"/>
      <c r="AT104" s="1194"/>
      <c r="AU104" s="1195"/>
      <c r="AV104" s="1244"/>
      <c r="AW104" s="1245"/>
      <c r="AX104" s="1245"/>
      <c r="AY104" s="1245"/>
      <c r="AZ104" s="1245"/>
      <c r="BA104" s="1245"/>
      <c r="BB104" s="1245"/>
      <c r="BC104" s="1245"/>
      <c r="BD104" s="1245"/>
      <c r="BE104" s="1090"/>
      <c r="BF104" s="177"/>
    </row>
    <row r="105" spans="2:58" s="173" customFormat="1" ht="3.4" customHeight="1">
      <c r="B105" s="987"/>
      <c r="C105" s="987"/>
      <c r="D105" s="1254" t="s">
        <v>1235</v>
      </c>
      <c r="E105" s="1018"/>
      <c r="F105" s="1018"/>
      <c r="G105" s="1019"/>
      <c r="H105" s="1212"/>
      <c r="I105" s="1246"/>
      <c r="J105" s="1248"/>
      <c r="K105" s="1249"/>
      <c r="L105" s="1249"/>
      <c r="M105" s="1249"/>
      <c r="N105" s="1249"/>
      <c r="O105" s="1249"/>
      <c r="P105" s="1249"/>
      <c r="Q105" s="1249"/>
      <c r="R105" s="1249"/>
      <c r="S105" s="1250"/>
      <c r="T105" s="1227"/>
      <c r="U105" s="1018"/>
      <c r="V105" s="1018"/>
      <c r="W105" s="1018"/>
      <c r="X105" s="1228"/>
      <c r="Y105" s="1232"/>
      <c r="Z105" s="1204"/>
      <c r="AA105" s="1233"/>
      <c r="AB105" s="1204"/>
      <c r="AC105" s="1204"/>
      <c r="AD105" s="1204"/>
      <c r="AE105" s="1205"/>
      <c r="AG105" s="1023"/>
      <c r="AH105" s="1023"/>
      <c r="AJ105" s="1183"/>
      <c r="AK105" s="1185"/>
      <c r="AL105" s="1131" t="s">
        <v>1236</v>
      </c>
      <c r="AM105" s="1039" t="s">
        <v>1237</v>
      </c>
      <c r="AN105" s="1039"/>
      <c r="AO105" s="1039"/>
      <c r="AP105" s="1039"/>
      <c r="AQ105" s="1039"/>
      <c r="AR105" s="1039"/>
      <c r="AS105" s="1040"/>
      <c r="AT105" s="1191" t="s">
        <v>1238</v>
      </c>
      <c r="AU105" s="1192"/>
      <c r="AV105" s="1047" t="str">
        <f>IF(計算シート!A21=1,計算シート!C21,"")</f>
        <v/>
      </c>
      <c r="AW105" s="1048"/>
      <c r="AX105" s="1048"/>
      <c r="AY105" s="1048"/>
      <c r="AZ105" s="1048"/>
      <c r="BA105" s="1048"/>
      <c r="BB105" s="1048"/>
      <c r="BC105" s="1048"/>
      <c r="BD105" s="1048"/>
      <c r="BE105" s="190"/>
      <c r="BF105" s="177"/>
    </row>
    <row r="106" spans="2:58" s="173" customFormat="1" ht="3.4" customHeight="1">
      <c r="B106" s="987"/>
      <c r="C106" s="987"/>
      <c r="D106" s="1254"/>
      <c r="E106" s="1018"/>
      <c r="F106" s="1018"/>
      <c r="G106" s="1019"/>
      <c r="H106" s="1212"/>
      <c r="I106" s="1247"/>
      <c r="J106" s="1251"/>
      <c r="K106" s="1252"/>
      <c r="L106" s="1252"/>
      <c r="M106" s="1252"/>
      <c r="N106" s="1252"/>
      <c r="O106" s="1252"/>
      <c r="P106" s="1252"/>
      <c r="Q106" s="1252"/>
      <c r="R106" s="1252"/>
      <c r="S106" s="1253"/>
      <c r="T106" s="1227"/>
      <c r="U106" s="1018"/>
      <c r="V106" s="1018"/>
      <c r="W106" s="1018"/>
      <c r="X106" s="1228"/>
      <c r="Y106" s="1234"/>
      <c r="Z106" s="1235"/>
      <c r="AA106" s="1236"/>
      <c r="AB106" s="1235"/>
      <c r="AC106" s="1235"/>
      <c r="AD106" s="1235"/>
      <c r="AE106" s="1238"/>
      <c r="AG106" s="1023"/>
      <c r="AH106" s="1023"/>
      <c r="AJ106" s="1183"/>
      <c r="AK106" s="1185"/>
      <c r="AL106" s="1279"/>
      <c r="AM106" s="1042"/>
      <c r="AN106" s="1042"/>
      <c r="AO106" s="1042"/>
      <c r="AP106" s="1042"/>
      <c r="AQ106" s="1042"/>
      <c r="AR106" s="1042"/>
      <c r="AS106" s="1043"/>
      <c r="AT106" s="1190"/>
      <c r="AU106" s="1193"/>
      <c r="AV106" s="1049"/>
      <c r="AW106" s="1050"/>
      <c r="AX106" s="1050"/>
      <c r="AY106" s="1050"/>
      <c r="AZ106" s="1050"/>
      <c r="BA106" s="1050"/>
      <c r="BB106" s="1050"/>
      <c r="BC106" s="1050"/>
      <c r="BD106" s="1050"/>
      <c r="BE106" s="190"/>
      <c r="BF106" s="177"/>
    </row>
    <row r="107" spans="2:58" s="173" customFormat="1" ht="3.4" customHeight="1">
      <c r="B107" s="987"/>
      <c r="C107" s="987"/>
      <c r="D107" s="1254"/>
      <c r="E107" s="1018"/>
      <c r="F107" s="1018"/>
      <c r="G107" s="1019"/>
      <c r="H107" s="1212"/>
      <c r="I107" s="1256" t="s">
        <v>1151</v>
      </c>
      <c r="J107" s="1257"/>
      <c r="K107" s="1258"/>
      <c r="L107" s="1263" t="str">
        <f>IFERROR(計算シート!K68,"")</f>
        <v/>
      </c>
      <c r="M107" s="1264"/>
      <c r="N107" s="1264"/>
      <c r="O107" s="1264"/>
      <c r="P107" s="1264"/>
      <c r="Q107" s="1264"/>
      <c r="R107" s="1264"/>
      <c r="S107" s="1264"/>
      <c r="T107" s="1264"/>
      <c r="U107" s="1264"/>
      <c r="V107" s="1264"/>
      <c r="W107" s="1265"/>
      <c r="X107" s="222"/>
      <c r="Y107" s="223"/>
      <c r="Z107" s="224"/>
      <c r="AA107" s="224"/>
      <c r="AB107" s="225"/>
      <c r="AC107" s="225"/>
      <c r="AD107" s="225"/>
      <c r="AE107" s="226"/>
      <c r="AG107" s="1023"/>
      <c r="AH107" s="1023"/>
      <c r="AJ107" s="1183"/>
      <c r="AK107" s="1185"/>
      <c r="AL107" s="1279"/>
      <c r="AM107" s="1042"/>
      <c r="AN107" s="1042"/>
      <c r="AO107" s="1042"/>
      <c r="AP107" s="1042"/>
      <c r="AQ107" s="1042"/>
      <c r="AR107" s="1042"/>
      <c r="AS107" s="1043"/>
      <c r="AT107" s="1190"/>
      <c r="AU107" s="1193"/>
      <c r="AV107" s="1049"/>
      <c r="AW107" s="1050"/>
      <c r="AX107" s="1050"/>
      <c r="AY107" s="1050"/>
      <c r="AZ107" s="1050"/>
      <c r="BA107" s="1050"/>
      <c r="BB107" s="1050"/>
      <c r="BC107" s="1050"/>
      <c r="BD107" s="1050"/>
      <c r="BE107" s="190"/>
      <c r="BF107" s="177"/>
    </row>
    <row r="108" spans="2:58" s="173" customFormat="1" ht="3.4" customHeight="1">
      <c r="B108" s="987"/>
      <c r="C108" s="987"/>
      <c r="D108" s="227"/>
      <c r="E108" s="228"/>
      <c r="F108" s="228"/>
      <c r="G108" s="228"/>
      <c r="H108" s="1212"/>
      <c r="I108" s="1259"/>
      <c r="J108" s="1257"/>
      <c r="K108" s="1258"/>
      <c r="L108" s="1266"/>
      <c r="M108" s="1267"/>
      <c r="N108" s="1267"/>
      <c r="O108" s="1267"/>
      <c r="P108" s="1267"/>
      <c r="Q108" s="1267"/>
      <c r="R108" s="1267"/>
      <c r="S108" s="1267"/>
      <c r="T108" s="1267"/>
      <c r="U108" s="1267"/>
      <c r="V108" s="1267"/>
      <c r="W108" s="1268"/>
      <c r="X108" s="210"/>
      <c r="Y108" s="229"/>
      <c r="Z108" s="230"/>
      <c r="AA108" s="230"/>
      <c r="AB108" s="231"/>
      <c r="AC108" s="231"/>
      <c r="AD108" s="231"/>
      <c r="AE108" s="232"/>
      <c r="AG108" s="1023"/>
      <c r="AH108" s="1023"/>
      <c r="AJ108" s="1183"/>
      <c r="AK108" s="1185"/>
      <c r="AL108" s="1279"/>
      <c r="AM108" s="1042"/>
      <c r="AN108" s="1042"/>
      <c r="AO108" s="1042"/>
      <c r="AP108" s="1042"/>
      <c r="AQ108" s="1042"/>
      <c r="AR108" s="1042"/>
      <c r="AS108" s="1043"/>
      <c r="AT108" s="1194"/>
      <c r="AU108" s="1195"/>
      <c r="AV108" s="1051"/>
      <c r="AW108" s="1052"/>
      <c r="AX108" s="1052"/>
      <c r="AY108" s="1052"/>
      <c r="AZ108" s="1052"/>
      <c r="BA108" s="1052"/>
      <c r="BB108" s="1052"/>
      <c r="BC108" s="1052"/>
      <c r="BD108" s="1052"/>
      <c r="BE108" s="233"/>
      <c r="BF108" s="177"/>
    </row>
    <row r="109" spans="2:58" s="173" customFormat="1" ht="3.4" customHeight="1">
      <c r="B109" s="987"/>
      <c r="C109" s="987"/>
      <c r="D109" s="227"/>
      <c r="E109" s="228"/>
      <c r="F109" s="228"/>
      <c r="G109" s="228"/>
      <c r="H109" s="1213"/>
      <c r="I109" s="1260"/>
      <c r="J109" s="1261"/>
      <c r="K109" s="1262"/>
      <c r="L109" s="1269"/>
      <c r="M109" s="1270"/>
      <c r="N109" s="1270"/>
      <c r="O109" s="1270"/>
      <c r="P109" s="1270"/>
      <c r="Q109" s="1270"/>
      <c r="R109" s="1270"/>
      <c r="S109" s="1270"/>
      <c r="T109" s="1270"/>
      <c r="U109" s="1270"/>
      <c r="V109" s="1270"/>
      <c r="W109" s="1271"/>
      <c r="X109" s="218"/>
      <c r="Y109" s="234"/>
      <c r="Z109" s="235"/>
      <c r="AA109" s="235"/>
      <c r="AB109" s="236"/>
      <c r="AC109" s="236"/>
      <c r="AD109" s="236"/>
      <c r="AE109" s="237"/>
      <c r="AG109" s="1023"/>
      <c r="AH109" s="1023"/>
      <c r="AJ109" s="1183"/>
      <c r="AK109" s="1185"/>
      <c r="AL109" s="1279"/>
      <c r="AM109" s="1038" t="s">
        <v>1188</v>
      </c>
      <c r="AN109" s="1039"/>
      <c r="AO109" s="1039"/>
      <c r="AP109" s="1039"/>
      <c r="AQ109" s="1039"/>
      <c r="AR109" s="1039"/>
      <c r="AS109" s="1040"/>
      <c r="AT109" s="1191" t="s">
        <v>1239</v>
      </c>
      <c r="AU109" s="1192"/>
      <c r="AV109" s="1047" t="str">
        <f>IF(計算シート!A22=1,計算シート!C22,"")</f>
        <v/>
      </c>
      <c r="AW109" s="1048"/>
      <c r="AX109" s="1048"/>
      <c r="AY109" s="1048"/>
      <c r="AZ109" s="1048"/>
      <c r="BA109" s="1048"/>
      <c r="BB109" s="1048"/>
      <c r="BC109" s="1048"/>
      <c r="BD109" s="1048"/>
      <c r="BE109" s="190"/>
      <c r="BF109" s="177"/>
    </row>
    <row r="110" spans="2:58" s="173" customFormat="1" ht="3.4" customHeight="1">
      <c r="B110" s="987"/>
      <c r="C110" s="987"/>
      <c r="D110" s="227"/>
      <c r="E110" s="228"/>
      <c r="F110" s="228"/>
      <c r="G110" s="228"/>
      <c r="H110" s="1211">
        <v>2</v>
      </c>
      <c r="I110" s="1214" t="s">
        <v>1230</v>
      </c>
      <c r="J110" s="1229" t="str">
        <f>IFERROR(計算シート!J69,"")</f>
        <v/>
      </c>
      <c r="K110" s="1230"/>
      <c r="L110" s="1230"/>
      <c r="M110" s="1230"/>
      <c r="N110" s="1230"/>
      <c r="O110" s="1230"/>
      <c r="P110" s="1230"/>
      <c r="Q110" s="1230"/>
      <c r="R110" s="1230"/>
      <c r="S110" s="1231"/>
      <c r="T110" s="1225" t="s">
        <v>1231</v>
      </c>
      <c r="U110" s="1209"/>
      <c r="V110" s="1209"/>
      <c r="W110" s="1209"/>
      <c r="X110" s="1226"/>
      <c r="Y110" s="1229">
        <f>IFERROR(計算シート!G69,"")</f>
        <v>0</v>
      </c>
      <c r="Z110" s="1230"/>
      <c r="AA110" s="1231"/>
      <c r="AB110" s="1230">
        <f>IFERROR(配偶者扶養障害者!E49,"")</f>
        <v>0</v>
      </c>
      <c r="AC110" s="1230"/>
      <c r="AD110" s="1230"/>
      <c r="AE110" s="1237"/>
      <c r="AG110" s="1023"/>
      <c r="AH110" s="1023"/>
      <c r="AJ110" s="1183"/>
      <c r="AK110" s="1185"/>
      <c r="AL110" s="1279"/>
      <c r="AM110" s="1041"/>
      <c r="AN110" s="1042"/>
      <c r="AO110" s="1042"/>
      <c r="AP110" s="1042"/>
      <c r="AQ110" s="1042"/>
      <c r="AR110" s="1042"/>
      <c r="AS110" s="1043"/>
      <c r="AT110" s="1190"/>
      <c r="AU110" s="1193"/>
      <c r="AV110" s="1049"/>
      <c r="AW110" s="1050"/>
      <c r="AX110" s="1050"/>
      <c r="AY110" s="1050"/>
      <c r="AZ110" s="1050"/>
      <c r="BA110" s="1050"/>
      <c r="BB110" s="1050"/>
      <c r="BC110" s="1050"/>
      <c r="BD110" s="1050"/>
      <c r="BE110" s="190"/>
      <c r="BF110" s="177"/>
    </row>
    <row r="111" spans="2:58" s="173" customFormat="1" ht="3.4" customHeight="1">
      <c r="B111" s="987"/>
      <c r="C111" s="987"/>
      <c r="D111" s="1254" t="s">
        <v>1240</v>
      </c>
      <c r="E111" s="1018"/>
      <c r="F111" s="1018"/>
      <c r="G111" s="1019"/>
      <c r="H111" s="1212"/>
      <c r="I111" s="1215"/>
      <c r="J111" s="1232"/>
      <c r="K111" s="1204"/>
      <c r="L111" s="1204"/>
      <c r="M111" s="1204"/>
      <c r="N111" s="1204"/>
      <c r="O111" s="1204"/>
      <c r="P111" s="1204"/>
      <c r="Q111" s="1204"/>
      <c r="R111" s="1204"/>
      <c r="S111" s="1233"/>
      <c r="T111" s="1227"/>
      <c r="U111" s="1018"/>
      <c r="V111" s="1018"/>
      <c r="W111" s="1018"/>
      <c r="X111" s="1228"/>
      <c r="Y111" s="1232"/>
      <c r="Z111" s="1204"/>
      <c r="AA111" s="1233"/>
      <c r="AB111" s="1204"/>
      <c r="AC111" s="1204"/>
      <c r="AD111" s="1204"/>
      <c r="AE111" s="1205"/>
      <c r="AG111" s="1023"/>
      <c r="AH111" s="1023"/>
      <c r="AJ111" s="1183"/>
      <c r="AK111" s="1185"/>
      <c r="AL111" s="1279"/>
      <c r="AM111" s="1041"/>
      <c r="AN111" s="1042"/>
      <c r="AO111" s="1042"/>
      <c r="AP111" s="1042"/>
      <c r="AQ111" s="1042"/>
      <c r="AR111" s="1042"/>
      <c r="AS111" s="1043"/>
      <c r="AT111" s="1190"/>
      <c r="AU111" s="1193"/>
      <c r="AV111" s="1049"/>
      <c r="AW111" s="1050"/>
      <c r="AX111" s="1050"/>
      <c r="AY111" s="1050"/>
      <c r="AZ111" s="1050"/>
      <c r="BA111" s="1050"/>
      <c r="BB111" s="1050"/>
      <c r="BC111" s="1050"/>
      <c r="BD111" s="1050"/>
      <c r="BE111" s="190"/>
      <c r="BF111" s="177"/>
    </row>
    <row r="112" spans="2:58" s="173" customFormat="1" ht="3.4" customHeight="1">
      <c r="B112" s="987"/>
      <c r="C112" s="987"/>
      <c r="D112" s="1254"/>
      <c r="E112" s="1018"/>
      <c r="F112" s="1018"/>
      <c r="G112" s="1019"/>
      <c r="H112" s="1212"/>
      <c r="I112" s="1215" t="s">
        <v>1232</v>
      </c>
      <c r="J112" s="1232"/>
      <c r="K112" s="1204"/>
      <c r="L112" s="1204"/>
      <c r="M112" s="1204"/>
      <c r="N112" s="1204"/>
      <c r="O112" s="1204"/>
      <c r="P112" s="1204"/>
      <c r="Q112" s="1204"/>
      <c r="R112" s="1204"/>
      <c r="S112" s="1233"/>
      <c r="T112" s="1227"/>
      <c r="U112" s="1018"/>
      <c r="V112" s="1018"/>
      <c r="W112" s="1018"/>
      <c r="X112" s="1228"/>
      <c r="Y112" s="1232"/>
      <c r="Z112" s="1204"/>
      <c r="AA112" s="1233"/>
      <c r="AB112" s="1204"/>
      <c r="AC112" s="1204"/>
      <c r="AD112" s="1204"/>
      <c r="AE112" s="1205"/>
      <c r="AG112" s="1023"/>
      <c r="AH112" s="1023"/>
      <c r="AJ112" s="1183"/>
      <c r="AK112" s="1185"/>
      <c r="AL112" s="1279"/>
      <c r="AM112" s="1044"/>
      <c r="AN112" s="1045"/>
      <c r="AO112" s="1045"/>
      <c r="AP112" s="1045"/>
      <c r="AQ112" s="1045"/>
      <c r="AR112" s="1045"/>
      <c r="AS112" s="1046"/>
      <c r="AT112" s="1194"/>
      <c r="AU112" s="1195"/>
      <c r="AV112" s="1051"/>
      <c r="AW112" s="1052"/>
      <c r="AX112" s="1052"/>
      <c r="AY112" s="1052"/>
      <c r="AZ112" s="1052"/>
      <c r="BA112" s="1052"/>
      <c r="BB112" s="1052"/>
      <c r="BC112" s="1052"/>
      <c r="BD112" s="1052"/>
      <c r="BE112" s="190"/>
      <c r="BF112" s="177"/>
    </row>
    <row r="113" spans="2:58" s="173" customFormat="1" ht="3.4" customHeight="1">
      <c r="B113" s="987"/>
      <c r="C113" s="987"/>
      <c r="D113" s="1254"/>
      <c r="E113" s="1018"/>
      <c r="F113" s="1018"/>
      <c r="G113" s="1019"/>
      <c r="H113" s="1212"/>
      <c r="I113" s="1239"/>
      <c r="J113" s="1234"/>
      <c r="K113" s="1235"/>
      <c r="L113" s="1235"/>
      <c r="M113" s="1235"/>
      <c r="N113" s="1235"/>
      <c r="O113" s="1235"/>
      <c r="P113" s="1235"/>
      <c r="Q113" s="1235"/>
      <c r="R113" s="1235"/>
      <c r="S113" s="1236"/>
      <c r="T113" s="1227"/>
      <c r="U113" s="1018"/>
      <c r="V113" s="1018"/>
      <c r="W113" s="1018"/>
      <c r="X113" s="1228"/>
      <c r="Y113" s="1232"/>
      <c r="Z113" s="1204"/>
      <c r="AA113" s="1233"/>
      <c r="AB113" s="1204"/>
      <c r="AC113" s="1204"/>
      <c r="AD113" s="1204"/>
      <c r="AE113" s="1205"/>
      <c r="AG113" s="1023"/>
      <c r="AH113" s="1023"/>
      <c r="AJ113" s="1183"/>
      <c r="AK113" s="1185"/>
      <c r="AL113" s="1279"/>
      <c r="AM113" s="1125" t="s">
        <v>1190</v>
      </c>
      <c r="AN113" s="1091"/>
      <c r="AO113" s="1091"/>
      <c r="AP113" s="1091"/>
      <c r="AQ113" s="1091"/>
      <c r="AR113" s="1091"/>
      <c r="AS113" s="1091"/>
      <c r="AT113" s="1191" t="s">
        <v>1241</v>
      </c>
      <c r="AU113" s="1192"/>
      <c r="AV113" s="1047" t="str">
        <f>IF(計算シート!A23=1,計算シート!C23,"")</f>
        <v/>
      </c>
      <c r="AW113" s="1048"/>
      <c r="AX113" s="1048"/>
      <c r="AY113" s="1048"/>
      <c r="AZ113" s="1048"/>
      <c r="BA113" s="1048"/>
      <c r="BB113" s="1048"/>
      <c r="BC113" s="1048"/>
      <c r="BD113" s="1048"/>
      <c r="BE113" s="1088"/>
      <c r="BF113" s="177"/>
    </row>
    <row r="114" spans="2:58" s="173" customFormat="1" ht="3.4" customHeight="1">
      <c r="B114" s="987"/>
      <c r="C114" s="987"/>
      <c r="D114" s="227"/>
      <c r="E114" s="228"/>
      <c r="F114" s="228"/>
      <c r="G114" s="228"/>
      <c r="H114" s="1212"/>
      <c r="I114" s="1246" t="s">
        <v>1234</v>
      </c>
      <c r="J114" s="1249" t="str">
        <f>IFERROR(IF(配偶者扶養障害者!E47="","",配偶者扶養障害者!E47),"")</f>
        <v/>
      </c>
      <c r="K114" s="1249"/>
      <c r="L114" s="1249"/>
      <c r="M114" s="1249"/>
      <c r="N114" s="1249"/>
      <c r="O114" s="1249"/>
      <c r="P114" s="1249"/>
      <c r="Q114" s="1249"/>
      <c r="R114" s="1249"/>
      <c r="S114" s="1249"/>
      <c r="T114" s="1227"/>
      <c r="U114" s="1018"/>
      <c r="V114" s="1018"/>
      <c r="W114" s="1018"/>
      <c r="X114" s="1228"/>
      <c r="Y114" s="1232"/>
      <c r="Z114" s="1204"/>
      <c r="AA114" s="1233"/>
      <c r="AB114" s="1204"/>
      <c r="AC114" s="1204"/>
      <c r="AD114" s="1204"/>
      <c r="AE114" s="1205"/>
      <c r="AG114" s="1023"/>
      <c r="AH114" s="1023"/>
      <c r="AJ114" s="1183"/>
      <c r="AK114" s="1185"/>
      <c r="AL114" s="1279"/>
      <c r="AM114" s="1125"/>
      <c r="AN114" s="1091"/>
      <c r="AO114" s="1091"/>
      <c r="AP114" s="1091"/>
      <c r="AQ114" s="1091"/>
      <c r="AR114" s="1091"/>
      <c r="AS114" s="1091"/>
      <c r="AT114" s="1190"/>
      <c r="AU114" s="1193"/>
      <c r="AV114" s="1049"/>
      <c r="AW114" s="1050"/>
      <c r="AX114" s="1050"/>
      <c r="AY114" s="1050"/>
      <c r="AZ114" s="1050"/>
      <c r="BA114" s="1050"/>
      <c r="BB114" s="1050"/>
      <c r="BC114" s="1050"/>
      <c r="BD114" s="1050"/>
      <c r="BE114" s="1089"/>
      <c r="BF114" s="177"/>
    </row>
    <row r="115" spans="2:58" s="173" customFormat="1" ht="3.4" customHeight="1">
      <c r="B115" s="987"/>
      <c r="C115" s="987"/>
      <c r="D115" s="221"/>
      <c r="H115" s="1212"/>
      <c r="I115" s="1246"/>
      <c r="J115" s="1249"/>
      <c r="K115" s="1249"/>
      <c r="L115" s="1249"/>
      <c r="M115" s="1249"/>
      <c r="N115" s="1249"/>
      <c r="O115" s="1249"/>
      <c r="P115" s="1249"/>
      <c r="Q115" s="1249"/>
      <c r="R115" s="1249"/>
      <c r="S115" s="1249"/>
      <c r="T115" s="1227"/>
      <c r="U115" s="1018"/>
      <c r="V115" s="1018"/>
      <c r="W115" s="1018"/>
      <c r="X115" s="1228"/>
      <c r="Y115" s="1232"/>
      <c r="Z115" s="1204"/>
      <c r="AA115" s="1233"/>
      <c r="AB115" s="1204"/>
      <c r="AC115" s="1204"/>
      <c r="AD115" s="1204"/>
      <c r="AE115" s="1205"/>
      <c r="AG115" s="1023"/>
      <c r="AH115" s="1023"/>
      <c r="AJ115" s="1183"/>
      <c r="AK115" s="1185"/>
      <c r="AL115" s="1279"/>
      <c r="AM115" s="1125"/>
      <c r="AN115" s="1091"/>
      <c r="AO115" s="1091"/>
      <c r="AP115" s="1091"/>
      <c r="AQ115" s="1091"/>
      <c r="AR115" s="1091"/>
      <c r="AS115" s="1091"/>
      <c r="AT115" s="1190"/>
      <c r="AU115" s="1193"/>
      <c r="AV115" s="1049"/>
      <c r="AW115" s="1050"/>
      <c r="AX115" s="1050"/>
      <c r="AY115" s="1050"/>
      <c r="AZ115" s="1050"/>
      <c r="BA115" s="1050"/>
      <c r="BB115" s="1050"/>
      <c r="BC115" s="1050"/>
      <c r="BD115" s="1050"/>
      <c r="BE115" s="1089"/>
      <c r="BF115" s="177"/>
    </row>
    <row r="116" spans="2:58" s="173" customFormat="1" ht="3.4" customHeight="1">
      <c r="B116" s="987"/>
      <c r="C116" s="987"/>
      <c r="D116" s="221"/>
      <c r="H116" s="1212"/>
      <c r="I116" s="1246"/>
      <c r="J116" s="1249"/>
      <c r="K116" s="1249"/>
      <c r="L116" s="1249"/>
      <c r="M116" s="1249"/>
      <c r="N116" s="1249"/>
      <c r="O116" s="1249"/>
      <c r="P116" s="1249"/>
      <c r="Q116" s="1249"/>
      <c r="R116" s="1249"/>
      <c r="S116" s="1249"/>
      <c r="T116" s="1227"/>
      <c r="U116" s="1018"/>
      <c r="V116" s="1018"/>
      <c r="W116" s="1018"/>
      <c r="X116" s="1228"/>
      <c r="Y116" s="1232"/>
      <c r="Z116" s="1204"/>
      <c r="AA116" s="1233"/>
      <c r="AB116" s="1204"/>
      <c r="AC116" s="1204"/>
      <c r="AD116" s="1204"/>
      <c r="AE116" s="1205"/>
      <c r="AG116" s="1023"/>
      <c r="AH116" s="1023"/>
      <c r="AJ116" s="1183"/>
      <c r="AK116" s="1185"/>
      <c r="AL116" s="1279"/>
      <c r="AM116" s="1125"/>
      <c r="AN116" s="1091"/>
      <c r="AO116" s="1091"/>
      <c r="AP116" s="1091"/>
      <c r="AQ116" s="1091"/>
      <c r="AR116" s="1091"/>
      <c r="AS116" s="1091"/>
      <c r="AT116" s="1194"/>
      <c r="AU116" s="1195"/>
      <c r="AV116" s="1051"/>
      <c r="AW116" s="1052"/>
      <c r="AX116" s="1052"/>
      <c r="AY116" s="1052"/>
      <c r="AZ116" s="1052"/>
      <c r="BA116" s="1052"/>
      <c r="BB116" s="1052"/>
      <c r="BC116" s="1052"/>
      <c r="BD116" s="1052"/>
      <c r="BE116" s="1090"/>
      <c r="BF116" s="177"/>
    </row>
    <row r="117" spans="2:58" s="173" customFormat="1" ht="3.4" customHeight="1">
      <c r="B117" s="987"/>
      <c r="C117" s="987"/>
      <c r="D117" s="221"/>
      <c r="H117" s="1212"/>
      <c r="I117" s="1246"/>
      <c r="J117" s="1249"/>
      <c r="K117" s="1249"/>
      <c r="L117" s="1249"/>
      <c r="M117" s="1249"/>
      <c r="N117" s="1249"/>
      <c r="O117" s="1249"/>
      <c r="P117" s="1249"/>
      <c r="Q117" s="1249"/>
      <c r="R117" s="1249"/>
      <c r="S117" s="1249"/>
      <c r="T117" s="1227"/>
      <c r="U117" s="1018"/>
      <c r="V117" s="1018"/>
      <c r="W117" s="1018"/>
      <c r="X117" s="1228"/>
      <c r="Y117" s="1232"/>
      <c r="Z117" s="1204"/>
      <c r="AA117" s="1233"/>
      <c r="AB117" s="1204"/>
      <c r="AC117" s="1204"/>
      <c r="AD117" s="1204"/>
      <c r="AE117" s="1205"/>
      <c r="AF117" s="193"/>
      <c r="AG117" s="1023"/>
      <c r="AH117" s="1023"/>
      <c r="AJ117" s="1183"/>
      <c r="AK117" s="1185"/>
      <c r="AL117" s="1279"/>
      <c r="AM117" s="1209" t="s">
        <v>1242</v>
      </c>
      <c r="AN117" s="1209"/>
      <c r="AO117" s="1209"/>
      <c r="AP117" s="1209"/>
      <c r="AQ117" s="1209"/>
      <c r="AR117" s="1209"/>
      <c r="AS117" s="1068"/>
      <c r="AT117" s="1191" t="s">
        <v>1243</v>
      </c>
      <c r="AU117" s="1192"/>
      <c r="AV117" s="1047" t="str">
        <f>IF(計算シート!A24=1,計算シート!C24,"")</f>
        <v/>
      </c>
      <c r="AW117" s="1048"/>
      <c r="AX117" s="1048"/>
      <c r="AY117" s="1048"/>
      <c r="AZ117" s="1048"/>
      <c r="BA117" s="1048"/>
      <c r="BB117" s="1048"/>
      <c r="BC117" s="1048"/>
      <c r="BD117" s="1048"/>
      <c r="BE117" s="1088"/>
      <c r="BF117" s="177"/>
    </row>
    <row r="118" spans="2:58" s="173" customFormat="1" ht="3.4" customHeight="1">
      <c r="B118" s="987"/>
      <c r="C118" s="987"/>
      <c r="D118" s="221"/>
      <c r="H118" s="1212"/>
      <c r="I118" s="1247"/>
      <c r="J118" s="1252"/>
      <c r="K118" s="1252"/>
      <c r="L118" s="1252"/>
      <c r="M118" s="1252"/>
      <c r="N118" s="1252"/>
      <c r="O118" s="1252"/>
      <c r="P118" s="1252"/>
      <c r="Q118" s="1252"/>
      <c r="R118" s="1252"/>
      <c r="S118" s="1252"/>
      <c r="T118" s="1272"/>
      <c r="U118" s="1273"/>
      <c r="V118" s="1273"/>
      <c r="W118" s="1273"/>
      <c r="X118" s="1274"/>
      <c r="Y118" s="1234"/>
      <c r="Z118" s="1235"/>
      <c r="AA118" s="1236"/>
      <c r="AB118" s="1235"/>
      <c r="AC118" s="1235"/>
      <c r="AD118" s="1235"/>
      <c r="AE118" s="1238"/>
      <c r="AF118" s="193"/>
      <c r="AG118" s="1023"/>
      <c r="AH118" s="1023"/>
      <c r="AJ118" s="1183"/>
      <c r="AK118" s="1185"/>
      <c r="AL118" s="1279"/>
      <c r="AM118" s="1018"/>
      <c r="AN118" s="1018"/>
      <c r="AO118" s="1018"/>
      <c r="AP118" s="1018"/>
      <c r="AQ118" s="1018"/>
      <c r="AR118" s="1018"/>
      <c r="AS118" s="1019"/>
      <c r="AT118" s="1190"/>
      <c r="AU118" s="1193"/>
      <c r="AV118" s="1049"/>
      <c r="AW118" s="1050"/>
      <c r="AX118" s="1050"/>
      <c r="AY118" s="1050"/>
      <c r="AZ118" s="1050"/>
      <c r="BA118" s="1050"/>
      <c r="BB118" s="1050"/>
      <c r="BC118" s="1050"/>
      <c r="BD118" s="1050"/>
      <c r="BE118" s="1089"/>
      <c r="BF118" s="177"/>
    </row>
    <row r="119" spans="2:58" s="173" customFormat="1" ht="3.4" customHeight="1">
      <c r="B119" s="987"/>
      <c r="C119" s="987"/>
      <c r="D119" s="221"/>
      <c r="H119" s="1212"/>
      <c r="I119" s="1256" t="s">
        <v>1151</v>
      </c>
      <c r="J119" s="1257"/>
      <c r="K119" s="1258"/>
      <c r="L119" s="1263" t="str">
        <f>IFERROR(計算シート!K69,"")</f>
        <v/>
      </c>
      <c r="M119" s="1264"/>
      <c r="N119" s="1264"/>
      <c r="O119" s="1264"/>
      <c r="P119" s="1264"/>
      <c r="Q119" s="1264"/>
      <c r="R119" s="1264"/>
      <c r="S119" s="1264"/>
      <c r="T119" s="1264"/>
      <c r="U119" s="1264"/>
      <c r="V119" s="1264"/>
      <c r="W119" s="1265"/>
      <c r="X119" s="222"/>
      <c r="Y119" s="223"/>
      <c r="Z119" s="224"/>
      <c r="AA119" s="224"/>
      <c r="AB119" s="225"/>
      <c r="AC119" s="225"/>
      <c r="AD119" s="225"/>
      <c r="AE119" s="226"/>
      <c r="AF119" s="193"/>
      <c r="AG119" s="1023"/>
      <c r="AH119" s="1023"/>
      <c r="AJ119" s="1183"/>
      <c r="AK119" s="1185"/>
      <c r="AL119" s="1279"/>
      <c r="AM119" s="1018"/>
      <c r="AN119" s="1018"/>
      <c r="AO119" s="1018"/>
      <c r="AP119" s="1018"/>
      <c r="AQ119" s="1018"/>
      <c r="AR119" s="1018"/>
      <c r="AS119" s="1019"/>
      <c r="AT119" s="1190"/>
      <c r="AU119" s="1193"/>
      <c r="AV119" s="1049"/>
      <c r="AW119" s="1050"/>
      <c r="AX119" s="1050"/>
      <c r="AY119" s="1050"/>
      <c r="AZ119" s="1050"/>
      <c r="BA119" s="1050"/>
      <c r="BB119" s="1050"/>
      <c r="BC119" s="1050"/>
      <c r="BD119" s="1050"/>
      <c r="BE119" s="1089"/>
      <c r="BF119" s="177"/>
    </row>
    <row r="120" spans="2:58" s="173" customFormat="1" ht="3.4" customHeight="1">
      <c r="B120" s="987"/>
      <c r="C120" s="987"/>
      <c r="D120" s="221"/>
      <c r="H120" s="1212"/>
      <c r="I120" s="1259"/>
      <c r="J120" s="1257"/>
      <c r="K120" s="1258"/>
      <c r="L120" s="1266"/>
      <c r="M120" s="1267"/>
      <c r="N120" s="1267"/>
      <c r="O120" s="1267"/>
      <c r="P120" s="1267"/>
      <c r="Q120" s="1267"/>
      <c r="R120" s="1267"/>
      <c r="S120" s="1267"/>
      <c r="T120" s="1267"/>
      <c r="U120" s="1267"/>
      <c r="V120" s="1267"/>
      <c r="W120" s="1268"/>
      <c r="X120" s="210"/>
      <c r="Y120" s="229"/>
      <c r="Z120" s="230"/>
      <c r="AA120" s="230"/>
      <c r="AB120" s="231"/>
      <c r="AC120" s="231"/>
      <c r="AD120" s="231"/>
      <c r="AE120" s="232"/>
      <c r="AF120" s="193"/>
      <c r="AG120" s="1023"/>
      <c r="AH120" s="1023"/>
      <c r="AJ120" s="1183"/>
      <c r="AK120" s="1185"/>
      <c r="AL120" s="1179"/>
      <c r="AM120" s="1278"/>
      <c r="AN120" s="1278"/>
      <c r="AO120" s="1278"/>
      <c r="AP120" s="1278"/>
      <c r="AQ120" s="1278"/>
      <c r="AR120" s="1278"/>
      <c r="AS120" s="1070"/>
      <c r="AT120" s="1194"/>
      <c r="AU120" s="1195"/>
      <c r="AV120" s="1051"/>
      <c r="AW120" s="1052"/>
      <c r="AX120" s="1052"/>
      <c r="AY120" s="1052"/>
      <c r="AZ120" s="1052"/>
      <c r="BA120" s="1052"/>
      <c r="BB120" s="1052"/>
      <c r="BC120" s="1052"/>
      <c r="BD120" s="1052"/>
      <c r="BE120" s="1090"/>
      <c r="BF120" s="177"/>
    </row>
    <row r="121" spans="2:58" s="173" customFormat="1" ht="3.4" customHeight="1">
      <c r="B121" s="987"/>
      <c r="C121" s="987"/>
      <c r="D121" s="238"/>
      <c r="E121" s="218"/>
      <c r="F121" s="218"/>
      <c r="G121" s="218"/>
      <c r="H121" s="1213"/>
      <c r="I121" s="1260"/>
      <c r="J121" s="1261"/>
      <c r="K121" s="1262"/>
      <c r="L121" s="1269"/>
      <c r="M121" s="1270"/>
      <c r="N121" s="1270"/>
      <c r="O121" s="1270"/>
      <c r="P121" s="1270"/>
      <c r="Q121" s="1270"/>
      <c r="R121" s="1270"/>
      <c r="S121" s="1270"/>
      <c r="T121" s="1270"/>
      <c r="U121" s="1270"/>
      <c r="V121" s="1270"/>
      <c r="W121" s="1271"/>
      <c r="X121" s="218"/>
      <c r="Y121" s="234"/>
      <c r="Z121" s="235"/>
      <c r="AA121" s="235"/>
      <c r="AB121" s="236"/>
      <c r="AC121" s="236"/>
      <c r="AD121" s="236"/>
      <c r="AE121" s="237"/>
      <c r="AF121" s="193"/>
      <c r="AG121" s="1023"/>
      <c r="AH121" s="1023"/>
      <c r="AJ121" s="239"/>
      <c r="AK121" s="240"/>
      <c r="AL121" s="1041" t="s">
        <v>1244</v>
      </c>
      <c r="AM121" s="1039"/>
      <c r="AN121" s="1039"/>
      <c r="AO121" s="1039"/>
      <c r="AP121" s="1039"/>
      <c r="AQ121" s="1039"/>
      <c r="AR121" s="1039"/>
      <c r="AS121" s="1040"/>
      <c r="AT121" s="1191" t="s">
        <v>1245</v>
      </c>
      <c r="AU121" s="1192"/>
      <c r="AV121" s="1092" t="str">
        <f>IF(計算シート!A25=1,計算シート!C25,"")</f>
        <v/>
      </c>
      <c r="AW121" s="1093"/>
      <c r="AX121" s="1093"/>
      <c r="AY121" s="1093"/>
      <c r="AZ121" s="1093"/>
      <c r="BA121" s="1093"/>
      <c r="BB121" s="1093"/>
      <c r="BC121" s="1093"/>
      <c r="BD121" s="1093"/>
      <c r="BE121" s="241"/>
      <c r="BF121" s="177"/>
    </row>
    <row r="122" spans="2:58" s="173" customFormat="1" ht="3.4" customHeight="1">
      <c r="B122" s="987"/>
      <c r="C122" s="987"/>
      <c r="D122" s="1289" t="s">
        <v>1246</v>
      </c>
      <c r="E122" s="1290"/>
      <c r="F122" s="1290"/>
      <c r="G122" s="1291"/>
      <c r="H122" s="1292" t="s">
        <v>1247</v>
      </c>
      <c r="I122" s="1294" t="s">
        <v>1248</v>
      </c>
      <c r="J122" s="1294"/>
      <c r="K122" s="1295">
        <f>IFERROR(配偶者扶養障害者!E7,"")</f>
        <v>0</v>
      </c>
      <c r="L122" s="1295"/>
      <c r="M122" s="1295"/>
      <c r="N122" s="1295"/>
      <c r="O122" s="1295"/>
      <c r="P122" s="1295"/>
      <c r="Q122" s="1297" t="s">
        <v>1249</v>
      </c>
      <c r="R122" s="1298"/>
      <c r="S122" s="1298"/>
      <c r="T122" s="1298"/>
      <c r="U122" s="1298"/>
      <c r="V122" s="1299"/>
      <c r="W122" s="1306" t="str">
        <f>IFERROR(計算シート!H33,"")</f>
        <v/>
      </c>
      <c r="X122" s="1307"/>
      <c r="Y122" s="1307"/>
      <c r="Z122" s="1307"/>
      <c r="AA122" s="1307"/>
      <c r="AB122" s="1307"/>
      <c r="AC122" s="1307"/>
      <c r="AD122" s="1307"/>
      <c r="AE122" s="1308"/>
      <c r="AF122" s="193"/>
      <c r="AG122" s="1023"/>
      <c r="AH122" s="1023"/>
      <c r="AJ122" s="239"/>
      <c r="AK122" s="240"/>
      <c r="AL122" s="1041"/>
      <c r="AM122" s="1042"/>
      <c r="AN122" s="1042"/>
      <c r="AO122" s="1042"/>
      <c r="AP122" s="1042"/>
      <c r="AQ122" s="1042"/>
      <c r="AR122" s="1042"/>
      <c r="AS122" s="1043"/>
      <c r="AT122" s="1190"/>
      <c r="AU122" s="1193"/>
      <c r="AV122" s="1094"/>
      <c r="AW122" s="1095"/>
      <c r="AX122" s="1095"/>
      <c r="AY122" s="1095"/>
      <c r="AZ122" s="1095"/>
      <c r="BA122" s="1095"/>
      <c r="BB122" s="1095"/>
      <c r="BC122" s="1095"/>
      <c r="BD122" s="1095"/>
      <c r="BE122" s="241"/>
      <c r="BF122" s="177"/>
    </row>
    <row r="123" spans="2:58" s="173" customFormat="1" ht="3.4" customHeight="1">
      <c r="B123" s="987"/>
      <c r="C123" s="987"/>
      <c r="D123" s="1053"/>
      <c r="E123" s="1054"/>
      <c r="F123" s="1054"/>
      <c r="G123" s="1055"/>
      <c r="H123" s="1293"/>
      <c r="I123" s="1257"/>
      <c r="J123" s="1257"/>
      <c r="K123" s="1296"/>
      <c r="L123" s="1296"/>
      <c r="M123" s="1296"/>
      <c r="N123" s="1296"/>
      <c r="O123" s="1296"/>
      <c r="P123" s="1296"/>
      <c r="Q123" s="1300"/>
      <c r="R123" s="1301"/>
      <c r="S123" s="1301"/>
      <c r="T123" s="1301"/>
      <c r="U123" s="1301"/>
      <c r="V123" s="1302"/>
      <c r="W123" s="1309"/>
      <c r="X123" s="1310"/>
      <c r="Y123" s="1310"/>
      <c r="Z123" s="1310"/>
      <c r="AA123" s="1310"/>
      <c r="AB123" s="1310"/>
      <c r="AC123" s="1310"/>
      <c r="AD123" s="1310"/>
      <c r="AE123" s="1311"/>
      <c r="AF123" s="182"/>
      <c r="AG123" s="1023"/>
      <c r="AH123" s="1023"/>
      <c r="AJ123" s="239"/>
      <c r="AK123" s="240"/>
      <c r="AL123" s="1044"/>
      <c r="AM123" s="1045"/>
      <c r="AN123" s="1045"/>
      <c r="AO123" s="1045"/>
      <c r="AP123" s="1045"/>
      <c r="AQ123" s="1045"/>
      <c r="AR123" s="1045"/>
      <c r="AS123" s="1046"/>
      <c r="AT123" s="1194"/>
      <c r="AU123" s="1195"/>
      <c r="AV123" s="1096"/>
      <c r="AW123" s="1097"/>
      <c r="AX123" s="1097"/>
      <c r="AY123" s="1097"/>
      <c r="AZ123" s="1097"/>
      <c r="BA123" s="1097"/>
      <c r="BB123" s="1097"/>
      <c r="BC123" s="1097"/>
      <c r="BD123" s="1097"/>
      <c r="BE123" s="242"/>
      <c r="BF123" s="177"/>
    </row>
    <row r="124" spans="2:58" s="173" customFormat="1" ht="3.4" customHeight="1">
      <c r="B124" s="987"/>
      <c r="C124" s="987"/>
      <c r="D124" s="1315" t="s">
        <v>1250</v>
      </c>
      <c r="E124" s="1316"/>
      <c r="F124" s="1316"/>
      <c r="G124" s="1317"/>
      <c r="H124" s="1293"/>
      <c r="I124" s="1318" t="s">
        <v>1234</v>
      </c>
      <c r="J124" s="1318"/>
      <c r="K124" s="1359">
        <f>IFERROR(配偶者扶養障害者!E8,"")</f>
        <v>0</v>
      </c>
      <c r="L124" s="1359"/>
      <c r="M124" s="1359"/>
      <c r="N124" s="1359"/>
      <c r="O124" s="1359"/>
      <c r="P124" s="1359"/>
      <c r="Q124" s="1303"/>
      <c r="R124" s="1304"/>
      <c r="S124" s="1304"/>
      <c r="T124" s="1304"/>
      <c r="U124" s="1304"/>
      <c r="V124" s="1305"/>
      <c r="W124" s="1312"/>
      <c r="X124" s="1313"/>
      <c r="Y124" s="1313"/>
      <c r="Z124" s="1313"/>
      <c r="AA124" s="1313"/>
      <c r="AB124" s="1313"/>
      <c r="AC124" s="1313"/>
      <c r="AD124" s="1313"/>
      <c r="AE124" s="1314"/>
      <c r="AF124" s="182"/>
      <c r="AG124" s="1023"/>
      <c r="AH124" s="1023"/>
      <c r="AI124" s="207"/>
      <c r="AK124" s="243"/>
      <c r="AL124" s="1038" t="s">
        <v>1181</v>
      </c>
      <c r="AM124" s="1039"/>
      <c r="AN124" s="1039"/>
      <c r="AO124" s="1039"/>
      <c r="AP124" s="1039"/>
      <c r="AQ124" s="1039"/>
      <c r="AR124" s="1039"/>
      <c r="AS124" s="1040"/>
      <c r="AT124" s="1191" t="s">
        <v>1251</v>
      </c>
      <c r="AU124" s="1192"/>
      <c r="AV124" s="1362">
        <f ca="1">IF(計算シート!A26=1,計算シート!C26,"")</f>
        <v>0</v>
      </c>
      <c r="AW124" s="1363"/>
      <c r="AX124" s="1363"/>
      <c r="AY124" s="1363"/>
      <c r="AZ124" s="1363"/>
      <c r="BA124" s="1363"/>
      <c r="BB124" s="1363"/>
      <c r="BC124" s="1363"/>
      <c r="BD124" s="1363"/>
      <c r="BE124" s="1089"/>
      <c r="BF124" s="177"/>
    </row>
    <row r="125" spans="2:58" s="173" customFormat="1" ht="3.4" customHeight="1">
      <c r="B125" s="987"/>
      <c r="C125" s="987"/>
      <c r="D125" s="1315"/>
      <c r="E125" s="1316"/>
      <c r="F125" s="1316"/>
      <c r="G125" s="1317"/>
      <c r="H125" s="1293"/>
      <c r="I125" s="1318"/>
      <c r="J125" s="1318"/>
      <c r="K125" s="1359"/>
      <c r="L125" s="1359"/>
      <c r="M125" s="1359"/>
      <c r="N125" s="1359"/>
      <c r="O125" s="1359"/>
      <c r="P125" s="1359"/>
      <c r="Q125" s="1280" t="s">
        <v>1252</v>
      </c>
      <c r="R125" s="1281"/>
      <c r="S125" s="1281"/>
      <c r="T125" s="1281"/>
      <c r="U125" s="1281"/>
      <c r="V125" s="1282"/>
      <c r="W125" s="1285">
        <v>95</v>
      </c>
      <c r="X125" s="1285"/>
      <c r="Y125" s="1286">
        <f>IFERROR(計算シート!H34,"")</f>
        <v>0</v>
      </c>
      <c r="Z125" s="1286"/>
      <c r="AA125" s="1286"/>
      <c r="AB125" s="1286"/>
      <c r="AC125" s="1286"/>
      <c r="AD125" s="1287"/>
      <c r="AE125" s="1288" t="s">
        <v>1253</v>
      </c>
      <c r="AF125" s="182"/>
      <c r="AG125" s="1023"/>
      <c r="AH125" s="1023"/>
      <c r="AI125" s="207"/>
      <c r="AJ125" s="243"/>
      <c r="AK125" s="243"/>
      <c r="AL125" s="1041"/>
      <c r="AM125" s="1042"/>
      <c r="AN125" s="1042"/>
      <c r="AO125" s="1042"/>
      <c r="AP125" s="1042"/>
      <c r="AQ125" s="1042"/>
      <c r="AR125" s="1042"/>
      <c r="AS125" s="1043"/>
      <c r="AT125" s="1190"/>
      <c r="AU125" s="1193"/>
      <c r="AV125" s="1362"/>
      <c r="AW125" s="1363"/>
      <c r="AX125" s="1363"/>
      <c r="AY125" s="1363"/>
      <c r="AZ125" s="1363"/>
      <c r="BA125" s="1363"/>
      <c r="BB125" s="1363"/>
      <c r="BC125" s="1363"/>
      <c r="BD125" s="1363"/>
      <c r="BE125" s="1089"/>
      <c r="BF125" s="177"/>
    </row>
    <row r="126" spans="2:58" s="173" customFormat="1" ht="3.4" customHeight="1">
      <c r="B126" s="987"/>
      <c r="C126" s="987"/>
      <c r="D126" s="1315"/>
      <c r="E126" s="1316"/>
      <c r="F126" s="1316"/>
      <c r="G126" s="1317"/>
      <c r="H126" s="1293"/>
      <c r="I126" s="1318"/>
      <c r="J126" s="1318"/>
      <c r="K126" s="1359"/>
      <c r="L126" s="1359"/>
      <c r="M126" s="1359"/>
      <c r="N126" s="1359"/>
      <c r="O126" s="1359"/>
      <c r="P126" s="1359"/>
      <c r="Q126" s="1283"/>
      <c r="R126" s="1054"/>
      <c r="S126" s="1054"/>
      <c r="T126" s="1054"/>
      <c r="U126" s="1054"/>
      <c r="V126" s="1284"/>
      <c r="W126" s="1285"/>
      <c r="X126" s="1285"/>
      <c r="Y126" s="1286"/>
      <c r="Z126" s="1286"/>
      <c r="AA126" s="1286"/>
      <c r="AB126" s="1286"/>
      <c r="AC126" s="1286"/>
      <c r="AD126" s="1287"/>
      <c r="AE126" s="1288"/>
      <c r="AF126" s="182"/>
      <c r="AG126" s="1023"/>
      <c r="AH126" s="1023"/>
      <c r="AJ126" s="244"/>
      <c r="AK126" s="243"/>
      <c r="AL126" s="1041"/>
      <c r="AM126" s="1042"/>
      <c r="AN126" s="1042"/>
      <c r="AO126" s="1042"/>
      <c r="AP126" s="1042"/>
      <c r="AQ126" s="1042"/>
      <c r="AR126" s="1042"/>
      <c r="AS126" s="1043"/>
      <c r="AT126" s="1190"/>
      <c r="AU126" s="1193"/>
      <c r="AV126" s="1362"/>
      <c r="AW126" s="1363"/>
      <c r="AX126" s="1363"/>
      <c r="AY126" s="1363"/>
      <c r="AZ126" s="1363"/>
      <c r="BA126" s="1363"/>
      <c r="BB126" s="1363"/>
      <c r="BC126" s="1363"/>
      <c r="BD126" s="1363"/>
      <c r="BE126" s="1089"/>
      <c r="BF126" s="177"/>
    </row>
    <row r="127" spans="2:58" s="173" customFormat="1" ht="3.4" customHeight="1" thickBot="1">
      <c r="B127" s="987"/>
      <c r="C127" s="987"/>
      <c r="D127" s="1315" t="s">
        <v>1254</v>
      </c>
      <c r="E127" s="1316"/>
      <c r="F127" s="1316"/>
      <c r="G127" s="1317"/>
      <c r="H127" s="1293"/>
      <c r="I127" s="1318"/>
      <c r="J127" s="1318"/>
      <c r="K127" s="1359"/>
      <c r="L127" s="1359"/>
      <c r="M127" s="1359"/>
      <c r="N127" s="1359"/>
      <c r="O127" s="1359"/>
      <c r="P127" s="1359"/>
      <c r="Q127" s="1283" t="s">
        <v>1255</v>
      </c>
      <c r="R127" s="1054"/>
      <c r="S127" s="1054"/>
      <c r="T127" s="1054"/>
      <c r="U127" s="1054"/>
      <c r="V127" s="1284"/>
      <c r="W127" s="1285"/>
      <c r="X127" s="1285"/>
      <c r="Y127" s="1286"/>
      <c r="Z127" s="1286"/>
      <c r="AA127" s="1286"/>
      <c r="AB127" s="1286"/>
      <c r="AC127" s="1286"/>
      <c r="AD127" s="1287"/>
      <c r="AE127" s="1288"/>
      <c r="AG127" s="1023"/>
      <c r="AH127" s="1023"/>
      <c r="AJ127" s="245"/>
      <c r="AK127" s="246"/>
      <c r="AL127" s="1144"/>
      <c r="AM127" s="1145"/>
      <c r="AN127" s="1145"/>
      <c r="AO127" s="1145"/>
      <c r="AP127" s="1145"/>
      <c r="AQ127" s="1145"/>
      <c r="AR127" s="1145"/>
      <c r="AS127" s="1146"/>
      <c r="AT127" s="1360"/>
      <c r="AU127" s="1361"/>
      <c r="AV127" s="1364"/>
      <c r="AW127" s="1365"/>
      <c r="AX127" s="1365"/>
      <c r="AY127" s="1365"/>
      <c r="AZ127" s="1365"/>
      <c r="BA127" s="1365"/>
      <c r="BB127" s="1365"/>
      <c r="BC127" s="1365"/>
      <c r="BD127" s="1365"/>
      <c r="BE127" s="1143"/>
      <c r="BF127" s="177"/>
    </row>
    <row r="128" spans="2:58" s="173" customFormat="1" ht="3.4" customHeight="1">
      <c r="B128" s="987"/>
      <c r="C128" s="987"/>
      <c r="D128" s="1315"/>
      <c r="E128" s="1316"/>
      <c r="F128" s="1316"/>
      <c r="G128" s="1317"/>
      <c r="H128" s="1293"/>
      <c r="I128" s="1318"/>
      <c r="J128" s="1318"/>
      <c r="K128" s="1359"/>
      <c r="L128" s="1359"/>
      <c r="M128" s="1359"/>
      <c r="N128" s="1359"/>
      <c r="O128" s="1359"/>
      <c r="P128" s="1359"/>
      <c r="Q128" s="1366"/>
      <c r="R128" s="1367"/>
      <c r="S128" s="1367"/>
      <c r="T128" s="1367"/>
      <c r="U128" s="1367"/>
      <c r="V128" s="1368"/>
      <c r="W128" s="1285"/>
      <c r="X128" s="1285"/>
      <c r="Y128" s="1286"/>
      <c r="Z128" s="1286"/>
      <c r="AA128" s="1286"/>
      <c r="AB128" s="1286"/>
      <c r="AC128" s="1286"/>
      <c r="AD128" s="1287"/>
      <c r="AE128" s="1288"/>
      <c r="AG128" s="1023"/>
      <c r="AH128" s="1023"/>
      <c r="AJ128" s="1369" t="s">
        <v>1256</v>
      </c>
      <c r="AK128" s="1370"/>
      <c r="AL128" s="1373" t="s">
        <v>1257</v>
      </c>
      <c r="AM128" s="1374"/>
      <c r="AN128" s="1374"/>
      <c r="AO128" s="1374"/>
      <c r="AP128" s="1374"/>
      <c r="AQ128" s="1374"/>
      <c r="AR128" s="1374"/>
      <c r="AS128" s="1375"/>
      <c r="AT128" s="1382" t="s">
        <v>1258</v>
      </c>
      <c r="AU128" s="1383"/>
      <c r="AV128" s="1242" t="str">
        <f>IF(計算シート!A27=1,計算シート!C27,"")</f>
        <v/>
      </c>
      <c r="AW128" s="1243"/>
      <c r="AX128" s="1243"/>
      <c r="AY128" s="1243"/>
      <c r="AZ128" s="1243"/>
      <c r="BA128" s="1243"/>
      <c r="BB128" s="1243"/>
      <c r="BC128" s="1243"/>
      <c r="BD128" s="1243"/>
      <c r="BE128" s="1089"/>
      <c r="BF128" s="177"/>
    </row>
    <row r="129" spans="2:63" s="173" customFormat="1" ht="3.4" customHeight="1">
      <c r="B129" s="987"/>
      <c r="C129" s="987"/>
      <c r="D129" s="1315"/>
      <c r="E129" s="1316"/>
      <c r="F129" s="1316"/>
      <c r="G129" s="1317"/>
      <c r="H129" s="1341" t="s">
        <v>1151</v>
      </c>
      <c r="I129" s="1342"/>
      <c r="J129" s="1343"/>
      <c r="K129" s="1345" t="str">
        <f>IFERROR(IF(ISNUMBER(配偶者扶養障害者!E11),配偶者扶養障害者!E11,""),"")</f>
        <v/>
      </c>
      <c r="L129" s="1346"/>
      <c r="M129" s="1346"/>
      <c r="N129" s="1346"/>
      <c r="O129" s="1346"/>
      <c r="P129" s="1346"/>
      <c r="Q129" s="1346"/>
      <c r="R129" s="1346"/>
      <c r="S129" s="1346"/>
      <c r="T129" s="1346"/>
      <c r="U129" s="1346"/>
      <c r="V129" s="1347"/>
      <c r="W129" s="1354">
        <v>99</v>
      </c>
      <c r="X129" s="1343"/>
      <c r="Y129" s="1356" t="str">
        <f ca="1">IFERROR(IF(AND(Y125&lt;=480000,AV124&gt;10000000),"☑","☐"),"")</f>
        <v>☐</v>
      </c>
      <c r="Z129" s="1319" t="s">
        <v>1259</v>
      </c>
      <c r="AA129" s="1319"/>
      <c r="AB129" s="1319"/>
      <c r="AC129" s="1319"/>
      <c r="AD129" s="1319"/>
      <c r="AE129" s="1320"/>
      <c r="AF129" s="221"/>
      <c r="AG129" s="1023"/>
      <c r="AH129" s="1023"/>
      <c r="AJ129" s="1369"/>
      <c r="AK129" s="1370"/>
      <c r="AL129" s="1376"/>
      <c r="AM129" s="1377"/>
      <c r="AN129" s="1377"/>
      <c r="AO129" s="1377"/>
      <c r="AP129" s="1377"/>
      <c r="AQ129" s="1377"/>
      <c r="AR129" s="1377"/>
      <c r="AS129" s="1378"/>
      <c r="AT129" s="1190"/>
      <c r="AU129" s="1193"/>
      <c r="AV129" s="1242"/>
      <c r="AW129" s="1243"/>
      <c r="AX129" s="1243"/>
      <c r="AY129" s="1243"/>
      <c r="AZ129" s="1243"/>
      <c r="BA129" s="1243"/>
      <c r="BB129" s="1243"/>
      <c r="BC129" s="1243"/>
      <c r="BD129" s="1243"/>
      <c r="BE129" s="1089"/>
      <c r="BF129" s="177"/>
    </row>
    <row r="130" spans="2:63" s="173" customFormat="1" ht="3.4" customHeight="1">
      <c r="B130" s="987"/>
      <c r="C130" s="987"/>
      <c r="D130" s="1315" t="s">
        <v>1260</v>
      </c>
      <c r="E130" s="1316"/>
      <c r="F130" s="1316"/>
      <c r="G130" s="1317"/>
      <c r="H130" s="1255"/>
      <c r="I130" s="1018"/>
      <c r="J130" s="1228"/>
      <c r="K130" s="1348"/>
      <c r="L130" s="1349"/>
      <c r="M130" s="1349"/>
      <c r="N130" s="1349"/>
      <c r="O130" s="1349"/>
      <c r="P130" s="1349"/>
      <c r="Q130" s="1349"/>
      <c r="R130" s="1349"/>
      <c r="S130" s="1349"/>
      <c r="T130" s="1349"/>
      <c r="U130" s="1349"/>
      <c r="V130" s="1350"/>
      <c r="W130" s="1227"/>
      <c r="X130" s="1228"/>
      <c r="Y130" s="1357"/>
      <c r="Z130" s="1319"/>
      <c r="AA130" s="1319"/>
      <c r="AB130" s="1319"/>
      <c r="AC130" s="1319"/>
      <c r="AD130" s="1319"/>
      <c r="AE130" s="1320"/>
      <c r="AG130" s="1023"/>
      <c r="AH130" s="1023"/>
      <c r="AJ130" s="1369"/>
      <c r="AK130" s="1370"/>
      <c r="AL130" s="1376"/>
      <c r="AM130" s="1377"/>
      <c r="AN130" s="1377"/>
      <c r="AO130" s="1377"/>
      <c r="AP130" s="1377"/>
      <c r="AQ130" s="1377"/>
      <c r="AR130" s="1377"/>
      <c r="AS130" s="1378"/>
      <c r="AT130" s="1190"/>
      <c r="AU130" s="1193"/>
      <c r="AV130" s="1242"/>
      <c r="AW130" s="1243"/>
      <c r="AX130" s="1243"/>
      <c r="AY130" s="1243"/>
      <c r="AZ130" s="1243"/>
      <c r="BA130" s="1243"/>
      <c r="BB130" s="1243"/>
      <c r="BC130" s="1243"/>
      <c r="BD130" s="1243"/>
      <c r="BE130" s="1089"/>
      <c r="BF130" s="177"/>
    </row>
    <row r="131" spans="2:63" s="173" customFormat="1" ht="3.4" customHeight="1">
      <c r="B131" s="987"/>
      <c r="C131" s="987"/>
      <c r="D131" s="1315"/>
      <c r="E131" s="1316"/>
      <c r="F131" s="1316"/>
      <c r="G131" s="1317"/>
      <c r="H131" s="1017"/>
      <c r="I131" s="1018"/>
      <c r="J131" s="1228"/>
      <c r="K131" s="1348"/>
      <c r="L131" s="1349"/>
      <c r="M131" s="1349"/>
      <c r="N131" s="1349"/>
      <c r="O131" s="1349"/>
      <c r="P131" s="1349"/>
      <c r="Q131" s="1349"/>
      <c r="R131" s="1349"/>
      <c r="S131" s="1349"/>
      <c r="T131" s="1349"/>
      <c r="U131" s="1349"/>
      <c r="V131" s="1350"/>
      <c r="W131" s="1227"/>
      <c r="X131" s="1228"/>
      <c r="Y131" s="1357"/>
      <c r="Z131" s="1319" t="s">
        <v>1261</v>
      </c>
      <c r="AA131" s="1319"/>
      <c r="AB131" s="1319"/>
      <c r="AC131" s="1319"/>
      <c r="AD131" s="1319"/>
      <c r="AE131" s="1320"/>
      <c r="AG131" s="1023"/>
      <c r="AH131" s="1023"/>
      <c r="AJ131" s="1369"/>
      <c r="AK131" s="1370"/>
      <c r="AL131" s="1379"/>
      <c r="AM131" s="1380"/>
      <c r="AN131" s="1380"/>
      <c r="AO131" s="1380"/>
      <c r="AP131" s="1380"/>
      <c r="AQ131" s="1380"/>
      <c r="AR131" s="1380"/>
      <c r="AS131" s="1381"/>
      <c r="AT131" s="1194"/>
      <c r="AU131" s="1195"/>
      <c r="AV131" s="1244"/>
      <c r="AW131" s="1245"/>
      <c r="AX131" s="1245"/>
      <c r="AY131" s="1245"/>
      <c r="AZ131" s="1245"/>
      <c r="BA131" s="1245"/>
      <c r="BB131" s="1245"/>
      <c r="BC131" s="1245"/>
      <c r="BD131" s="1245"/>
      <c r="BE131" s="1090"/>
      <c r="BF131" s="177"/>
    </row>
    <row r="132" spans="2:63" s="173" customFormat="1" ht="3.4" customHeight="1">
      <c r="B132" s="987"/>
      <c r="C132" s="987"/>
      <c r="D132" s="1321"/>
      <c r="E132" s="1322"/>
      <c r="F132" s="1322"/>
      <c r="G132" s="1323"/>
      <c r="H132" s="1069"/>
      <c r="I132" s="1278"/>
      <c r="J132" s="1344"/>
      <c r="K132" s="1351"/>
      <c r="L132" s="1352"/>
      <c r="M132" s="1352"/>
      <c r="N132" s="1352"/>
      <c r="O132" s="1352"/>
      <c r="P132" s="1352"/>
      <c r="Q132" s="1352"/>
      <c r="R132" s="1352"/>
      <c r="S132" s="1352"/>
      <c r="T132" s="1352"/>
      <c r="U132" s="1352"/>
      <c r="V132" s="1353"/>
      <c r="W132" s="1355"/>
      <c r="X132" s="1344"/>
      <c r="Y132" s="1358"/>
      <c r="Z132" s="1324"/>
      <c r="AA132" s="1324"/>
      <c r="AB132" s="1324"/>
      <c r="AC132" s="1324"/>
      <c r="AD132" s="1324"/>
      <c r="AE132" s="1325"/>
      <c r="AG132" s="1023"/>
      <c r="AH132" s="1023"/>
      <c r="AJ132" s="1369"/>
      <c r="AK132" s="1370"/>
      <c r="AL132" s="1326" t="s">
        <v>1262</v>
      </c>
      <c r="AM132" s="1327"/>
      <c r="AN132" s="1327"/>
      <c r="AO132" s="1327"/>
      <c r="AP132" s="1327"/>
      <c r="AQ132" s="1327"/>
      <c r="AR132" s="1327"/>
      <c r="AS132" s="1328"/>
      <c r="AT132" s="1191" t="s">
        <v>1263</v>
      </c>
      <c r="AU132" s="1192"/>
      <c r="AV132" s="1240" t="str">
        <f>IF(計算シート!A28=1,計算シート!C28,"")</f>
        <v/>
      </c>
      <c r="AW132" s="1241"/>
      <c r="AX132" s="1241"/>
      <c r="AY132" s="1241"/>
      <c r="AZ132" s="1241"/>
      <c r="BA132" s="1241"/>
      <c r="BB132" s="1241"/>
      <c r="BC132" s="1241"/>
      <c r="BD132" s="1241"/>
      <c r="BE132" s="1088"/>
      <c r="BF132" s="177"/>
    </row>
    <row r="133" spans="2:63" s="173" customFormat="1" ht="3.4" customHeight="1">
      <c r="B133" s="987"/>
      <c r="C133" s="987"/>
      <c r="D133" s="247"/>
      <c r="E133" s="248"/>
      <c r="F133" s="1388">
        <v>1</v>
      </c>
      <c r="G133" s="1391" t="s">
        <v>1264</v>
      </c>
      <c r="H133" s="1391"/>
      <c r="I133" s="1295">
        <f>IFERROR(配偶者扶養障害者!E17,"")</f>
        <v>0</v>
      </c>
      <c r="J133" s="1295"/>
      <c r="K133" s="1295"/>
      <c r="L133" s="1295"/>
      <c r="M133" s="1295"/>
      <c r="N133" s="1295"/>
      <c r="O133" s="1295"/>
      <c r="P133" s="1392" t="s">
        <v>1249</v>
      </c>
      <c r="Q133" s="1392"/>
      <c r="R133" s="1410" t="str">
        <f>IFERROR(計算シート!G57,"")</f>
        <v/>
      </c>
      <c r="S133" s="1411"/>
      <c r="T133" s="1411"/>
      <c r="U133" s="1411"/>
      <c r="V133" s="1411"/>
      <c r="W133" s="1412"/>
      <c r="X133" s="1419" t="s">
        <v>1265</v>
      </c>
      <c r="Y133" s="1419"/>
      <c r="Z133" s="1294" t="str">
        <f>IF(配偶者扶養障害者!E22="同居","☑","☐")</f>
        <v>☐</v>
      </c>
      <c r="AA133" s="1294" t="s">
        <v>1266</v>
      </c>
      <c r="AB133" s="1294"/>
      <c r="AC133" s="1422" t="s">
        <v>1267</v>
      </c>
      <c r="AD133" s="1332">
        <f>IFERROR(配偶者扶養障害者!E21,"")</f>
        <v>0</v>
      </c>
      <c r="AE133" s="1333"/>
      <c r="AG133" s="1023"/>
      <c r="AH133" s="1023"/>
      <c r="AJ133" s="1369"/>
      <c r="AK133" s="1370"/>
      <c r="AL133" s="1329"/>
      <c r="AM133" s="1330"/>
      <c r="AN133" s="1330"/>
      <c r="AO133" s="1330"/>
      <c r="AP133" s="1330"/>
      <c r="AQ133" s="1330"/>
      <c r="AR133" s="1330"/>
      <c r="AS133" s="1331"/>
      <c r="AT133" s="1190"/>
      <c r="AU133" s="1193"/>
      <c r="AV133" s="1242"/>
      <c r="AW133" s="1243"/>
      <c r="AX133" s="1243"/>
      <c r="AY133" s="1243"/>
      <c r="AZ133" s="1243"/>
      <c r="BA133" s="1243"/>
      <c r="BB133" s="1243"/>
      <c r="BC133" s="1243"/>
      <c r="BD133" s="1243"/>
      <c r="BE133" s="1089"/>
      <c r="BF133" s="177"/>
    </row>
    <row r="134" spans="2:63" s="173" customFormat="1" ht="3.4" customHeight="1">
      <c r="B134" s="987"/>
      <c r="C134" s="987"/>
      <c r="D134" s="249"/>
      <c r="E134" s="250"/>
      <c r="F134" s="1389"/>
      <c r="G134" s="1285"/>
      <c r="H134" s="1285"/>
      <c r="I134" s="1296"/>
      <c r="J134" s="1296"/>
      <c r="K134" s="1296"/>
      <c r="L134" s="1296"/>
      <c r="M134" s="1296"/>
      <c r="N134" s="1296"/>
      <c r="O134" s="1296"/>
      <c r="P134" s="1318"/>
      <c r="Q134" s="1318"/>
      <c r="R134" s="1413"/>
      <c r="S134" s="1414"/>
      <c r="T134" s="1414"/>
      <c r="U134" s="1414"/>
      <c r="V134" s="1414"/>
      <c r="W134" s="1415"/>
      <c r="X134" s="1420"/>
      <c r="Y134" s="1420"/>
      <c r="Z134" s="1257"/>
      <c r="AA134" s="1257"/>
      <c r="AB134" s="1257"/>
      <c r="AC134" s="1423"/>
      <c r="AD134" s="1334"/>
      <c r="AE134" s="1335"/>
      <c r="AG134" s="1023"/>
      <c r="AH134" s="1023"/>
      <c r="AJ134" s="1369"/>
      <c r="AK134" s="1370"/>
      <c r="AL134" s="1329" t="s">
        <v>1268</v>
      </c>
      <c r="AM134" s="1330"/>
      <c r="AN134" s="1330"/>
      <c r="AO134" s="1330"/>
      <c r="AP134" s="1330"/>
      <c r="AQ134" s="1330"/>
      <c r="AR134" s="1330"/>
      <c r="AS134" s="1331"/>
      <c r="AT134" s="1190"/>
      <c r="AU134" s="1193"/>
      <c r="AV134" s="1242"/>
      <c r="AW134" s="1243"/>
      <c r="AX134" s="1243"/>
      <c r="AY134" s="1243"/>
      <c r="AZ134" s="1243"/>
      <c r="BA134" s="1243"/>
      <c r="BB134" s="1243"/>
      <c r="BC134" s="1243"/>
      <c r="BD134" s="1243"/>
      <c r="BE134" s="1089"/>
      <c r="BF134" s="177"/>
      <c r="BI134" s="251"/>
      <c r="BJ134" s="251"/>
      <c r="BK134" s="251"/>
    </row>
    <row r="135" spans="2:63" s="173" customFormat="1" ht="3.4" customHeight="1">
      <c r="B135" s="987"/>
      <c r="C135" s="987"/>
      <c r="D135" s="249"/>
      <c r="E135" s="250"/>
      <c r="F135" s="1389"/>
      <c r="G135" s="1285"/>
      <c r="H135" s="1285"/>
      <c r="I135" s="1296"/>
      <c r="J135" s="1296"/>
      <c r="K135" s="1296"/>
      <c r="L135" s="1296"/>
      <c r="M135" s="1296"/>
      <c r="N135" s="1296"/>
      <c r="O135" s="1296"/>
      <c r="P135" s="1318"/>
      <c r="Q135" s="1318"/>
      <c r="R135" s="1413"/>
      <c r="S135" s="1414"/>
      <c r="T135" s="1414"/>
      <c r="U135" s="1414"/>
      <c r="V135" s="1414"/>
      <c r="W135" s="1415"/>
      <c r="X135" s="1420"/>
      <c r="Y135" s="1420"/>
      <c r="Z135" s="1257"/>
      <c r="AA135" s="1257"/>
      <c r="AB135" s="1257"/>
      <c r="AC135" s="1423"/>
      <c r="AD135" s="1334"/>
      <c r="AE135" s="1335"/>
      <c r="AG135" s="1023"/>
      <c r="AH135" s="1023"/>
      <c r="AJ135" s="1369"/>
      <c r="AK135" s="1370"/>
      <c r="AL135" s="1338"/>
      <c r="AM135" s="1339"/>
      <c r="AN135" s="1339"/>
      <c r="AO135" s="1339"/>
      <c r="AP135" s="1339"/>
      <c r="AQ135" s="1339"/>
      <c r="AR135" s="1339"/>
      <c r="AS135" s="1340"/>
      <c r="AT135" s="1194"/>
      <c r="AU135" s="1195"/>
      <c r="AV135" s="1244"/>
      <c r="AW135" s="1245"/>
      <c r="AX135" s="1245"/>
      <c r="AY135" s="1245"/>
      <c r="AZ135" s="1245"/>
      <c r="BA135" s="1245"/>
      <c r="BB135" s="1245"/>
      <c r="BC135" s="1245"/>
      <c r="BD135" s="1245"/>
      <c r="BE135" s="1090"/>
      <c r="BF135" s="177"/>
      <c r="BI135" s="251"/>
      <c r="BJ135" s="251"/>
      <c r="BK135" s="251"/>
    </row>
    <row r="136" spans="2:63" s="173" customFormat="1" ht="3.4" customHeight="1">
      <c r="B136" s="987"/>
      <c r="C136" s="987"/>
      <c r="D136" s="249"/>
      <c r="E136" s="250"/>
      <c r="F136" s="1389"/>
      <c r="G136" s="1318" t="s">
        <v>1234</v>
      </c>
      <c r="H136" s="1318"/>
      <c r="I136" s="1359">
        <f>IFERROR(配偶者扶養障害者!E18,"")</f>
        <v>0</v>
      </c>
      <c r="J136" s="1359"/>
      <c r="K136" s="1359"/>
      <c r="L136" s="1359"/>
      <c r="M136" s="1359"/>
      <c r="N136" s="1359"/>
      <c r="O136" s="1359"/>
      <c r="P136" s="1318"/>
      <c r="Q136" s="1318"/>
      <c r="R136" s="1413"/>
      <c r="S136" s="1414"/>
      <c r="T136" s="1414"/>
      <c r="U136" s="1414"/>
      <c r="V136" s="1414"/>
      <c r="W136" s="1415"/>
      <c r="X136" s="1420"/>
      <c r="Y136" s="1420"/>
      <c r="Z136" s="1421"/>
      <c r="AA136" s="1257"/>
      <c r="AB136" s="1257"/>
      <c r="AC136" s="1423"/>
      <c r="AD136" s="1334"/>
      <c r="AE136" s="1335"/>
      <c r="AG136" s="1023"/>
      <c r="AH136" s="1023"/>
      <c r="AJ136" s="1369"/>
      <c r="AK136" s="1370"/>
      <c r="AL136" s="1397" t="s">
        <v>1269</v>
      </c>
      <c r="AM136" s="1398"/>
      <c r="AN136" s="1398"/>
      <c r="AO136" s="1398"/>
      <c r="AP136" s="1398"/>
      <c r="AQ136" s="1398"/>
      <c r="AR136" s="1398"/>
      <c r="AS136" s="1399"/>
      <c r="AT136" s="1191" t="s">
        <v>1270</v>
      </c>
      <c r="AU136" s="1192"/>
      <c r="AV136" s="1240" t="str">
        <f>IF(計算シート!A29=1,計算シート!C29,"")</f>
        <v/>
      </c>
      <c r="AW136" s="1241"/>
      <c r="AX136" s="1241"/>
      <c r="AY136" s="1241"/>
      <c r="AZ136" s="1241"/>
      <c r="BA136" s="1241"/>
      <c r="BB136" s="1241"/>
      <c r="BC136" s="1241"/>
      <c r="BD136" s="1241"/>
      <c r="BE136" s="1088"/>
      <c r="BF136" s="177"/>
    </row>
    <row r="137" spans="2:63" s="173" customFormat="1" ht="3.4" customHeight="1">
      <c r="B137" s="987"/>
      <c r="C137" s="987"/>
      <c r="D137" s="249"/>
      <c r="E137" s="250"/>
      <c r="F137" s="1389"/>
      <c r="G137" s="1318"/>
      <c r="H137" s="1318"/>
      <c r="I137" s="1359"/>
      <c r="J137" s="1359"/>
      <c r="K137" s="1359"/>
      <c r="L137" s="1359"/>
      <c r="M137" s="1359"/>
      <c r="N137" s="1359"/>
      <c r="O137" s="1359"/>
      <c r="P137" s="1318"/>
      <c r="Q137" s="1318"/>
      <c r="R137" s="1413"/>
      <c r="S137" s="1414"/>
      <c r="T137" s="1414"/>
      <c r="U137" s="1414"/>
      <c r="V137" s="1414"/>
      <c r="W137" s="1415"/>
      <c r="X137" s="1420"/>
      <c r="Y137" s="1420"/>
      <c r="Z137" s="1257" t="str">
        <f>IF(配偶者扶養障害者!E22="別居","☑","☐")</f>
        <v>☐</v>
      </c>
      <c r="AA137" s="1318" t="s">
        <v>1271</v>
      </c>
      <c r="AB137" s="1318"/>
      <c r="AC137" s="1423"/>
      <c r="AD137" s="1334"/>
      <c r="AE137" s="1335"/>
      <c r="AG137" s="1023"/>
      <c r="AH137" s="1023"/>
      <c r="AJ137" s="1369"/>
      <c r="AK137" s="1370"/>
      <c r="AL137" s="1376"/>
      <c r="AM137" s="1377"/>
      <c r="AN137" s="1377"/>
      <c r="AO137" s="1377"/>
      <c r="AP137" s="1377"/>
      <c r="AQ137" s="1377"/>
      <c r="AR137" s="1377"/>
      <c r="AS137" s="1378"/>
      <c r="AT137" s="1190"/>
      <c r="AU137" s="1193"/>
      <c r="AV137" s="1242"/>
      <c r="AW137" s="1243"/>
      <c r="AX137" s="1243"/>
      <c r="AY137" s="1243"/>
      <c r="AZ137" s="1243"/>
      <c r="BA137" s="1243"/>
      <c r="BB137" s="1243"/>
      <c r="BC137" s="1243"/>
      <c r="BD137" s="1243"/>
      <c r="BE137" s="1089"/>
      <c r="BF137" s="177"/>
    </row>
    <row r="138" spans="2:63" s="173" customFormat="1" ht="3.4" customHeight="1">
      <c r="B138" s="987"/>
      <c r="C138" s="987"/>
      <c r="D138" s="249"/>
      <c r="E138" s="250"/>
      <c r="F138" s="1389"/>
      <c r="G138" s="1318"/>
      <c r="H138" s="1318"/>
      <c r="I138" s="1359"/>
      <c r="J138" s="1359"/>
      <c r="K138" s="1359"/>
      <c r="L138" s="1359"/>
      <c r="M138" s="1359"/>
      <c r="N138" s="1359"/>
      <c r="O138" s="1359"/>
      <c r="P138" s="1318"/>
      <c r="Q138" s="1318"/>
      <c r="R138" s="1413"/>
      <c r="S138" s="1414"/>
      <c r="T138" s="1414"/>
      <c r="U138" s="1414"/>
      <c r="V138" s="1414"/>
      <c r="W138" s="1415"/>
      <c r="X138" s="1420"/>
      <c r="Y138" s="1420"/>
      <c r="Z138" s="1257"/>
      <c r="AA138" s="1318"/>
      <c r="AB138" s="1318"/>
      <c r="AC138" s="1423"/>
      <c r="AD138" s="1334"/>
      <c r="AE138" s="1335"/>
      <c r="AF138" s="182"/>
      <c r="AG138" s="1023"/>
      <c r="AH138" s="1023"/>
      <c r="AJ138" s="1369"/>
      <c r="AK138" s="1370"/>
      <c r="AL138" s="1376"/>
      <c r="AM138" s="1377"/>
      <c r="AN138" s="1377"/>
      <c r="AO138" s="1377"/>
      <c r="AP138" s="1377"/>
      <c r="AQ138" s="1377"/>
      <c r="AR138" s="1377"/>
      <c r="AS138" s="1378"/>
      <c r="AT138" s="1190"/>
      <c r="AU138" s="1193"/>
      <c r="AV138" s="1242"/>
      <c r="AW138" s="1243"/>
      <c r="AX138" s="1243"/>
      <c r="AY138" s="1243"/>
      <c r="AZ138" s="1243"/>
      <c r="BA138" s="1243"/>
      <c r="BB138" s="1243"/>
      <c r="BC138" s="1243"/>
      <c r="BD138" s="1243"/>
      <c r="BE138" s="1089"/>
      <c r="BF138" s="177"/>
    </row>
    <row r="139" spans="2:63" s="173" customFormat="1" ht="3.4" customHeight="1">
      <c r="B139" s="987"/>
      <c r="C139" s="987"/>
      <c r="D139" s="249"/>
      <c r="E139" s="250"/>
      <c r="F139" s="1389"/>
      <c r="G139" s="1318"/>
      <c r="H139" s="1318"/>
      <c r="I139" s="1359"/>
      <c r="J139" s="1359"/>
      <c r="K139" s="1359"/>
      <c r="L139" s="1359"/>
      <c r="M139" s="1359"/>
      <c r="N139" s="1359"/>
      <c r="O139" s="1359"/>
      <c r="P139" s="1318"/>
      <c r="Q139" s="1318"/>
      <c r="R139" s="1413"/>
      <c r="S139" s="1414"/>
      <c r="T139" s="1414"/>
      <c r="U139" s="1414"/>
      <c r="V139" s="1414"/>
      <c r="W139" s="1415"/>
      <c r="X139" s="1420"/>
      <c r="Y139" s="1420"/>
      <c r="Z139" s="1257"/>
      <c r="AA139" s="1318"/>
      <c r="AB139" s="1318"/>
      <c r="AC139" s="1423"/>
      <c r="AD139" s="1334"/>
      <c r="AE139" s="1335"/>
      <c r="AF139" s="182"/>
      <c r="AG139" s="1023"/>
      <c r="AH139" s="1023"/>
      <c r="AJ139" s="1369"/>
      <c r="AK139" s="1370"/>
      <c r="AL139" s="1379"/>
      <c r="AM139" s="1380"/>
      <c r="AN139" s="1380"/>
      <c r="AO139" s="1380"/>
      <c r="AP139" s="1380"/>
      <c r="AQ139" s="1380"/>
      <c r="AR139" s="1380"/>
      <c r="AS139" s="1381"/>
      <c r="AT139" s="1194"/>
      <c r="AU139" s="1195"/>
      <c r="AV139" s="1244"/>
      <c r="AW139" s="1245"/>
      <c r="AX139" s="1245"/>
      <c r="AY139" s="1245"/>
      <c r="AZ139" s="1245"/>
      <c r="BA139" s="1245"/>
      <c r="BB139" s="1245"/>
      <c r="BC139" s="1245"/>
      <c r="BD139" s="1245"/>
      <c r="BE139" s="1090"/>
      <c r="BF139" s="177"/>
    </row>
    <row r="140" spans="2:63" s="173" customFormat="1" ht="3.4" customHeight="1">
      <c r="B140" s="987"/>
      <c r="C140" s="987"/>
      <c r="D140" s="249"/>
      <c r="E140" s="250"/>
      <c r="F140" s="1389"/>
      <c r="G140" s="1318"/>
      <c r="H140" s="1318"/>
      <c r="I140" s="1359"/>
      <c r="J140" s="1359"/>
      <c r="K140" s="1359"/>
      <c r="L140" s="1359"/>
      <c r="M140" s="1359"/>
      <c r="N140" s="1359"/>
      <c r="O140" s="1359"/>
      <c r="P140" s="1318"/>
      <c r="Q140" s="1318"/>
      <c r="R140" s="1416"/>
      <c r="S140" s="1417"/>
      <c r="T140" s="1417"/>
      <c r="U140" s="1417"/>
      <c r="V140" s="1417"/>
      <c r="W140" s="1418"/>
      <c r="X140" s="1420"/>
      <c r="Y140" s="1420"/>
      <c r="Z140" s="1257"/>
      <c r="AA140" s="1318"/>
      <c r="AB140" s="1318"/>
      <c r="AC140" s="1423"/>
      <c r="AD140" s="1336"/>
      <c r="AE140" s="1337"/>
      <c r="AF140" s="182"/>
      <c r="AG140" s="1023"/>
      <c r="AH140" s="1023"/>
      <c r="AJ140" s="1369"/>
      <c r="AK140" s="1370"/>
      <c r="AL140" s="1397" t="s">
        <v>1272</v>
      </c>
      <c r="AM140" s="1398"/>
      <c r="AN140" s="1398"/>
      <c r="AO140" s="1398"/>
      <c r="AP140" s="1398"/>
      <c r="AQ140" s="1398"/>
      <c r="AR140" s="1398"/>
      <c r="AS140" s="1399"/>
      <c r="AT140" s="1191" t="s">
        <v>1273</v>
      </c>
      <c r="AU140" s="1192"/>
      <c r="AV140" s="1241" t="str">
        <f>IF(計算シート!A30=1,計算シート!C30,"")</f>
        <v/>
      </c>
      <c r="AW140" s="1241"/>
      <c r="AX140" s="1241"/>
      <c r="AY140" s="1241"/>
      <c r="AZ140" s="1241"/>
      <c r="BA140" s="1241"/>
      <c r="BB140" s="1241"/>
      <c r="BC140" s="1241"/>
      <c r="BD140" s="1241"/>
      <c r="BE140" s="1088"/>
      <c r="BF140" s="177"/>
    </row>
    <row r="141" spans="2:63" s="173" customFormat="1" ht="3.4" customHeight="1">
      <c r="B141" s="987"/>
      <c r="C141" s="987"/>
      <c r="D141" s="249"/>
      <c r="E141" s="250"/>
      <c r="F141" s="1389"/>
      <c r="G141" s="1318" t="s">
        <v>1151</v>
      </c>
      <c r="H141" s="1257"/>
      <c r="I141" s="1257"/>
      <c r="J141" s="1345" t="str">
        <f>IFERROR(IF(ISNUMBER(配偶者扶養障害者!E20),配偶者扶養障害者!E20,""),"")</f>
        <v/>
      </c>
      <c r="K141" s="1346"/>
      <c r="L141" s="1346"/>
      <c r="M141" s="1346"/>
      <c r="N141" s="1346"/>
      <c r="O141" s="1346"/>
      <c r="P141" s="1346"/>
      <c r="Q141" s="1346"/>
      <c r="R141" s="1346"/>
      <c r="S141" s="1346"/>
      <c r="T141" s="1346"/>
      <c r="U141" s="1347"/>
      <c r="V141" s="1257" t="s">
        <v>1274</v>
      </c>
      <c r="W141" s="1257"/>
      <c r="X141" s="1257"/>
      <c r="Y141" s="1424" t="str">
        <f>IFERROR(計算シート!L57,"")</f>
        <v/>
      </c>
      <c r="Z141" s="1424"/>
      <c r="AA141" s="1424"/>
      <c r="AB141" s="1424"/>
      <c r="AC141" s="1425"/>
      <c r="AD141" s="1259" t="s">
        <v>1164</v>
      </c>
      <c r="AE141" s="1384"/>
      <c r="AF141" s="182"/>
      <c r="AG141" s="1023"/>
      <c r="AH141" s="1023"/>
      <c r="AJ141" s="1369"/>
      <c r="AK141" s="1370"/>
      <c r="AL141" s="1376"/>
      <c r="AM141" s="1377"/>
      <c r="AN141" s="1377"/>
      <c r="AO141" s="1377"/>
      <c r="AP141" s="1377"/>
      <c r="AQ141" s="1377"/>
      <c r="AR141" s="1377"/>
      <c r="AS141" s="1378"/>
      <c r="AT141" s="1190"/>
      <c r="AU141" s="1193"/>
      <c r="AV141" s="1243"/>
      <c r="AW141" s="1243"/>
      <c r="AX141" s="1243"/>
      <c r="AY141" s="1243"/>
      <c r="AZ141" s="1243"/>
      <c r="BA141" s="1243"/>
      <c r="BB141" s="1243"/>
      <c r="BC141" s="1243"/>
      <c r="BD141" s="1243"/>
      <c r="BE141" s="1089"/>
      <c r="BF141" s="177"/>
    </row>
    <row r="142" spans="2:63" s="173" customFormat="1" ht="3.4" customHeight="1">
      <c r="B142" s="987"/>
      <c r="C142" s="987"/>
      <c r="D142" s="249"/>
      <c r="E142" s="250"/>
      <c r="F142" s="1389"/>
      <c r="G142" s="1257"/>
      <c r="H142" s="1257"/>
      <c r="I142" s="1257"/>
      <c r="J142" s="1348"/>
      <c r="K142" s="1349"/>
      <c r="L142" s="1349"/>
      <c r="M142" s="1349"/>
      <c r="N142" s="1349"/>
      <c r="O142" s="1349"/>
      <c r="P142" s="1349"/>
      <c r="Q142" s="1349"/>
      <c r="R142" s="1349"/>
      <c r="S142" s="1349"/>
      <c r="T142" s="1349"/>
      <c r="U142" s="1350"/>
      <c r="V142" s="1257"/>
      <c r="W142" s="1257"/>
      <c r="X142" s="1257"/>
      <c r="Y142" s="1424"/>
      <c r="Z142" s="1424"/>
      <c r="AA142" s="1424"/>
      <c r="AB142" s="1424"/>
      <c r="AC142" s="1425"/>
      <c r="AD142" s="1259"/>
      <c r="AE142" s="1384"/>
      <c r="AF142" s="182"/>
      <c r="AG142" s="1023"/>
      <c r="AH142" s="1023"/>
      <c r="AJ142" s="1369"/>
      <c r="AK142" s="1370"/>
      <c r="AL142" s="1376"/>
      <c r="AM142" s="1377"/>
      <c r="AN142" s="1377"/>
      <c r="AO142" s="1377"/>
      <c r="AP142" s="1377"/>
      <c r="AQ142" s="1377"/>
      <c r="AR142" s="1377"/>
      <c r="AS142" s="1378"/>
      <c r="AT142" s="1190"/>
      <c r="AU142" s="1193"/>
      <c r="AV142" s="1243"/>
      <c r="AW142" s="1243"/>
      <c r="AX142" s="1243"/>
      <c r="AY142" s="1243"/>
      <c r="AZ142" s="1243"/>
      <c r="BA142" s="1243"/>
      <c r="BB142" s="1243"/>
      <c r="BC142" s="1243"/>
      <c r="BD142" s="1243"/>
      <c r="BE142" s="1089"/>
      <c r="BF142" s="177"/>
    </row>
    <row r="143" spans="2:63" s="173" customFormat="1" ht="3.4" customHeight="1">
      <c r="B143" s="987"/>
      <c r="C143" s="987"/>
      <c r="D143" s="249"/>
      <c r="E143" s="250"/>
      <c r="F143" s="1389"/>
      <c r="G143" s="1421"/>
      <c r="H143" s="1421"/>
      <c r="I143" s="1421"/>
      <c r="J143" s="1351"/>
      <c r="K143" s="1352"/>
      <c r="L143" s="1352"/>
      <c r="M143" s="1352"/>
      <c r="N143" s="1352"/>
      <c r="O143" s="1352"/>
      <c r="P143" s="1352"/>
      <c r="Q143" s="1352"/>
      <c r="R143" s="1352"/>
      <c r="S143" s="1352"/>
      <c r="T143" s="1352"/>
      <c r="U143" s="1353"/>
      <c r="V143" s="1421"/>
      <c r="W143" s="1421"/>
      <c r="X143" s="1421"/>
      <c r="Y143" s="1426"/>
      <c r="Z143" s="1426"/>
      <c r="AA143" s="1426"/>
      <c r="AB143" s="1426"/>
      <c r="AC143" s="1427"/>
      <c r="AD143" s="1343"/>
      <c r="AE143" s="1385"/>
      <c r="AF143" s="182"/>
      <c r="AG143" s="1023"/>
      <c r="AH143" s="1023"/>
      <c r="AJ143" s="1369"/>
      <c r="AK143" s="1370"/>
      <c r="AL143" s="1379"/>
      <c r="AM143" s="1380"/>
      <c r="AN143" s="1380"/>
      <c r="AO143" s="1380"/>
      <c r="AP143" s="1380"/>
      <c r="AQ143" s="1380"/>
      <c r="AR143" s="1380"/>
      <c r="AS143" s="1381"/>
      <c r="AT143" s="1194"/>
      <c r="AU143" s="1195"/>
      <c r="AV143" s="1245"/>
      <c r="AW143" s="1245"/>
      <c r="AX143" s="1245"/>
      <c r="AY143" s="1245"/>
      <c r="AZ143" s="1245"/>
      <c r="BA143" s="1245"/>
      <c r="BB143" s="1245"/>
      <c r="BC143" s="1245"/>
      <c r="BD143" s="1245"/>
      <c r="BE143" s="1090"/>
      <c r="BF143" s="177"/>
    </row>
    <row r="144" spans="2:63" s="173" customFormat="1" ht="3.4" customHeight="1">
      <c r="B144" s="987"/>
      <c r="C144" s="987"/>
      <c r="D144" s="1386" t="s">
        <v>1275</v>
      </c>
      <c r="E144" s="1387"/>
      <c r="F144" s="1388">
        <v>2</v>
      </c>
      <c r="G144" s="1391" t="s">
        <v>1264</v>
      </c>
      <c r="H144" s="1391"/>
      <c r="I144" s="1295">
        <f>IFERROR(配偶者扶養障害者!E23,"")</f>
        <v>0</v>
      </c>
      <c r="J144" s="1295"/>
      <c r="K144" s="1295"/>
      <c r="L144" s="1295"/>
      <c r="M144" s="1295"/>
      <c r="N144" s="1295"/>
      <c r="O144" s="1295"/>
      <c r="P144" s="1392" t="s">
        <v>1249</v>
      </c>
      <c r="Q144" s="1392"/>
      <c r="R144" s="1410" t="str">
        <f>IFERROR(計算シート!G58,"")</f>
        <v/>
      </c>
      <c r="S144" s="1411"/>
      <c r="T144" s="1411"/>
      <c r="U144" s="1411"/>
      <c r="V144" s="1411"/>
      <c r="W144" s="1412"/>
      <c r="X144" s="1419" t="s">
        <v>1265</v>
      </c>
      <c r="Y144" s="1419"/>
      <c r="Z144" s="1294" t="str">
        <f>IF(配偶者扶養障害者!E28="同居","☑","☐")</f>
        <v>☐</v>
      </c>
      <c r="AA144" s="1294" t="s">
        <v>1266</v>
      </c>
      <c r="AB144" s="1294"/>
      <c r="AC144" s="1422" t="s">
        <v>1267</v>
      </c>
      <c r="AD144" s="1428">
        <f>IFERROR(配偶者扶養障害者!E27,"")</f>
        <v>0</v>
      </c>
      <c r="AE144" s="1429"/>
      <c r="AF144" s="182"/>
      <c r="AG144" s="1023"/>
      <c r="AH144" s="1023"/>
      <c r="AJ144" s="1369"/>
      <c r="AK144" s="1370"/>
      <c r="AL144" s="1397" t="s">
        <v>1276</v>
      </c>
      <c r="AM144" s="1398"/>
      <c r="AN144" s="1398"/>
      <c r="AO144" s="1398"/>
      <c r="AP144" s="1398"/>
      <c r="AQ144" s="1398"/>
      <c r="AR144" s="1398"/>
      <c r="AS144" s="1399"/>
      <c r="AT144" s="1067" t="s">
        <v>1277</v>
      </c>
      <c r="AU144" s="1068"/>
      <c r="AV144" s="1240" t="str">
        <f>IF(計算シート!A31=1,計算シート!C31,"")</f>
        <v/>
      </c>
      <c r="AW144" s="1241"/>
      <c r="AX144" s="1241"/>
      <c r="AY144" s="1241"/>
      <c r="AZ144" s="1241"/>
      <c r="BA144" s="1241"/>
      <c r="BB144" s="1241"/>
      <c r="BC144" s="1241"/>
      <c r="BD144" s="1241"/>
      <c r="BE144" s="1088"/>
      <c r="BF144" s="177"/>
      <c r="BI144" s="251"/>
      <c r="BJ144" s="251"/>
      <c r="BK144" s="251"/>
    </row>
    <row r="145" spans="2:63" s="173" customFormat="1" ht="3.4" customHeight="1">
      <c r="B145" s="987"/>
      <c r="C145" s="987"/>
      <c r="D145" s="1386"/>
      <c r="E145" s="1387"/>
      <c r="F145" s="1389"/>
      <c r="G145" s="1285"/>
      <c r="H145" s="1285"/>
      <c r="I145" s="1296"/>
      <c r="J145" s="1296"/>
      <c r="K145" s="1296"/>
      <c r="L145" s="1296"/>
      <c r="M145" s="1296"/>
      <c r="N145" s="1296"/>
      <c r="O145" s="1296"/>
      <c r="P145" s="1318"/>
      <c r="Q145" s="1318"/>
      <c r="R145" s="1413"/>
      <c r="S145" s="1414"/>
      <c r="T145" s="1414"/>
      <c r="U145" s="1414"/>
      <c r="V145" s="1414"/>
      <c r="W145" s="1415"/>
      <c r="X145" s="1420"/>
      <c r="Y145" s="1420"/>
      <c r="Z145" s="1257"/>
      <c r="AA145" s="1257"/>
      <c r="AB145" s="1257"/>
      <c r="AC145" s="1423"/>
      <c r="AD145" s="1430"/>
      <c r="AE145" s="1431"/>
      <c r="AF145" s="182"/>
      <c r="AG145" s="1023"/>
      <c r="AH145" s="1023"/>
      <c r="AJ145" s="1369"/>
      <c r="AK145" s="1370"/>
      <c r="AL145" s="1376"/>
      <c r="AM145" s="1377"/>
      <c r="AN145" s="1377"/>
      <c r="AO145" s="1377"/>
      <c r="AP145" s="1377"/>
      <c r="AQ145" s="1377"/>
      <c r="AR145" s="1377"/>
      <c r="AS145" s="1378"/>
      <c r="AT145" s="1017"/>
      <c r="AU145" s="1019"/>
      <c r="AV145" s="1242"/>
      <c r="AW145" s="1243"/>
      <c r="AX145" s="1243"/>
      <c r="AY145" s="1243"/>
      <c r="AZ145" s="1243"/>
      <c r="BA145" s="1243"/>
      <c r="BB145" s="1243"/>
      <c r="BC145" s="1243"/>
      <c r="BD145" s="1243"/>
      <c r="BE145" s="1089"/>
      <c r="BF145" s="177"/>
      <c r="BI145" s="251"/>
      <c r="BJ145" s="251"/>
      <c r="BK145" s="251"/>
    </row>
    <row r="146" spans="2:63" s="173" customFormat="1" ht="3.4" customHeight="1">
      <c r="B146" s="987"/>
      <c r="C146" s="987"/>
      <c r="D146" s="1386"/>
      <c r="E146" s="1387"/>
      <c r="F146" s="1389"/>
      <c r="G146" s="1285"/>
      <c r="H146" s="1285"/>
      <c r="I146" s="1296"/>
      <c r="J146" s="1296"/>
      <c r="K146" s="1296"/>
      <c r="L146" s="1296"/>
      <c r="M146" s="1296"/>
      <c r="N146" s="1296"/>
      <c r="O146" s="1296"/>
      <c r="P146" s="1318"/>
      <c r="Q146" s="1318"/>
      <c r="R146" s="1413"/>
      <c r="S146" s="1414"/>
      <c r="T146" s="1414"/>
      <c r="U146" s="1414"/>
      <c r="V146" s="1414"/>
      <c r="W146" s="1415"/>
      <c r="X146" s="1420"/>
      <c r="Y146" s="1420"/>
      <c r="Z146" s="1257"/>
      <c r="AA146" s="1257"/>
      <c r="AB146" s="1257"/>
      <c r="AC146" s="1423"/>
      <c r="AD146" s="1430"/>
      <c r="AE146" s="1431"/>
      <c r="AF146" s="182"/>
      <c r="AG146" s="1023"/>
      <c r="AH146" s="1023"/>
      <c r="AJ146" s="1369"/>
      <c r="AK146" s="1370"/>
      <c r="AL146" s="1376"/>
      <c r="AM146" s="1377"/>
      <c r="AN146" s="1377"/>
      <c r="AO146" s="1377"/>
      <c r="AP146" s="1377"/>
      <c r="AQ146" s="1377"/>
      <c r="AR146" s="1377"/>
      <c r="AS146" s="1377"/>
      <c r="AT146" s="1017" t="s">
        <v>1214</v>
      </c>
      <c r="AU146" s="1019"/>
      <c r="AV146" s="1242"/>
      <c r="AW146" s="1243"/>
      <c r="AX146" s="1243"/>
      <c r="AY146" s="1243"/>
      <c r="AZ146" s="1243"/>
      <c r="BA146" s="1243"/>
      <c r="BB146" s="1243"/>
      <c r="BC146" s="1243"/>
      <c r="BD146" s="1243"/>
      <c r="BE146" s="1089"/>
      <c r="BF146" s="177"/>
      <c r="BI146" s="251"/>
      <c r="BJ146" s="251"/>
      <c r="BK146" s="251"/>
    </row>
    <row r="147" spans="2:63" s="173" customFormat="1" ht="3.4" customHeight="1">
      <c r="B147" s="987"/>
      <c r="C147" s="987"/>
      <c r="D147" s="1386"/>
      <c r="E147" s="1387"/>
      <c r="F147" s="1389"/>
      <c r="G147" s="1318" t="s">
        <v>1234</v>
      </c>
      <c r="H147" s="1318"/>
      <c r="I147" s="1359">
        <f>IFERROR(配偶者扶養障害者!E24,"")</f>
        <v>0</v>
      </c>
      <c r="J147" s="1359"/>
      <c r="K147" s="1359"/>
      <c r="L147" s="1359"/>
      <c r="M147" s="1359"/>
      <c r="N147" s="1359"/>
      <c r="O147" s="1359"/>
      <c r="P147" s="1318"/>
      <c r="Q147" s="1318"/>
      <c r="R147" s="1413"/>
      <c r="S147" s="1414"/>
      <c r="T147" s="1414"/>
      <c r="U147" s="1414"/>
      <c r="V147" s="1414"/>
      <c r="W147" s="1415"/>
      <c r="X147" s="1420"/>
      <c r="Y147" s="1420"/>
      <c r="Z147" s="1421"/>
      <c r="AA147" s="1257"/>
      <c r="AB147" s="1257"/>
      <c r="AC147" s="1423"/>
      <c r="AD147" s="1430"/>
      <c r="AE147" s="1431"/>
      <c r="AF147" s="182"/>
      <c r="AG147" s="1023"/>
      <c r="AH147" s="1023"/>
      <c r="AJ147" s="1369"/>
      <c r="AK147" s="1370"/>
      <c r="AL147" s="1379"/>
      <c r="AM147" s="1380"/>
      <c r="AN147" s="1380"/>
      <c r="AO147" s="1380"/>
      <c r="AP147" s="1380"/>
      <c r="AQ147" s="1380"/>
      <c r="AR147" s="1380"/>
      <c r="AS147" s="1380"/>
      <c r="AT147" s="1069"/>
      <c r="AU147" s="1070"/>
      <c r="AV147" s="1244"/>
      <c r="AW147" s="1245"/>
      <c r="AX147" s="1245"/>
      <c r="AY147" s="1245"/>
      <c r="AZ147" s="1245"/>
      <c r="BA147" s="1245"/>
      <c r="BB147" s="1245"/>
      <c r="BC147" s="1245"/>
      <c r="BD147" s="1245"/>
      <c r="BE147" s="1090"/>
      <c r="BF147" s="177"/>
    </row>
    <row r="148" spans="2:63" s="173" customFormat="1" ht="3.4" customHeight="1">
      <c r="B148" s="987"/>
      <c r="C148" s="987"/>
      <c r="D148" s="1386"/>
      <c r="E148" s="1387"/>
      <c r="F148" s="1389"/>
      <c r="G148" s="1318"/>
      <c r="H148" s="1318"/>
      <c r="I148" s="1359"/>
      <c r="J148" s="1359"/>
      <c r="K148" s="1359"/>
      <c r="L148" s="1359"/>
      <c r="M148" s="1359"/>
      <c r="N148" s="1359"/>
      <c r="O148" s="1359"/>
      <c r="P148" s="1318"/>
      <c r="Q148" s="1318"/>
      <c r="R148" s="1413"/>
      <c r="S148" s="1414"/>
      <c r="T148" s="1414"/>
      <c r="U148" s="1414"/>
      <c r="V148" s="1414"/>
      <c r="W148" s="1415"/>
      <c r="X148" s="1420"/>
      <c r="Y148" s="1420"/>
      <c r="Z148" s="1257" t="str">
        <f>IF(配偶者扶養障害者!E28="別居","☑","☐")</f>
        <v>☐</v>
      </c>
      <c r="AA148" s="1318" t="s">
        <v>1271</v>
      </c>
      <c r="AB148" s="1318"/>
      <c r="AC148" s="1423"/>
      <c r="AD148" s="1430"/>
      <c r="AE148" s="1431"/>
      <c r="AG148" s="1023"/>
      <c r="AH148" s="1023"/>
      <c r="AJ148" s="1369"/>
      <c r="AK148" s="1370"/>
      <c r="AL148" s="1326" t="s">
        <v>1278</v>
      </c>
      <c r="AM148" s="1327"/>
      <c r="AN148" s="1327"/>
      <c r="AO148" s="1327"/>
      <c r="AP148" s="1327"/>
      <c r="AQ148" s="1327"/>
      <c r="AR148" s="1327"/>
      <c r="AS148" s="1327"/>
      <c r="AT148" s="1017" t="s">
        <v>1279</v>
      </c>
      <c r="AU148" s="1019"/>
      <c r="AV148" s="1241" t="str">
        <f>IF(計算シート!A32=1,計算シート!C32,"")</f>
        <v/>
      </c>
      <c r="AW148" s="1241"/>
      <c r="AX148" s="1241"/>
      <c r="AY148" s="1241"/>
      <c r="AZ148" s="1241"/>
      <c r="BA148" s="1241"/>
      <c r="BB148" s="1241"/>
      <c r="BC148" s="1241"/>
      <c r="BD148" s="1241"/>
      <c r="BE148" s="1088"/>
      <c r="BF148" s="177"/>
    </row>
    <row r="149" spans="2:63" s="173" customFormat="1" ht="3.4" customHeight="1">
      <c r="B149" s="987"/>
      <c r="C149" s="987"/>
      <c r="D149" s="1386"/>
      <c r="E149" s="1387"/>
      <c r="F149" s="1389"/>
      <c r="G149" s="1318"/>
      <c r="H149" s="1318"/>
      <c r="I149" s="1359"/>
      <c r="J149" s="1359"/>
      <c r="K149" s="1359"/>
      <c r="L149" s="1359"/>
      <c r="M149" s="1359"/>
      <c r="N149" s="1359"/>
      <c r="O149" s="1359"/>
      <c r="P149" s="1318"/>
      <c r="Q149" s="1318"/>
      <c r="R149" s="1413"/>
      <c r="S149" s="1414"/>
      <c r="T149" s="1414"/>
      <c r="U149" s="1414"/>
      <c r="V149" s="1414"/>
      <c r="W149" s="1415"/>
      <c r="X149" s="1420"/>
      <c r="Y149" s="1420"/>
      <c r="Z149" s="1257"/>
      <c r="AA149" s="1318"/>
      <c r="AB149" s="1318"/>
      <c r="AC149" s="1423"/>
      <c r="AD149" s="1430"/>
      <c r="AE149" s="1431"/>
      <c r="AG149" s="1023"/>
      <c r="AH149" s="1023"/>
      <c r="AJ149" s="1369"/>
      <c r="AK149" s="1370"/>
      <c r="AL149" s="1329"/>
      <c r="AM149" s="1330"/>
      <c r="AN149" s="1330"/>
      <c r="AO149" s="1330"/>
      <c r="AP149" s="1330"/>
      <c r="AQ149" s="1330"/>
      <c r="AR149" s="1330"/>
      <c r="AS149" s="1330"/>
      <c r="AT149" s="1017"/>
      <c r="AU149" s="1019"/>
      <c r="AV149" s="1243"/>
      <c r="AW149" s="1243"/>
      <c r="AX149" s="1243"/>
      <c r="AY149" s="1243"/>
      <c r="AZ149" s="1243"/>
      <c r="BA149" s="1243"/>
      <c r="BB149" s="1243"/>
      <c r="BC149" s="1243"/>
      <c r="BD149" s="1243"/>
      <c r="BE149" s="1089"/>
      <c r="BF149" s="177"/>
    </row>
    <row r="150" spans="2:63" s="173" customFormat="1" ht="3.4" customHeight="1">
      <c r="B150" s="987"/>
      <c r="C150" s="987"/>
      <c r="D150" s="252"/>
      <c r="E150" s="253"/>
      <c r="F150" s="1389"/>
      <c r="G150" s="1318"/>
      <c r="H150" s="1318"/>
      <c r="I150" s="1359"/>
      <c r="J150" s="1359"/>
      <c r="K150" s="1359"/>
      <c r="L150" s="1359"/>
      <c r="M150" s="1359"/>
      <c r="N150" s="1359"/>
      <c r="O150" s="1359"/>
      <c r="P150" s="1318"/>
      <c r="Q150" s="1318"/>
      <c r="R150" s="1413"/>
      <c r="S150" s="1414"/>
      <c r="T150" s="1414"/>
      <c r="U150" s="1414"/>
      <c r="V150" s="1414"/>
      <c r="W150" s="1415"/>
      <c r="X150" s="1420"/>
      <c r="Y150" s="1420"/>
      <c r="Z150" s="1257"/>
      <c r="AA150" s="1318"/>
      <c r="AB150" s="1318"/>
      <c r="AC150" s="1423"/>
      <c r="AD150" s="1430"/>
      <c r="AE150" s="1431"/>
      <c r="AG150" s="1023"/>
      <c r="AH150" s="1023"/>
      <c r="AJ150" s="1369"/>
      <c r="AK150" s="1370"/>
      <c r="AL150" s="1329" t="s">
        <v>1280</v>
      </c>
      <c r="AM150" s="1330"/>
      <c r="AN150" s="1330"/>
      <c r="AO150" s="1330"/>
      <c r="AP150" s="1330"/>
      <c r="AQ150" s="1330"/>
      <c r="AR150" s="1330"/>
      <c r="AS150" s="1331"/>
      <c r="AT150" s="1017" t="s">
        <v>1281</v>
      </c>
      <c r="AU150" s="1019"/>
      <c r="AV150" s="1242"/>
      <c r="AW150" s="1243"/>
      <c r="AX150" s="1243"/>
      <c r="AY150" s="1243"/>
      <c r="AZ150" s="1243"/>
      <c r="BA150" s="1243"/>
      <c r="BB150" s="1243"/>
      <c r="BC150" s="1243"/>
      <c r="BD150" s="1243"/>
      <c r="BE150" s="1089"/>
      <c r="BF150" s="177"/>
    </row>
    <row r="151" spans="2:63" s="173" customFormat="1" ht="3.4" customHeight="1">
      <c r="B151" s="987"/>
      <c r="C151" s="987"/>
      <c r="D151" s="1393" t="s">
        <v>1282</v>
      </c>
      <c r="E151" s="1394"/>
      <c r="F151" s="1389"/>
      <c r="G151" s="1318"/>
      <c r="H151" s="1318"/>
      <c r="I151" s="1359"/>
      <c r="J151" s="1359"/>
      <c r="K151" s="1359"/>
      <c r="L151" s="1359"/>
      <c r="M151" s="1359"/>
      <c r="N151" s="1359"/>
      <c r="O151" s="1359"/>
      <c r="P151" s="1318"/>
      <c r="Q151" s="1318"/>
      <c r="R151" s="1416"/>
      <c r="S151" s="1417"/>
      <c r="T151" s="1417"/>
      <c r="U151" s="1417"/>
      <c r="V151" s="1417"/>
      <c r="W151" s="1418"/>
      <c r="X151" s="1420"/>
      <c r="Y151" s="1420"/>
      <c r="Z151" s="1257"/>
      <c r="AA151" s="1318"/>
      <c r="AB151" s="1318"/>
      <c r="AC151" s="1423"/>
      <c r="AD151" s="1430"/>
      <c r="AE151" s="1431"/>
      <c r="AG151" s="1023"/>
      <c r="AH151" s="1023"/>
      <c r="AJ151" s="1369"/>
      <c r="AK151" s="1370"/>
      <c r="AL151" s="1338"/>
      <c r="AM151" s="1339"/>
      <c r="AN151" s="1339"/>
      <c r="AO151" s="1339"/>
      <c r="AP151" s="1339"/>
      <c r="AQ151" s="1339"/>
      <c r="AR151" s="1339"/>
      <c r="AS151" s="1340"/>
      <c r="AT151" s="1017"/>
      <c r="AU151" s="1019"/>
      <c r="AV151" s="1244"/>
      <c r="AW151" s="1245"/>
      <c r="AX151" s="1245"/>
      <c r="AY151" s="1245"/>
      <c r="AZ151" s="1245"/>
      <c r="BA151" s="1245"/>
      <c r="BB151" s="1245"/>
      <c r="BC151" s="1245"/>
      <c r="BD151" s="1245"/>
      <c r="BE151" s="1090"/>
      <c r="BF151" s="177"/>
    </row>
    <row r="152" spans="2:63" s="173" customFormat="1" ht="3.4" customHeight="1">
      <c r="B152" s="987"/>
      <c r="C152" s="987"/>
      <c r="D152" s="1393"/>
      <c r="E152" s="1394"/>
      <c r="F152" s="1389"/>
      <c r="G152" s="1318" t="s">
        <v>1151</v>
      </c>
      <c r="H152" s="1257"/>
      <c r="I152" s="1257"/>
      <c r="J152" s="1345" t="str">
        <f>IFERROR(IF(ISNUMBER(配偶者扶養障害者!E26),配偶者扶養障害者!E26,""),"")</f>
        <v/>
      </c>
      <c r="K152" s="1346"/>
      <c r="L152" s="1346"/>
      <c r="M152" s="1346"/>
      <c r="N152" s="1346"/>
      <c r="O152" s="1346"/>
      <c r="P152" s="1346"/>
      <c r="Q152" s="1346"/>
      <c r="R152" s="1346"/>
      <c r="S152" s="1346"/>
      <c r="T152" s="1346"/>
      <c r="U152" s="1347"/>
      <c r="V152" s="1257" t="s">
        <v>1274</v>
      </c>
      <c r="W152" s="1257"/>
      <c r="X152" s="1257"/>
      <c r="Y152" s="1424" t="str">
        <f>IFERROR(計算シート!L58,"")</f>
        <v/>
      </c>
      <c r="Z152" s="1424"/>
      <c r="AA152" s="1424"/>
      <c r="AB152" s="1424"/>
      <c r="AC152" s="1425"/>
      <c r="AD152" s="1259" t="s">
        <v>1164</v>
      </c>
      <c r="AE152" s="1384"/>
      <c r="AG152" s="1023"/>
      <c r="AH152" s="1023"/>
      <c r="AJ152" s="1369"/>
      <c r="AK152" s="1370"/>
      <c r="AL152" s="1401" t="s">
        <v>1283</v>
      </c>
      <c r="AM152" s="1402"/>
      <c r="AN152" s="1402"/>
      <c r="AO152" s="1402"/>
      <c r="AP152" s="1402"/>
      <c r="AQ152" s="1402"/>
      <c r="AR152" s="1402"/>
      <c r="AS152" s="1403"/>
      <c r="AT152" s="1067" t="s">
        <v>1284</v>
      </c>
      <c r="AU152" s="1068"/>
      <c r="AV152" s="1240" t="str">
        <f>IF(計算シート!A33=1,計算シート!C33,"")</f>
        <v/>
      </c>
      <c r="AW152" s="1241"/>
      <c r="AX152" s="1241"/>
      <c r="AY152" s="1241"/>
      <c r="AZ152" s="1241"/>
      <c r="BA152" s="1241"/>
      <c r="BB152" s="1241"/>
      <c r="BC152" s="1241"/>
      <c r="BD152" s="1241"/>
      <c r="BE152" s="1088"/>
      <c r="BF152" s="177"/>
    </row>
    <row r="153" spans="2:63" s="173" customFormat="1" ht="3.4" customHeight="1">
      <c r="B153" s="987"/>
      <c r="C153" s="987"/>
      <c r="D153" s="1393"/>
      <c r="E153" s="1394"/>
      <c r="F153" s="1389"/>
      <c r="G153" s="1257"/>
      <c r="H153" s="1257"/>
      <c r="I153" s="1257"/>
      <c r="J153" s="1348"/>
      <c r="K153" s="1349"/>
      <c r="L153" s="1349"/>
      <c r="M153" s="1349"/>
      <c r="N153" s="1349"/>
      <c r="O153" s="1349"/>
      <c r="P153" s="1349"/>
      <c r="Q153" s="1349"/>
      <c r="R153" s="1349"/>
      <c r="S153" s="1349"/>
      <c r="T153" s="1349"/>
      <c r="U153" s="1350"/>
      <c r="V153" s="1257"/>
      <c r="W153" s="1257"/>
      <c r="X153" s="1257"/>
      <c r="Y153" s="1424"/>
      <c r="Z153" s="1424"/>
      <c r="AA153" s="1424"/>
      <c r="AB153" s="1424"/>
      <c r="AC153" s="1425"/>
      <c r="AD153" s="1259"/>
      <c r="AE153" s="1384"/>
      <c r="AG153" s="1023"/>
      <c r="AH153" s="1023"/>
      <c r="AJ153" s="1369"/>
      <c r="AK153" s="1370"/>
      <c r="AL153" s="1404"/>
      <c r="AM153" s="1405"/>
      <c r="AN153" s="1405"/>
      <c r="AO153" s="1405"/>
      <c r="AP153" s="1405"/>
      <c r="AQ153" s="1405"/>
      <c r="AR153" s="1405"/>
      <c r="AS153" s="1406"/>
      <c r="AT153" s="1017"/>
      <c r="AU153" s="1019"/>
      <c r="AV153" s="1242"/>
      <c r="AW153" s="1243"/>
      <c r="AX153" s="1243"/>
      <c r="AY153" s="1243"/>
      <c r="AZ153" s="1243"/>
      <c r="BA153" s="1243"/>
      <c r="BB153" s="1243"/>
      <c r="BC153" s="1243"/>
      <c r="BD153" s="1243"/>
      <c r="BE153" s="1089"/>
      <c r="BF153" s="177"/>
    </row>
    <row r="154" spans="2:63" s="173" customFormat="1" ht="3.4" customHeight="1">
      <c r="B154" s="987"/>
      <c r="C154" s="987"/>
      <c r="D154" s="1393"/>
      <c r="E154" s="1394"/>
      <c r="F154" s="1390"/>
      <c r="G154" s="1261"/>
      <c r="H154" s="1261"/>
      <c r="I154" s="1261"/>
      <c r="J154" s="1351"/>
      <c r="K154" s="1352"/>
      <c r="L154" s="1352"/>
      <c r="M154" s="1352"/>
      <c r="N154" s="1352"/>
      <c r="O154" s="1352"/>
      <c r="P154" s="1352"/>
      <c r="Q154" s="1352"/>
      <c r="R154" s="1352"/>
      <c r="S154" s="1352"/>
      <c r="T154" s="1352"/>
      <c r="U154" s="1353"/>
      <c r="V154" s="1261"/>
      <c r="W154" s="1261"/>
      <c r="X154" s="1261"/>
      <c r="Y154" s="1426"/>
      <c r="Z154" s="1426"/>
      <c r="AA154" s="1426"/>
      <c r="AB154" s="1426"/>
      <c r="AC154" s="1427"/>
      <c r="AD154" s="1260"/>
      <c r="AE154" s="1400"/>
      <c r="AG154" s="1023"/>
      <c r="AH154" s="1023"/>
      <c r="AJ154" s="1369"/>
      <c r="AK154" s="1370"/>
      <c r="AL154" s="1404"/>
      <c r="AM154" s="1405"/>
      <c r="AN154" s="1405"/>
      <c r="AO154" s="1405"/>
      <c r="AP154" s="1405"/>
      <c r="AQ154" s="1405"/>
      <c r="AR154" s="1405"/>
      <c r="AS154" s="1406"/>
      <c r="AT154" s="1017" t="s">
        <v>1285</v>
      </c>
      <c r="AU154" s="1019"/>
      <c r="AV154" s="1242"/>
      <c r="AW154" s="1243"/>
      <c r="AX154" s="1243"/>
      <c r="AY154" s="1243"/>
      <c r="AZ154" s="1243"/>
      <c r="BA154" s="1243"/>
      <c r="BB154" s="1243"/>
      <c r="BC154" s="1243"/>
      <c r="BD154" s="1243"/>
      <c r="BE154" s="1089"/>
      <c r="BF154" s="177"/>
    </row>
    <row r="155" spans="2:63" s="173" customFormat="1" ht="3.4" customHeight="1">
      <c r="B155" s="987"/>
      <c r="C155" s="987"/>
      <c r="D155" s="1393"/>
      <c r="E155" s="1394"/>
      <c r="F155" s="1388">
        <v>3</v>
      </c>
      <c r="G155" s="1391" t="s">
        <v>1264</v>
      </c>
      <c r="H155" s="1391"/>
      <c r="I155" s="1295">
        <f>IFERROR(配偶者扶養障害者!E29,"")</f>
        <v>0</v>
      </c>
      <c r="J155" s="1295"/>
      <c r="K155" s="1295"/>
      <c r="L155" s="1295"/>
      <c r="M155" s="1295"/>
      <c r="N155" s="1295"/>
      <c r="O155" s="1295"/>
      <c r="P155" s="1392" t="s">
        <v>1249</v>
      </c>
      <c r="Q155" s="1392"/>
      <c r="R155" s="1410" t="str">
        <f>IFERROR(計算シート!G59,"")</f>
        <v/>
      </c>
      <c r="S155" s="1411"/>
      <c r="T155" s="1411"/>
      <c r="U155" s="1411"/>
      <c r="V155" s="1411"/>
      <c r="W155" s="1412"/>
      <c r="X155" s="1419" t="s">
        <v>1265</v>
      </c>
      <c r="Y155" s="1419"/>
      <c r="Z155" s="1294" t="str">
        <f>IF(配偶者扶養障害者!E34="同居","☑","☐")</f>
        <v>☐</v>
      </c>
      <c r="AA155" s="1294" t="s">
        <v>1266</v>
      </c>
      <c r="AB155" s="1294"/>
      <c r="AC155" s="1422" t="s">
        <v>1267</v>
      </c>
      <c r="AD155" s="1428">
        <f>IFERROR(配偶者扶養障害者!E33,"")</f>
        <v>0</v>
      </c>
      <c r="AE155" s="1429"/>
      <c r="AG155" s="1023"/>
      <c r="AH155" s="1023"/>
      <c r="AJ155" s="1369"/>
      <c r="AK155" s="1370"/>
      <c r="AL155" s="1407"/>
      <c r="AM155" s="1408"/>
      <c r="AN155" s="1408"/>
      <c r="AO155" s="1408"/>
      <c r="AP155" s="1408"/>
      <c r="AQ155" s="1408"/>
      <c r="AR155" s="1408"/>
      <c r="AS155" s="1409"/>
      <c r="AT155" s="1069"/>
      <c r="AU155" s="1070"/>
      <c r="AV155" s="1244"/>
      <c r="AW155" s="1245"/>
      <c r="AX155" s="1245"/>
      <c r="AY155" s="1245"/>
      <c r="AZ155" s="1245"/>
      <c r="BA155" s="1245"/>
      <c r="BB155" s="1245"/>
      <c r="BC155" s="1245"/>
      <c r="BD155" s="1245"/>
      <c r="BE155" s="1090"/>
      <c r="BF155" s="177"/>
    </row>
    <row r="156" spans="2:63" s="173" customFormat="1" ht="3.4" customHeight="1">
      <c r="B156" s="987"/>
      <c r="C156" s="987"/>
      <c r="D156" s="1393"/>
      <c r="E156" s="1394"/>
      <c r="F156" s="1389"/>
      <c r="G156" s="1285"/>
      <c r="H156" s="1285"/>
      <c r="I156" s="1296"/>
      <c r="J156" s="1296"/>
      <c r="K156" s="1296"/>
      <c r="L156" s="1296"/>
      <c r="M156" s="1296"/>
      <c r="N156" s="1296"/>
      <c r="O156" s="1296"/>
      <c r="P156" s="1318"/>
      <c r="Q156" s="1318"/>
      <c r="R156" s="1413"/>
      <c r="S156" s="1414"/>
      <c r="T156" s="1414"/>
      <c r="U156" s="1414"/>
      <c r="V156" s="1414"/>
      <c r="W156" s="1415"/>
      <c r="X156" s="1420"/>
      <c r="Y156" s="1420"/>
      <c r="Z156" s="1257"/>
      <c r="AA156" s="1257"/>
      <c r="AB156" s="1257"/>
      <c r="AC156" s="1423"/>
      <c r="AD156" s="1430"/>
      <c r="AE156" s="1431"/>
      <c r="AG156" s="1023"/>
      <c r="AH156" s="1023"/>
      <c r="AJ156" s="1369"/>
      <c r="AK156" s="1370"/>
      <c r="AL156" s="1397" t="s">
        <v>1286</v>
      </c>
      <c r="AM156" s="1398"/>
      <c r="AN156" s="1398"/>
      <c r="AO156" s="1398"/>
      <c r="AP156" s="1398"/>
      <c r="AQ156" s="1398"/>
      <c r="AR156" s="1398"/>
      <c r="AS156" s="1399"/>
      <c r="AT156" s="1063" t="s">
        <v>1275</v>
      </c>
      <c r="AU156" s="1064"/>
      <c r="AV156" s="1240" t="str">
        <f>IF(計算シート!A34=1,計算シート!C34,"")</f>
        <v/>
      </c>
      <c r="AW156" s="1241"/>
      <c r="AX156" s="1241"/>
      <c r="AY156" s="1241"/>
      <c r="AZ156" s="1241"/>
      <c r="BA156" s="1241"/>
      <c r="BB156" s="1241"/>
      <c r="BC156" s="1241"/>
      <c r="BD156" s="1241"/>
      <c r="BE156" s="1088"/>
      <c r="BF156" s="177"/>
    </row>
    <row r="157" spans="2:63" s="173" customFormat="1" ht="3.4" customHeight="1">
      <c r="B157" s="987"/>
      <c r="C157" s="987"/>
      <c r="D157" s="1393"/>
      <c r="E157" s="1394"/>
      <c r="F157" s="1389"/>
      <c r="G157" s="1285"/>
      <c r="H157" s="1285"/>
      <c r="I157" s="1296"/>
      <c r="J157" s="1296"/>
      <c r="K157" s="1296"/>
      <c r="L157" s="1296"/>
      <c r="M157" s="1296"/>
      <c r="N157" s="1296"/>
      <c r="O157" s="1296"/>
      <c r="P157" s="1318"/>
      <c r="Q157" s="1318"/>
      <c r="R157" s="1413"/>
      <c r="S157" s="1414"/>
      <c r="T157" s="1414"/>
      <c r="U157" s="1414"/>
      <c r="V157" s="1414"/>
      <c r="W157" s="1415"/>
      <c r="X157" s="1420"/>
      <c r="Y157" s="1420"/>
      <c r="Z157" s="1257"/>
      <c r="AA157" s="1257"/>
      <c r="AB157" s="1257"/>
      <c r="AC157" s="1423"/>
      <c r="AD157" s="1430"/>
      <c r="AE157" s="1431"/>
      <c r="AG157" s="1023"/>
      <c r="AH157" s="1023"/>
      <c r="AJ157" s="1369"/>
      <c r="AK157" s="1370"/>
      <c r="AL157" s="1376"/>
      <c r="AM157" s="1377"/>
      <c r="AN157" s="1377"/>
      <c r="AO157" s="1377"/>
      <c r="AP157" s="1377"/>
      <c r="AQ157" s="1377"/>
      <c r="AR157" s="1377"/>
      <c r="AS157" s="1378"/>
      <c r="AT157" s="1063"/>
      <c r="AU157" s="1064"/>
      <c r="AV157" s="1242"/>
      <c r="AW157" s="1243"/>
      <c r="AX157" s="1243"/>
      <c r="AY157" s="1243"/>
      <c r="AZ157" s="1243"/>
      <c r="BA157" s="1243"/>
      <c r="BB157" s="1243"/>
      <c r="BC157" s="1243"/>
      <c r="BD157" s="1243"/>
      <c r="BE157" s="1089"/>
      <c r="BF157" s="177"/>
    </row>
    <row r="158" spans="2:63" s="173" customFormat="1" ht="3.4" customHeight="1">
      <c r="B158" s="987"/>
      <c r="C158" s="987"/>
      <c r="D158" s="1393"/>
      <c r="E158" s="1394"/>
      <c r="F158" s="1389"/>
      <c r="G158" s="1318" t="s">
        <v>1234</v>
      </c>
      <c r="H158" s="1318"/>
      <c r="I158" s="1359">
        <f>IFERROR(配偶者扶養障害者!E30,"")</f>
        <v>0</v>
      </c>
      <c r="J158" s="1359"/>
      <c r="K158" s="1359"/>
      <c r="L158" s="1359"/>
      <c r="M158" s="1359"/>
      <c r="N158" s="1359"/>
      <c r="O158" s="1359"/>
      <c r="P158" s="1318"/>
      <c r="Q158" s="1318"/>
      <c r="R158" s="1413"/>
      <c r="S158" s="1414"/>
      <c r="T158" s="1414"/>
      <c r="U158" s="1414"/>
      <c r="V158" s="1414"/>
      <c r="W158" s="1415"/>
      <c r="X158" s="1420"/>
      <c r="Y158" s="1420"/>
      <c r="Z158" s="1421"/>
      <c r="AA158" s="1257"/>
      <c r="AB158" s="1257"/>
      <c r="AC158" s="1423"/>
      <c r="AD158" s="1430"/>
      <c r="AE158" s="1431"/>
      <c r="AG158" s="1023"/>
      <c r="AH158" s="1023"/>
      <c r="AJ158" s="1369"/>
      <c r="AK158" s="1370"/>
      <c r="AL158" s="1376"/>
      <c r="AM158" s="1377"/>
      <c r="AN158" s="1377"/>
      <c r="AO158" s="1377"/>
      <c r="AP158" s="1377"/>
      <c r="AQ158" s="1377"/>
      <c r="AR158" s="1377"/>
      <c r="AS158" s="1378"/>
      <c r="AT158" s="1063"/>
      <c r="AU158" s="1064"/>
      <c r="AV158" s="1242"/>
      <c r="AW158" s="1243"/>
      <c r="AX158" s="1243"/>
      <c r="AY158" s="1243"/>
      <c r="AZ158" s="1243"/>
      <c r="BA158" s="1243"/>
      <c r="BB158" s="1243"/>
      <c r="BC158" s="1243"/>
      <c r="BD158" s="1243"/>
      <c r="BE158" s="1089"/>
      <c r="BF158" s="177"/>
    </row>
    <row r="159" spans="2:63" s="173" customFormat="1" ht="3.4" customHeight="1">
      <c r="B159" s="987"/>
      <c r="C159" s="987"/>
      <c r="D159" s="1393"/>
      <c r="E159" s="1394"/>
      <c r="F159" s="1389"/>
      <c r="G159" s="1318"/>
      <c r="H159" s="1318"/>
      <c r="I159" s="1359"/>
      <c r="J159" s="1359"/>
      <c r="K159" s="1359"/>
      <c r="L159" s="1359"/>
      <c r="M159" s="1359"/>
      <c r="N159" s="1359"/>
      <c r="O159" s="1359"/>
      <c r="P159" s="1318"/>
      <c r="Q159" s="1318"/>
      <c r="R159" s="1413"/>
      <c r="S159" s="1414"/>
      <c r="T159" s="1414"/>
      <c r="U159" s="1414"/>
      <c r="V159" s="1414"/>
      <c r="W159" s="1415"/>
      <c r="X159" s="1420"/>
      <c r="Y159" s="1420"/>
      <c r="Z159" s="1257" t="str">
        <f>IF(配偶者扶養障害者!E34="別居","☑","☐")</f>
        <v>☐</v>
      </c>
      <c r="AA159" s="1318" t="s">
        <v>1271</v>
      </c>
      <c r="AB159" s="1318"/>
      <c r="AC159" s="1423"/>
      <c r="AD159" s="1430"/>
      <c r="AE159" s="1431"/>
      <c r="AF159" s="181"/>
      <c r="AG159" s="1023"/>
      <c r="AH159" s="1023"/>
      <c r="AJ159" s="1369"/>
      <c r="AK159" s="1370"/>
      <c r="AL159" s="1379"/>
      <c r="AM159" s="1380"/>
      <c r="AN159" s="1380"/>
      <c r="AO159" s="1380"/>
      <c r="AP159" s="1380"/>
      <c r="AQ159" s="1380"/>
      <c r="AR159" s="1380"/>
      <c r="AS159" s="1381"/>
      <c r="AT159" s="1063"/>
      <c r="AU159" s="1064"/>
      <c r="AV159" s="1244"/>
      <c r="AW159" s="1245"/>
      <c r="AX159" s="1245"/>
      <c r="AY159" s="1245"/>
      <c r="AZ159" s="1245"/>
      <c r="BA159" s="1245"/>
      <c r="BB159" s="1245"/>
      <c r="BC159" s="1245"/>
      <c r="BD159" s="1245"/>
      <c r="BE159" s="1090"/>
      <c r="BF159" s="177"/>
    </row>
    <row r="160" spans="2:63" s="173" customFormat="1" ht="3.4" customHeight="1">
      <c r="B160" s="987"/>
      <c r="C160" s="987"/>
      <c r="D160" s="1393"/>
      <c r="E160" s="1394"/>
      <c r="F160" s="1389"/>
      <c r="G160" s="1318"/>
      <c r="H160" s="1318"/>
      <c r="I160" s="1359"/>
      <c r="J160" s="1359"/>
      <c r="K160" s="1359"/>
      <c r="L160" s="1359"/>
      <c r="M160" s="1359"/>
      <c r="N160" s="1359"/>
      <c r="O160" s="1359"/>
      <c r="P160" s="1318"/>
      <c r="Q160" s="1318"/>
      <c r="R160" s="1413"/>
      <c r="S160" s="1414"/>
      <c r="T160" s="1414"/>
      <c r="U160" s="1414"/>
      <c r="V160" s="1414"/>
      <c r="W160" s="1415"/>
      <c r="X160" s="1420"/>
      <c r="Y160" s="1420"/>
      <c r="Z160" s="1257"/>
      <c r="AA160" s="1318"/>
      <c r="AB160" s="1318"/>
      <c r="AC160" s="1423"/>
      <c r="AD160" s="1430"/>
      <c r="AE160" s="1431"/>
      <c r="AF160" s="181"/>
      <c r="AG160" s="1023"/>
      <c r="AH160" s="1023"/>
      <c r="AJ160" s="1369"/>
      <c r="AK160" s="1370"/>
      <c r="AL160" s="1397" t="s">
        <v>1287</v>
      </c>
      <c r="AM160" s="1398"/>
      <c r="AN160" s="1398"/>
      <c r="AO160" s="1398"/>
      <c r="AP160" s="1398"/>
      <c r="AQ160" s="1398"/>
      <c r="AR160" s="1398"/>
      <c r="AS160" s="1399"/>
      <c r="AT160" s="1063" t="s">
        <v>1288</v>
      </c>
      <c r="AU160" s="1064"/>
      <c r="AV160" s="1240">
        <f ca="1">IF(計算シート!A35=1,計算シート!C35,"")</f>
        <v>430000</v>
      </c>
      <c r="AW160" s="1241"/>
      <c r="AX160" s="1241"/>
      <c r="AY160" s="1241"/>
      <c r="AZ160" s="1241"/>
      <c r="BA160" s="1241"/>
      <c r="BB160" s="1241"/>
      <c r="BC160" s="1241"/>
      <c r="BD160" s="1241"/>
      <c r="BE160" s="1088"/>
      <c r="BF160" s="177"/>
    </row>
    <row r="161" spans="2:58" s="173" customFormat="1" ht="3.4" customHeight="1">
      <c r="B161" s="987"/>
      <c r="C161" s="987"/>
      <c r="D161" s="1393"/>
      <c r="E161" s="1394"/>
      <c r="F161" s="1389"/>
      <c r="G161" s="1318"/>
      <c r="H161" s="1318"/>
      <c r="I161" s="1359"/>
      <c r="J161" s="1359"/>
      <c r="K161" s="1359"/>
      <c r="L161" s="1359"/>
      <c r="M161" s="1359"/>
      <c r="N161" s="1359"/>
      <c r="O161" s="1359"/>
      <c r="P161" s="1318"/>
      <c r="Q161" s="1318"/>
      <c r="R161" s="1413"/>
      <c r="S161" s="1414"/>
      <c r="T161" s="1414"/>
      <c r="U161" s="1414"/>
      <c r="V161" s="1414"/>
      <c r="W161" s="1415"/>
      <c r="X161" s="1420"/>
      <c r="Y161" s="1420"/>
      <c r="Z161" s="1257"/>
      <c r="AA161" s="1318"/>
      <c r="AB161" s="1318"/>
      <c r="AC161" s="1423"/>
      <c r="AD161" s="1430"/>
      <c r="AE161" s="1431"/>
      <c r="AF161" s="181"/>
      <c r="AG161" s="1023"/>
      <c r="AH161" s="1023"/>
      <c r="AJ161" s="1369"/>
      <c r="AK161" s="1370"/>
      <c r="AL161" s="1376"/>
      <c r="AM161" s="1377"/>
      <c r="AN161" s="1377"/>
      <c r="AO161" s="1377"/>
      <c r="AP161" s="1377"/>
      <c r="AQ161" s="1377"/>
      <c r="AR161" s="1377"/>
      <c r="AS161" s="1378"/>
      <c r="AT161" s="1063"/>
      <c r="AU161" s="1064"/>
      <c r="AV161" s="1242"/>
      <c r="AW161" s="1243"/>
      <c r="AX161" s="1243"/>
      <c r="AY161" s="1243"/>
      <c r="AZ161" s="1243"/>
      <c r="BA161" s="1243"/>
      <c r="BB161" s="1243"/>
      <c r="BC161" s="1243"/>
      <c r="BD161" s="1243"/>
      <c r="BE161" s="1089"/>
      <c r="BF161" s="177"/>
    </row>
    <row r="162" spans="2:58" s="173" customFormat="1" ht="3.4" customHeight="1">
      <c r="B162" s="987"/>
      <c r="C162" s="987"/>
      <c r="D162" s="1393"/>
      <c r="E162" s="1394"/>
      <c r="F162" s="1389"/>
      <c r="G162" s="1318"/>
      <c r="H162" s="1318"/>
      <c r="I162" s="1359"/>
      <c r="J162" s="1359"/>
      <c r="K162" s="1359"/>
      <c r="L162" s="1359"/>
      <c r="M162" s="1359"/>
      <c r="N162" s="1359"/>
      <c r="O162" s="1359"/>
      <c r="P162" s="1318"/>
      <c r="Q162" s="1318"/>
      <c r="R162" s="1416"/>
      <c r="S162" s="1417"/>
      <c r="T162" s="1417"/>
      <c r="U162" s="1417"/>
      <c r="V162" s="1417"/>
      <c r="W162" s="1418"/>
      <c r="X162" s="1420"/>
      <c r="Y162" s="1420"/>
      <c r="Z162" s="1257"/>
      <c r="AA162" s="1318"/>
      <c r="AB162" s="1318"/>
      <c r="AC162" s="1423"/>
      <c r="AD162" s="1430"/>
      <c r="AE162" s="1431"/>
      <c r="AF162" s="181"/>
      <c r="AG162" s="1023"/>
      <c r="AH162" s="1023"/>
      <c r="AJ162" s="1369"/>
      <c r="AK162" s="1370"/>
      <c r="AL162" s="1376"/>
      <c r="AM162" s="1377"/>
      <c r="AN162" s="1377"/>
      <c r="AO162" s="1377"/>
      <c r="AP162" s="1377"/>
      <c r="AQ162" s="1377"/>
      <c r="AR162" s="1377"/>
      <c r="AS162" s="1378"/>
      <c r="AT162" s="1063"/>
      <c r="AU162" s="1064"/>
      <c r="AV162" s="1242"/>
      <c r="AW162" s="1243"/>
      <c r="AX162" s="1243"/>
      <c r="AY162" s="1243"/>
      <c r="AZ162" s="1243"/>
      <c r="BA162" s="1243"/>
      <c r="BB162" s="1243"/>
      <c r="BC162" s="1243"/>
      <c r="BD162" s="1243"/>
      <c r="BE162" s="1089"/>
      <c r="BF162" s="177"/>
    </row>
    <row r="163" spans="2:58" s="173" customFormat="1" ht="3.4" customHeight="1">
      <c r="B163" s="987"/>
      <c r="C163" s="987"/>
      <c r="D163" s="1393"/>
      <c r="E163" s="1394"/>
      <c r="F163" s="1389"/>
      <c r="G163" s="1318" t="s">
        <v>1151</v>
      </c>
      <c r="H163" s="1257"/>
      <c r="I163" s="1257"/>
      <c r="J163" s="1345" t="str">
        <f>IFERROR(IF(ISNUMBER(配偶者扶養障害者!E32),配偶者扶養障害者!E32,""),"")</f>
        <v/>
      </c>
      <c r="K163" s="1346"/>
      <c r="L163" s="1346"/>
      <c r="M163" s="1346"/>
      <c r="N163" s="1346"/>
      <c r="O163" s="1346"/>
      <c r="P163" s="1346"/>
      <c r="Q163" s="1346"/>
      <c r="R163" s="1346"/>
      <c r="S163" s="1346"/>
      <c r="T163" s="1346"/>
      <c r="U163" s="1347"/>
      <c r="V163" s="1257" t="s">
        <v>1274</v>
      </c>
      <c r="W163" s="1257"/>
      <c r="X163" s="1257"/>
      <c r="Y163" s="1424" t="str">
        <f>IFERROR(計算シート!L59,"")</f>
        <v/>
      </c>
      <c r="Z163" s="1424"/>
      <c r="AA163" s="1424"/>
      <c r="AB163" s="1424"/>
      <c r="AC163" s="1425"/>
      <c r="AD163" s="1259" t="s">
        <v>1164</v>
      </c>
      <c r="AE163" s="1384"/>
      <c r="AF163" s="254"/>
      <c r="AG163" s="1023"/>
      <c r="AH163" s="1023"/>
      <c r="AJ163" s="1369"/>
      <c r="AK163" s="1370"/>
      <c r="AL163" s="1379"/>
      <c r="AM163" s="1380"/>
      <c r="AN163" s="1380"/>
      <c r="AO163" s="1380"/>
      <c r="AP163" s="1380"/>
      <c r="AQ163" s="1380"/>
      <c r="AR163" s="1380"/>
      <c r="AS163" s="1381"/>
      <c r="AT163" s="1063"/>
      <c r="AU163" s="1064"/>
      <c r="AV163" s="1244"/>
      <c r="AW163" s="1245"/>
      <c r="AX163" s="1245"/>
      <c r="AY163" s="1245"/>
      <c r="AZ163" s="1245"/>
      <c r="BA163" s="1245"/>
      <c r="BB163" s="1245"/>
      <c r="BC163" s="1245"/>
      <c r="BD163" s="1245"/>
      <c r="BE163" s="1090"/>
      <c r="BF163" s="177"/>
    </row>
    <row r="164" spans="2:58" s="173" customFormat="1" ht="3.4" customHeight="1">
      <c r="B164" s="987"/>
      <c r="C164" s="987"/>
      <c r="D164" s="1393"/>
      <c r="E164" s="1394"/>
      <c r="F164" s="1389"/>
      <c r="G164" s="1257"/>
      <c r="H164" s="1257"/>
      <c r="I164" s="1257"/>
      <c r="J164" s="1348"/>
      <c r="K164" s="1349"/>
      <c r="L164" s="1349"/>
      <c r="M164" s="1349"/>
      <c r="N164" s="1349"/>
      <c r="O164" s="1349"/>
      <c r="P164" s="1349"/>
      <c r="Q164" s="1349"/>
      <c r="R164" s="1349"/>
      <c r="S164" s="1349"/>
      <c r="T164" s="1349"/>
      <c r="U164" s="1350"/>
      <c r="V164" s="1257"/>
      <c r="W164" s="1257"/>
      <c r="X164" s="1257"/>
      <c r="Y164" s="1424"/>
      <c r="Z164" s="1424"/>
      <c r="AA164" s="1424"/>
      <c r="AB164" s="1424"/>
      <c r="AC164" s="1425"/>
      <c r="AD164" s="1259"/>
      <c r="AE164" s="1384"/>
      <c r="AF164" s="254"/>
      <c r="AG164" s="1023"/>
      <c r="AH164" s="1023"/>
      <c r="AJ164" s="1369"/>
      <c r="AK164" s="1370"/>
      <c r="AL164" s="1401" t="s">
        <v>1289</v>
      </c>
      <c r="AM164" s="1402"/>
      <c r="AN164" s="1402"/>
      <c r="AO164" s="1402"/>
      <c r="AP164" s="1402"/>
      <c r="AQ164" s="1402"/>
      <c r="AR164" s="1402"/>
      <c r="AS164" s="1403"/>
      <c r="AT164" s="1063" t="s">
        <v>1290</v>
      </c>
      <c r="AU164" s="1064"/>
      <c r="AV164" s="1240">
        <f ca="1">IF(計算シート!A36=1,計算シート!C36,"")</f>
        <v>430000</v>
      </c>
      <c r="AW164" s="1241"/>
      <c r="AX164" s="1241"/>
      <c r="AY164" s="1241"/>
      <c r="AZ164" s="1241"/>
      <c r="BA164" s="1241"/>
      <c r="BB164" s="1241"/>
      <c r="BC164" s="1241"/>
      <c r="BD164" s="1241"/>
      <c r="BE164" s="1088"/>
      <c r="BF164" s="177"/>
    </row>
    <row r="165" spans="2:58" s="173" customFormat="1" ht="3.4" customHeight="1">
      <c r="B165" s="987"/>
      <c r="C165" s="987"/>
      <c r="D165" s="1393"/>
      <c r="E165" s="1394"/>
      <c r="F165" s="1390"/>
      <c r="G165" s="1261"/>
      <c r="H165" s="1261"/>
      <c r="I165" s="1261"/>
      <c r="J165" s="1351"/>
      <c r="K165" s="1352"/>
      <c r="L165" s="1352"/>
      <c r="M165" s="1352"/>
      <c r="N165" s="1352"/>
      <c r="O165" s="1352"/>
      <c r="P165" s="1352"/>
      <c r="Q165" s="1352"/>
      <c r="R165" s="1352"/>
      <c r="S165" s="1352"/>
      <c r="T165" s="1352"/>
      <c r="U165" s="1353"/>
      <c r="V165" s="1261"/>
      <c r="W165" s="1261"/>
      <c r="X165" s="1261"/>
      <c r="Y165" s="1426"/>
      <c r="Z165" s="1426"/>
      <c r="AA165" s="1426"/>
      <c r="AB165" s="1426"/>
      <c r="AC165" s="1427"/>
      <c r="AD165" s="1260"/>
      <c r="AE165" s="1400"/>
      <c r="AF165" s="254"/>
      <c r="AG165" s="1023"/>
      <c r="AH165" s="1023"/>
      <c r="AJ165" s="1369"/>
      <c r="AK165" s="1370"/>
      <c r="AL165" s="1404"/>
      <c r="AM165" s="1405"/>
      <c r="AN165" s="1405"/>
      <c r="AO165" s="1405"/>
      <c r="AP165" s="1405"/>
      <c r="AQ165" s="1405"/>
      <c r="AR165" s="1405"/>
      <c r="AS165" s="1406"/>
      <c r="AT165" s="1063"/>
      <c r="AU165" s="1064"/>
      <c r="AV165" s="1242"/>
      <c r="AW165" s="1243"/>
      <c r="AX165" s="1243"/>
      <c r="AY165" s="1243"/>
      <c r="AZ165" s="1243"/>
      <c r="BA165" s="1243"/>
      <c r="BB165" s="1243"/>
      <c r="BC165" s="1243"/>
      <c r="BD165" s="1243"/>
      <c r="BE165" s="1089"/>
      <c r="BF165" s="177"/>
    </row>
    <row r="166" spans="2:58" s="173" customFormat="1" ht="3.4" customHeight="1">
      <c r="B166" s="987"/>
      <c r="C166" s="987"/>
      <c r="D166" s="1393"/>
      <c r="E166" s="1394"/>
      <c r="F166" s="1389">
        <v>4</v>
      </c>
      <c r="G166" s="1432" t="s">
        <v>1264</v>
      </c>
      <c r="H166" s="1432"/>
      <c r="I166" s="1434">
        <f>IFERROR(配偶者扶養障害者!E35,"")</f>
        <v>0</v>
      </c>
      <c r="J166" s="1434"/>
      <c r="K166" s="1434"/>
      <c r="L166" s="1434"/>
      <c r="M166" s="1434"/>
      <c r="N166" s="1434"/>
      <c r="O166" s="1434"/>
      <c r="P166" s="1247" t="s">
        <v>1249</v>
      </c>
      <c r="Q166" s="1247"/>
      <c r="R166" s="1410" t="str">
        <f>IFERROR(計算シート!G60,"")</f>
        <v/>
      </c>
      <c r="S166" s="1411"/>
      <c r="T166" s="1411"/>
      <c r="U166" s="1411"/>
      <c r="V166" s="1411"/>
      <c r="W166" s="1412"/>
      <c r="X166" s="1451" t="s">
        <v>1265</v>
      </c>
      <c r="Y166" s="1451"/>
      <c r="Z166" s="1452" t="str">
        <f>IF(配偶者扶養障害者!E40="同居","☑","☐")</f>
        <v>☐</v>
      </c>
      <c r="AA166" s="1443" t="s">
        <v>1266</v>
      </c>
      <c r="AB166" s="1443"/>
      <c r="AC166" s="1444" t="s">
        <v>1267</v>
      </c>
      <c r="AD166" s="1445">
        <f>IFERROR(配偶者扶養障害者!E39,"")</f>
        <v>0</v>
      </c>
      <c r="AE166" s="1446"/>
      <c r="AF166" s="254"/>
      <c r="AG166" s="1023"/>
      <c r="AH166" s="1023"/>
      <c r="AJ166" s="1369"/>
      <c r="AK166" s="1370"/>
      <c r="AL166" s="1404"/>
      <c r="AM166" s="1405"/>
      <c r="AN166" s="1405"/>
      <c r="AO166" s="1405"/>
      <c r="AP166" s="1405"/>
      <c r="AQ166" s="1405"/>
      <c r="AR166" s="1405"/>
      <c r="AS166" s="1406"/>
      <c r="AT166" s="1063"/>
      <c r="AU166" s="1064"/>
      <c r="AV166" s="1242"/>
      <c r="AW166" s="1243"/>
      <c r="AX166" s="1243"/>
      <c r="AY166" s="1243"/>
      <c r="AZ166" s="1243"/>
      <c r="BA166" s="1243"/>
      <c r="BB166" s="1243"/>
      <c r="BC166" s="1243"/>
      <c r="BD166" s="1243"/>
      <c r="BE166" s="1089"/>
      <c r="BF166" s="177"/>
    </row>
    <row r="167" spans="2:58" s="173" customFormat="1" ht="3.4" customHeight="1">
      <c r="B167" s="987"/>
      <c r="C167" s="987"/>
      <c r="D167" s="1393"/>
      <c r="E167" s="1394"/>
      <c r="F167" s="1389"/>
      <c r="G167" s="1433"/>
      <c r="H167" s="1433"/>
      <c r="I167" s="1296"/>
      <c r="J167" s="1296"/>
      <c r="K167" s="1296"/>
      <c r="L167" s="1296"/>
      <c r="M167" s="1296"/>
      <c r="N167" s="1296"/>
      <c r="O167" s="1296"/>
      <c r="P167" s="1318"/>
      <c r="Q167" s="1318"/>
      <c r="R167" s="1413"/>
      <c r="S167" s="1414"/>
      <c r="T167" s="1414"/>
      <c r="U167" s="1414"/>
      <c r="V167" s="1414"/>
      <c r="W167" s="1415"/>
      <c r="X167" s="1420"/>
      <c r="Y167" s="1420"/>
      <c r="Z167" s="1435"/>
      <c r="AA167" s="1257"/>
      <c r="AB167" s="1257"/>
      <c r="AC167" s="1423"/>
      <c r="AD167" s="1430"/>
      <c r="AE167" s="1431"/>
      <c r="AG167" s="1023"/>
      <c r="AH167" s="1023"/>
      <c r="AJ167" s="1369"/>
      <c r="AK167" s="1370"/>
      <c r="AL167" s="1407"/>
      <c r="AM167" s="1408"/>
      <c r="AN167" s="1408"/>
      <c r="AO167" s="1408"/>
      <c r="AP167" s="1408"/>
      <c r="AQ167" s="1408"/>
      <c r="AR167" s="1408"/>
      <c r="AS167" s="1409"/>
      <c r="AT167" s="1063"/>
      <c r="AU167" s="1064"/>
      <c r="AV167" s="1244"/>
      <c r="AW167" s="1245"/>
      <c r="AX167" s="1245"/>
      <c r="AY167" s="1245"/>
      <c r="AZ167" s="1245"/>
      <c r="BA167" s="1245"/>
      <c r="BB167" s="1245"/>
      <c r="BC167" s="1245"/>
      <c r="BD167" s="1245"/>
      <c r="BE167" s="1090"/>
      <c r="BF167" s="177"/>
    </row>
    <row r="168" spans="2:58" s="173" customFormat="1" ht="3.4" customHeight="1">
      <c r="B168" s="987"/>
      <c r="C168" s="987"/>
      <c r="D168" s="1393"/>
      <c r="E168" s="1394"/>
      <c r="F168" s="1389"/>
      <c r="G168" s="1433"/>
      <c r="H168" s="1433"/>
      <c r="I168" s="1296"/>
      <c r="J168" s="1296"/>
      <c r="K168" s="1296"/>
      <c r="L168" s="1296"/>
      <c r="M168" s="1296"/>
      <c r="N168" s="1296"/>
      <c r="O168" s="1296"/>
      <c r="P168" s="1318"/>
      <c r="Q168" s="1318"/>
      <c r="R168" s="1413"/>
      <c r="S168" s="1414"/>
      <c r="T168" s="1414"/>
      <c r="U168" s="1414"/>
      <c r="V168" s="1414"/>
      <c r="W168" s="1415"/>
      <c r="X168" s="1420"/>
      <c r="Y168" s="1420"/>
      <c r="Z168" s="1435"/>
      <c r="AA168" s="1257"/>
      <c r="AB168" s="1257"/>
      <c r="AC168" s="1423"/>
      <c r="AD168" s="1430"/>
      <c r="AE168" s="1431"/>
      <c r="AG168" s="1023"/>
      <c r="AH168" s="1023"/>
      <c r="AJ168" s="1369"/>
      <c r="AK168" s="1370"/>
      <c r="AL168" s="1397" t="s">
        <v>1291</v>
      </c>
      <c r="AM168" s="1398"/>
      <c r="AN168" s="1398"/>
      <c r="AO168" s="1398"/>
      <c r="AP168" s="1398"/>
      <c r="AQ168" s="1398"/>
      <c r="AR168" s="1398"/>
      <c r="AS168" s="1399"/>
      <c r="AT168" s="1063" t="s">
        <v>1292</v>
      </c>
      <c r="AU168" s="1064"/>
      <c r="AV168" s="1240" t="str">
        <f>IF(計算シート!A37=1,計算シート!C37,"")</f>
        <v/>
      </c>
      <c r="AW168" s="1241"/>
      <c r="AX168" s="1241"/>
      <c r="AY168" s="1241"/>
      <c r="AZ168" s="1241"/>
      <c r="BA168" s="1241"/>
      <c r="BB168" s="1241"/>
      <c r="BC168" s="1241"/>
      <c r="BD168" s="1241"/>
      <c r="BE168" s="1088"/>
      <c r="BF168" s="177"/>
    </row>
    <row r="169" spans="2:58" s="173" customFormat="1" ht="3.4" customHeight="1">
      <c r="B169" s="987"/>
      <c r="C169" s="987"/>
      <c r="D169" s="1393"/>
      <c r="E169" s="1394"/>
      <c r="F169" s="1389"/>
      <c r="G169" s="1318" t="s">
        <v>1234</v>
      </c>
      <c r="H169" s="1318"/>
      <c r="I169" s="1359">
        <f>IFERROR(配偶者扶養障害者!E36,"")</f>
        <v>0</v>
      </c>
      <c r="J169" s="1359"/>
      <c r="K169" s="1359"/>
      <c r="L169" s="1359"/>
      <c r="M169" s="1359"/>
      <c r="N169" s="1359"/>
      <c r="O169" s="1359"/>
      <c r="P169" s="1318"/>
      <c r="Q169" s="1318"/>
      <c r="R169" s="1413"/>
      <c r="S169" s="1414"/>
      <c r="T169" s="1414"/>
      <c r="U169" s="1414"/>
      <c r="V169" s="1414"/>
      <c r="W169" s="1415"/>
      <c r="X169" s="1420"/>
      <c r="Y169" s="1420"/>
      <c r="Z169" s="1453"/>
      <c r="AA169" s="1257"/>
      <c r="AB169" s="1257"/>
      <c r="AC169" s="1423"/>
      <c r="AD169" s="1430"/>
      <c r="AE169" s="1431"/>
      <c r="AG169" s="1023"/>
      <c r="AH169" s="1023"/>
      <c r="AJ169" s="1369"/>
      <c r="AK169" s="1370"/>
      <c r="AL169" s="1376"/>
      <c r="AM169" s="1377"/>
      <c r="AN169" s="1377"/>
      <c r="AO169" s="1377"/>
      <c r="AP169" s="1377"/>
      <c r="AQ169" s="1377"/>
      <c r="AR169" s="1377"/>
      <c r="AS169" s="1378"/>
      <c r="AT169" s="1063"/>
      <c r="AU169" s="1064"/>
      <c r="AV169" s="1242"/>
      <c r="AW169" s="1243"/>
      <c r="AX169" s="1243"/>
      <c r="AY169" s="1243"/>
      <c r="AZ169" s="1243"/>
      <c r="BA169" s="1243"/>
      <c r="BB169" s="1243"/>
      <c r="BC169" s="1243"/>
      <c r="BD169" s="1243"/>
      <c r="BE169" s="1089"/>
      <c r="BF169" s="177"/>
    </row>
    <row r="170" spans="2:58" s="173" customFormat="1" ht="3.4" customHeight="1">
      <c r="B170" s="987"/>
      <c r="C170" s="987"/>
      <c r="D170" s="1393"/>
      <c r="E170" s="1394"/>
      <c r="F170" s="1389"/>
      <c r="G170" s="1318"/>
      <c r="H170" s="1318"/>
      <c r="I170" s="1359"/>
      <c r="J170" s="1359"/>
      <c r="K170" s="1359"/>
      <c r="L170" s="1359"/>
      <c r="M170" s="1359"/>
      <c r="N170" s="1359"/>
      <c r="O170" s="1359"/>
      <c r="P170" s="1318"/>
      <c r="Q170" s="1318"/>
      <c r="R170" s="1413"/>
      <c r="S170" s="1414"/>
      <c r="T170" s="1414"/>
      <c r="U170" s="1414"/>
      <c r="V170" s="1414"/>
      <c r="W170" s="1415"/>
      <c r="X170" s="1420"/>
      <c r="Y170" s="1420"/>
      <c r="Z170" s="1435" t="str">
        <f>IF(配偶者扶養障害者!E40="別居","☑","☐")</f>
        <v>☐</v>
      </c>
      <c r="AA170" s="1318" t="s">
        <v>1271</v>
      </c>
      <c r="AB170" s="1318"/>
      <c r="AC170" s="1423"/>
      <c r="AD170" s="1430"/>
      <c r="AE170" s="1431"/>
      <c r="AG170" s="1023"/>
      <c r="AH170" s="1023"/>
      <c r="AJ170" s="1369"/>
      <c r="AK170" s="1370"/>
      <c r="AL170" s="1376"/>
      <c r="AM170" s="1377"/>
      <c r="AN170" s="1377"/>
      <c r="AO170" s="1377"/>
      <c r="AP170" s="1377"/>
      <c r="AQ170" s="1377"/>
      <c r="AR170" s="1377"/>
      <c r="AS170" s="1378"/>
      <c r="AT170" s="1063"/>
      <c r="AU170" s="1064"/>
      <c r="AV170" s="1242"/>
      <c r="AW170" s="1243"/>
      <c r="AX170" s="1243"/>
      <c r="AY170" s="1243"/>
      <c r="AZ170" s="1243"/>
      <c r="BA170" s="1243"/>
      <c r="BB170" s="1243"/>
      <c r="BC170" s="1243"/>
      <c r="BD170" s="1243"/>
      <c r="BE170" s="1089"/>
      <c r="BF170" s="177"/>
    </row>
    <row r="171" spans="2:58" s="173" customFormat="1" ht="3.4" customHeight="1">
      <c r="B171" s="987"/>
      <c r="C171" s="987"/>
      <c r="D171" s="1393"/>
      <c r="E171" s="1394"/>
      <c r="F171" s="1389"/>
      <c r="G171" s="1318"/>
      <c r="H171" s="1318"/>
      <c r="I171" s="1359"/>
      <c r="J171" s="1359"/>
      <c r="K171" s="1359"/>
      <c r="L171" s="1359"/>
      <c r="M171" s="1359"/>
      <c r="N171" s="1359"/>
      <c r="O171" s="1359"/>
      <c r="P171" s="1318"/>
      <c r="Q171" s="1318"/>
      <c r="R171" s="1413"/>
      <c r="S171" s="1414"/>
      <c r="T171" s="1414"/>
      <c r="U171" s="1414"/>
      <c r="V171" s="1414"/>
      <c r="W171" s="1415"/>
      <c r="X171" s="1420"/>
      <c r="Y171" s="1420"/>
      <c r="Z171" s="1435"/>
      <c r="AA171" s="1318"/>
      <c r="AB171" s="1318"/>
      <c r="AC171" s="1423"/>
      <c r="AD171" s="1430"/>
      <c r="AE171" s="1431"/>
      <c r="AG171" s="1023"/>
      <c r="AH171" s="1023"/>
      <c r="AJ171" s="1369"/>
      <c r="AK171" s="1370"/>
      <c r="AL171" s="1379"/>
      <c r="AM171" s="1380"/>
      <c r="AN171" s="1380"/>
      <c r="AO171" s="1380"/>
      <c r="AP171" s="1380"/>
      <c r="AQ171" s="1380"/>
      <c r="AR171" s="1380"/>
      <c r="AS171" s="1381"/>
      <c r="AT171" s="1063"/>
      <c r="AU171" s="1064"/>
      <c r="AV171" s="1244"/>
      <c r="AW171" s="1245"/>
      <c r="AX171" s="1245"/>
      <c r="AY171" s="1245"/>
      <c r="AZ171" s="1245"/>
      <c r="BA171" s="1245"/>
      <c r="BB171" s="1245"/>
      <c r="BC171" s="1245"/>
      <c r="BD171" s="1245"/>
      <c r="BE171" s="1090"/>
      <c r="BF171" s="177"/>
    </row>
    <row r="172" spans="2:58" s="173" customFormat="1" ht="3.4" customHeight="1">
      <c r="B172" s="987"/>
      <c r="C172" s="987"/>
      <c r="D172" s="1393"/>
      <c r="E172" s="1394"/>
      <c r="F172" s="1389"/>
      <c r="G172" s="1318"/>
      <c r="H172" s="1318"/>
      <c r="I172" s="1359"/>
      <c r="J172" s="1359"/>
      <c r="K172" s="1359"/>
      <c r="L172" s="1359"/>
      <c r="M172" s="1359"/>
      <c r="N172" s="1359"/>
      <c r="O172" s="1359"/>
      <c r="P172" s="1318"/>
      <c r="Q172" s="1318"/>
      <c r="R172" s="1413"/>
      <c r="S172" s="1414"/>
      <c r="T172" s="1414"/>
      <c r="U172" s="1414"/>
      <c r="V172" s="1414"/>
      <c r="W172" s="1415"/>
      <c r="X172" s="1420"/>
      <c r="Y172" s="1420"/>
      <c r="Z172" s="1435"/>
      <c r="AA172" s="1318"/>
      <c r="AB172" s="1318"/>
      <c r="AC172" s="1423"/>
      <c r="AD172" s="1430"/>
      <c r="AE172" s="1431"/>
      <c r="AG172" s="1023"/>
      <c r="AH172" s="1023"/>
      <c r="AJ172" s="1369"/>
      <c r="AK172" s="1370"/>
      <c r="AL172" s="1397" t="s">
        <v>1293</v>
      </c>
      <c r="AM172" s="1398"/>
      <c r="AN172" s="1398"/>
      <c r="AO172" s="1398"/>
      <c r="AP172" s="1398"/>
      <c r="AQ172" s="1399"/>
      <c r="AR172" s="1436" t="s">
        <v>102</v>
      </c>
      <c r="AS172" s="1131"/>
      <c r="AT172" s="1063" t="s">
        <v>1294</v>
      </c>
      <c r="AU172" s="1064"/>
      <c r="AV172" s="1240" t="str">
        <f>IF(計算シート!A38=1,計算シート!C38,"")</f>
        <v/>
      </c>
      <c r="AW172" s="1241"/>
      <c r="AX172" s="1241"/>
      <c r="AY172" s="1241"/>
      <c r="AZ172" s="1241"/>
      <c r="BA172" s="1241"/>
      <c r="BB172" s="1241"/>
      <c r="BC172" s="1241"/>
      <c r="BD172" s="1241"/>
      <c r="BE172" s="1088"/>
      <c r="BF172" s="177"/>
    </row>
    <row r="173" spans="2:58" s="173" customFormat="1" ht="3.4" customHeight="1">
      <c r="B173" s="987"/>
      <c r="C173" s="987"/>
      <c r="D173" s="1393"/>
      <c r="E173" s="1394"/>
      <c r="F173" s="1389"/>
      <c r="G173" s="1318"/>
      <c r="H173" s="1318"/>
      <c r="I173" s="1359"/>
      <c r="J173" s="1359"/>
      <c r="K173" s="1359"/>
      <c r="L173" s="1359"/>
      <c r="M173" s="1359"/>
      <c r="N173" s="1359"/>
      <c r="O173" s="1359"/>
      <c r="P173" s="1318"/>
      <c r="Q173" s="1318"/>
      <c r="R173" s="1416"/>
      <c r="S173" s="1417"/>
      <c r="T173" s="1417"/>
      <c r="U173" s="1417"/>
      <c r="V173" s="1417"/>
      <c r="W173" s="1418"/>
      <c r="X173" s="1420"/>
      <c r="Y173" s="1420"/>
      <c r="Z173" s="1435"/>
      <c r="AA173" s="1318"/>
      <c r="AB173" s="1318"/>
      <c r="AC173" s="1423"/>
      <c r="AD173" s="1430"/>
      <c r="AE173" s="1431"/>
      <c r="AG173" s="1023"/>
      <c r="AH173" s="1023"/>
      <c r="AJ173" s="1369"/>
      <c r="AK173" s="1370"/>
      <c r="AL173" s="1376"/>
      <c r="AM173" s="1377"/>
      <c r="AN173" s="1377"/>
      <c r="AO173" s="1377"/>
      <c r="AP173" s="1377"/>
      <c r="AQ173" s="1378"/>
      <c r="AR173" s="1437"/>
      <c r="AS173" s="1279"/>
      <c r="AT173" s="1063"/>
      <c r="AU173" s="1064"/>
      <c r="AV173" s="1242"/>
      <c r="AW173" s="1243"/>
      <c r="AX173" s="1243"/>
      <c r="AY173" s="1243"/>
      <c r="AZ173" s="1243"/>
      <c r="BA173" s="1243"/>
      <c r="BB173" s="1243"/>
      <c r="BC173" s="1243"/>
      <c r="BD173" s="1243"/>
      <c r="BE173" s="1089"/>
      <c r="BF173" s="177"/>
    </row>
    <row r="174" spans="2:58" s="173" customFormat="1" ht="3.4" customHeight="1">
      <c r="B174" s="987"/>
      <c r="C174" s="987"/>
      <c r="D174" s="1393"/>
      <c r="E174" s="1394"/>
      <c r="F174" s="1389"/>
      <c r="G174" s="1318" t="s">
        <v>1151</v>
      </c>
      <c r="H174" s="1257"/>
      <c r="I174" s="1257"/>
      <c r="J174" s="1345" t="str">
        <f>IFERROR(IF(ISNUMBER(配偶者扶養障害者!E38),配偶者扶養障害者!E38,""),"")</f>
        <v/>
      </c>
      <c r="K174" s="1346"/>
      <c r="L174" s="1346"/>
      <c r="M174" s="1346"/>
      <c r="N174" s="1346"/>
      <c r="O174" s="1346"/>
      <c r="P174" s="1346"/>
      <c r="Q174" s="1346"/>
      <c r="R174" s="1346"/>
      <c r="S174" s="1346"/>
      <c r="T174" s="1346"/>
      <c r="U174" s="1347"/>
      <c r="V174" s="1257" t="s">
        <v>1274</v>
      </c>
      <c r="W174" s="1257"/>
      <c r="X174" s="1257"/>
      <c r="Y174" s="1424" t="str">
        <f>IFERROR(計算シート!L60,"")</f>
        <v/>
      </c>
      <c r="Z174" s="1424"/>
      <c r="AA174" s="1424"/>
      <c r="AB174" s="1424"/>
      <c r="AC174" s="1425"/>
      <c r="AD174" s="1259" t="s">
        <v>1164</v>
      </c>
      <c r="AE174" s="1384"/>
      <c r="AG174" s="1023"/>
      <c r="AH174" s="1023"/>
      <c r="AJ174" s="1369"/>
      <c r="AK174" s="1370"/>
      <c r="AL174" s="1376"/>
      <c r="AM174" s="1377"/>
      <c r="AN174" s="1377"/>
      <c r="AO174" s="1377"/>
      <c r="AP174" s="1377"/>
      <c r="AQ174" s="1378"/>
      <c r="AR174" s="1437"/>
      <c r="AS174" s="1279"/>
      <c r="AT174" s="1063"/>
      <c r="AU174" s="1064"/>
      <c r="AV174" s="1242"/>
      <c r="AW174" s="1243"/>
      <c r="AX174" s="1243"/>
      <c r="AY174" s="1243"/>
      <c r="AZ174" s="1243"/>
      <c r="BA174" s="1243"/>
      <c r="BB174" s="1243"/>
      <c r="BC174" s="1243"/>
      <c r="BD174" s="1243"/>
      <c r="BE174" s="1089"/>
      <c r="BF174" s="177"/>
    </row>
    <row r="175" spans="2:58" s="173" customFormat="1" ht="3.4" customHeight="1">
      <c r="B175" s="987"/>
      <c r="C175" s="987"/>
      <c r="D175" s="1393"/>
      <c r="E175" s="1394"/>
      <c r="F175" s="1389"/>
      <c r="G175" s="1257"/>
      <c r="H175" s="1257"/>
      <c r="I175" s="1257"/>
      <c r="J175" s="1348"/>
      <c r="K175" s="1349"/>
      <c r="L175" s="1349"/>
      <c r="M175" s="1349"/>
      <c r="N175" s="1349"/>
      <c r="O175" s="1349"/>
      <c r="P175" s="1349"/>
      <c r="Q175" s="1349"/>
      <c r="R175" s="1349"/>
      <c r="S175" s="1349"/>
      <c r="T175" s="1349"/>
      <c r="U175" s="1350"/>
      <c r="V175" s="1257"/>
      <c r="W175" s="1257"/>
      <c r="X175" s="1257"/>
      <c r="Y175" s="1424"/>
      <c r="Z175" s="1424"/>
      <c r="AA175" s="1424"/>
      <c r="AB175" s="1424"/>
      <c r="AC175" s="1425"/>
      <c r="AD175" s="1259"/>
      <c r="AE175" s="1384"/>
      <c r="AG175" s="1023"/>
      <c r="AH175" s="1023"/>
      <c r="AJ175" s="1369"/>
      <c r="AK175" s="1370"/>
      <c r="AL175" s="1379"/>
      <c r="AM175" s="1380"/>
      <c r="AN175" s="1380"/>
      <c r="AO175" s="1380"/>
      <c r="AP175" s="1380"/>
      <c r="AQ175" s="1381"/>
      <c r="AR175" s="1438"/>
      <c r="AS175" s="1179"/>
      <c r="AT175" s="1063"/>
      <c r="AU175" s="1064"/>
      <c r="AV175" s="1244"/>
      <c r="AW175" s="1245"/>
      <c r="AX175" s="1245"/>
      <c r="AY175" s="1245"/>
      <c r="AZ175" s="1245"/>
      <c r="BA175" s="1245"/>
      <c r="BB175" s="1245"/>
      <c r="BC175" s="1245"/>
      <c r="BD175" s="1245"/>
      <c r="BE175" s="1090"/>
      <c r="BF175" s="177"/>
    </row>
    <row r="176" spans="2:58" s="173" customFormat="1" ht="3.4" customHeight="1" thickBot="1">
      <c r="B176" s="987"/>
      <c r="C176" s="987"/>
      <c r="D176" s="1395"/>
      <c r="E176" s="1396"/>
      <c r="F176" s="1389"/>
      <c r="G176" s="1439"/>
      <c r="H176" s="1439"/>
      <c r="I176" s="1439"/>
      <c r="J176" s="1440"/>
      <c r="K176" s="1441"/>
      <c r="L176" s="1441"/>
      <c r="M176" s="1441"/>
      <c r="N176" s="1441"/>
      <c r="O176" s="1441"/>
      <c r="P176" s="1441"/>
      <c r="Q176" s="1441"/>
      <c r="R176" s="1441"/>
      <c r="S176" s="1441"/>
      <c r="T176" s="1441"/>
      <c r="U176" s="1442"/>
      <c r="V176" s="1439"/>
      <c r="W176" s="1439"/>
      <c r="X176" s="1439"/>
      <c r="Y176" s="1447"/>
      <c r="Z176" s="1447"/>
      <c r="AA176" s="1447"/>
      <c r="AB176" s="1447"/>
      <c r="AC176" s="1448"/>
      <c r="AD176" s="1449"/>
      <c r="AE176" s="1450"/>
      <c r="AG176" s="1023"/>
      <c r="AH176" s="1023"/>
      <c r="AJ176" s="1369"/>
      <c r="AK176" s="1370"/>
      <c r="AL176" s="1468" t="s">
        <v>1295</v>
      </c>
      <c r="AM176" s="1290"/>
      <c r="AN176" s="1290"/>
      <c r="AO176" s="1290"/>
      <c r="AP176" s="1290"/>
      <c r="AQ176" s="1290"/>
      <c r="AR176" s="1290"/>
      <c r="AS176" s="1291"/>
      <c r="AT176" s="1063" t="s">
        <v>1296</v>
      </c>
      <c r="AU176" s="1064"/>
      <c r="AV176" s="1240">
        <f ca="1">IF(計算シート!A39=1,計算シート!C39,"")</f>
        <v>430000</v>
      </c>
      <c r="AW176" s="1241"/>
      <c r="AX176" s="1241"/>
      <c r="AY176" s="1241"/>
      <c r="AZ176" s="1241"/>
      <c r="BA176" s="1241"/>
      <c r="BB176" s="1241"/>
      <c r="BC176" s="1241"/>
      <c r="BD176" s="1241"/>
      <c r="BE176" s="1088"/>
    </row>
    <row r="177" spans="2:60" s="173" customFormat="1" ht="3.4" customHeight="1">
      <c r="B177" s="987"/>
      <c r="C177" s="987"/>
      <c r="D177" s="1528" t="s">
        <v>1297</v>
      </c>
      <c r="E177" s="1529"/>
      <c r="F177" s="1534">
        <v>1</v>
      </c>
      <c r="G177" s="1463" t="s">
        <v>1264</v>
      </c>
      <c r="H177" s="1463"/>
      <c r="I177" s="1464">
        <f>IFERROR(配偶者扶養障害者!L17,"")</f>
        <v>0</v>
      </c>
      <c r="J177" s="1464"/>
      <c r="K177" s="1464"/>
      <c r="L177" s="1464"/>
      <c r="M177" s="1464"/>
      <c r="N177" s="1464"/>
      <c r="O177" s="1464"/>
      <c r="P177" s="1465" t="s">
        <v>1249</v>
      </c>
      <c r="Q177" s="1465"/>
      <c r="R177" s="1410" t="str">
        <f>IFERROR(計算シート!G61,"")</f>
        <v/>
      </c>
      <c r="S177" s="1411"/>
      <c r="T177" s="1411"/>
      <c r="U177" s="1411"/>
      <c r="V177" s="1411"/>
      <c r="W177" s="1412"/>
      <c r="X177" s="1466" t="s">
        <v>1265</v>
      </c>
      <c r="Y177" s="1466"/>
      <c r="Z177" s="1452" t="str">
        <f>IF(配偶者扶養障害者!L22="同居","☑","☐")</f>
        <v>☐</v>
      </c>
      <c r="AA177" s="1459" t="s">
        <v>1266</v>
      </c>
      <c r="AB177" s="1459"/>
      <c r="AC177" s="1460" t="s">
        <v>1267</v>
      </c>
      <c r="AD177" s="1461">
        <f>IFERROR(配偶者扶養障害者!L21,"")</f>
        <v>0</v>
      </c>
      <c r="AE177" s="1462"/>
      <c r="AG177" s="1023"/>
      <c r="AH177" s="1023"/>
      <c r="AJ177" s="1369"/>
      <c r="AK177" s="1370"/>
      <c r="AL177" s="1469"/>
      <c r="AM177" s="1054"/>
      <c r="AN177" s="1054"/>
      <c r="AO177" s="1054"/>
      <c r="AP177" s="1054"/>
      <c r="AQ177" s="1054"/>
      <c r="AR177" s="1054"/>
      <c r="AS177" s="1055"/>
      <c r="AT177" s="1063"/>
      <c r="AU177" s="1064"/>
      <c r="AV177" s="1242"/>
      <c r="AW177" s="1243"/>
      <c r="AX177" s="1243"/>
      <c r="AY177" s="1243"/>
      <c r="AZ177" s="1243"/>
      <c r="BA177" s="1243"/>
      <c r="BB177" s="1243"/>
      <c r="BC177" s="1243"/>
      <c r="BD177" s="1243"/>
      <c r="BE177" s="1089"/>
    </row>
    <row r="178" spans="2:60" s="173" customFormat="1" ht="3.4" customHeight="1">
      <c r="B178" s="987"/>
      <c r="C178" s="987"/>
      <c r="D178" s="1530"/>
      <c r="E178" s="1531"/>
      <c r="F178" s="1490"/>
      <c r="G178" s="1433"/>
      <c r="H178" s="1433"/>
      <c r="I178" s="1296"/>
      <c r="J178" s="1296"/>
      <c r="K178" s="1296"/>
      <c r="L178" s="1296"/>
      <c r="M178" s="1296"/>
      <c r="N178" s="1296"/>
      <c r="O178" s="1296"/>
      <c r="P178" s="1318"/>
      <c r="Q178" s="1318"/>
      <c r="R178" s="1413"/>
      <c r="S178" s="1414"/>
      <c r="T178" s="1414"/>
      <c r="U178" s="1414"/>
      <c r="V178" s="1414"/>
      <c r="W178" s="1415"/>
      <c r="X178" s="1420"/>
      <c r="Y178" s="1420"/>
      <c r="Z178" s="1435"/>
      <c r="AA178" s="1257"/>
      <c r="AB178" s="1257"/>
      <c r="AC178" s="1423"/>
      <c r="AD178" s="1430"/>
      <c r="AE178" s="1431"/>
      <c r="AG178" s="1023"/>
      <c r="AH178" s="1023"/>
      <c r="AJ178" s="1369"/>
      <c r="AK178" s="1370"/>
      <c r="AL178" s="1469"/>
      <c r="AM178" s="1054"/>
      <c r="AN178" s="1054"/>
      <c r="AO178" s="1054"/>
      <c r="AP178" s="1054"/>
      <c r="AQ178" s="1054"/>
      <c r="AR178" s="1054"/>
      <c r="AS178" s="1055"/>
      <c r="AT178" s="1063"/>
      <c r="AU178" s="1064"/>
      <c r="AV178" s="1242"/>
      <c r="AW178" s="1243"/>
      <c r="AX178" s="1243"/>
      <c r="AY178" s="1243"/>
      <c r="AZ178" s="1243"/>
      <c r="BA178" s="1243"/>
      <c r="BB178" s="1243"/>
      <c r="BC178" s="1243"/>
      <c r="BD178" s="1243"/>
      <c r="BE178" s="1089"/>
    </row>
    <row r="179" spans="2:60" s="173" customFormat="1" ht="3.4" customHeight="1" thickBot="1">
      <c r="B179" s="987"/>
      <c r="C179" s="987"/>
      <c r="D179" s="1530"/>
      <c r="E179" s="1531"/>
      <c r="F179" s="1490"/>
      <c r="G179" s="1433"/>
      <c r="H179" s="1433"/>
      <c r="I179" s="1296"/>
      <c r="J179" s="1296"/>
      <c r="K179" s="1296"/>
      <c r="L179" s="1296"/>
      <c r="M179" s="1296"/>
      <c r="N179" s="1296"/>
      <c r="O179" s="1296"/>
      <c r="P179" s="1318"/>
      <c r="Q179" s="1318"/>
      <c r="R179" s="1413"/>
      <c r="S179" s="1414"/>
      <c r="T179" s="1414"/>
      <c r="U179" s="1414"/>
      <c r="V179" s="1414"/>
      <c r="W179" s="1415"/>
      <c r="X179" s="1420"/>
      <c r="Y179" s="1420"/>
      <c r="Z179" s="1435"/>
      <c r="AA179" s="1257"/>
      <c r="AB179" s="1257"/>
      <c r="AC179" s="1423"/>
      <c r="AD179" s="1430"/>
      <c r="AE179" s="1431"/>
      <c r="AG179" s="1023"/>
      <c r="AH179" s="1023"/>
      <c r="AJ179" s="1371"/>
      <c r="AK179" s="1372"/>
      <c r="AL179" s="1470"/>
      <c r="AM179" s="1471"/>
      <c r="AN179" s="1471"/>
      <c r="AO179" s="1471"/>
      <c r="AP179" s="1471"/>
      <c r="AQ179" s="1471"/>
      <c r="AR179" s="1471"/>
      <c r="AS179" s="1472"/>
      <c r="AT179" s="1473"/>
      <c r="AU179" s="1474"/>
      <c r="AV179" s="1476"/>
      <c r="AW179" s="1477"/>
      <c r="AX179" s="1477"/>
      <c r="AY179" s="1477"/>
      <c r="AZ179" s="1477"/>
      <c r="BA179" s="1477"/>
      <c r="BB179" s="1477"/>
      <c r="BC179" s="1477"/>
      <c r="BD179" s="1477"/>
      <c r="BE179" s="1143"/>
    </row>
    <row r="180" spans="2:60" s="173" customFormat="1" ht="3.4" customHeight="1">
      <c r="B180" s="987"/>
      <c r="C180" s="987"/>
      <c r="D180" s="1530"/>
      <c r="E180" s="1531"/>
      <c r="F180" s="1490"/>
      <c r="G180" s="1318" t="s">
        <v>1234</v>
      </c>
      <c r="H180" s="1318"/>
      <c r="I180" s="1359">
        <f>IFERROR(配偶者扶養障害者!L18,"")</f>
        <v>0</v>
      </c>
      <c r="J180" s="1359"/>
      <c r="K180" s="1359"/>
      <c r="L180" s="1359"/>
      <c r="M180" s="1359"/>
      <c r="N180" s="1359"/>
      <c r="O180" s="1359"/>
      <c r="P180" s="1318"/>
      <c r="Q180" s="1318"/>
      <c r="R180" s="1413"/>
      <c r="S180" s="1414"/>
      <c r="T180" s="1414"/>
      <c r="U180" s="1414"/>
      <c r="V180" s="1414"/>
      <c r="W180" s="1415"/>
      <c r="X180" s="1420"/>
      <c r="Y180" s="1420"/>
      <c r="Z180" s="1453"/>
      <c r="AA180" s="1257"/>
      <c r="AB180" s="1257"/>
      <c r="AC180" s="1423"/>
      <c r="AD180" s="1430"/>
      <c r="AE180" s="1431"/>
      <c r="AG180" s="255"/>
      <c r="AH180" s="255"/>
    </row>
    <row r="181" spans="2:60" s="173" customFormat="1" ht="3.4" customHeight="1">
      <c r="B181" s="987"/>
      <c r="C181" s="987"/>
      <c r="D181" s="1530"/>
      <c r="E181" s="1531"/>
      <c r="F181" s="1490"/>
      <c r="G181" s="1318"/>
      <c r="H181" s="1318"/>
      <c r="I181" s="1359"/>
      <c r="J181" s="1359"/>
      <c r="K181" s="1359"/>
      <c r="L181" s="1359"/>
      <c r="M181" s="1359"/>
      <c r="N181" s="1359"/>
      <c r="O181" s="1359"/>
      <c r="P181" s="1318"/>
      <c r="Q181" s="1318"/>
      <c r="R181" s="1413"/>
      <c r="S181" s="1414"/>
      <c r="T181" s="1414"/>
      <c r="U181" s="1414"/>
      <c r="V181" s="1414"/>
      <c r="W181" s="1415"/>
      <c r="X181" s="1420"/>
      <c r="Y181" s="1420"/>
      <c r="Z181" s="1435" t="str">
        <f>IF(配偶者扶養障害者!L22="別居","☑","☐")</f>
        <v>☐</v>
      </c>
      <c r="AA181" s="1318" t="s">
        <v>1271</v>
      </c>
      <c r="AB181" s="1318"/>
      <c r="AC181" s="1423"/>
      <c r="AD181" s="1430"/>
      <c r="AE181" s="1431"/>
      <c r="AG181" s="1475" t="s">
        <v>1298</v>
      </c>
      <c r="AH181" s="1475" t="s">
        <v>2019</v>
      </c>
      <c r="AI181" s="1475"/>
      <c r="AJ181" s="1475"/>
      <c r="AK181" s="1475"/>
      <c r="AL181" s="1475"/>
      <c r="AM181" s="1475"/>
      <c r="AN181" s="1475"/>
      <c r="AO181" s="1475"/>
      <c r="AP181" s="1475"/>
      <c r="AQ181" s="1475"/>
      <c r="AR181" s="1475"/>
      <c r="AS181" s="1475"/>
      <c r="AT181" s="1475"/>
      <c r="AU181" s="1475"/>
      <c r="AV181" s="1475"/>
      <c r="AW181" s="1475"/>
      <c r="AX181" s="1475"/>
      <c r="AY181" s="1475"/>
      <c r="AZ181" s="1475"/>
      <c r="BA181" s="1475"/>
      <c r="BB181" s="1475"/>
      <c r="BC181" s="1475"/>
      <c r="BD181" s="1475"/>
      <c r="BE181" s="1475"/>
      <c r="BF181" s="1475"/>
      <c r="BG181" s="256"/>
      <c r="BH181" s="256"/>
    </row>
    <row r="182" spans="2:60" s="173" customFormat="1" ht="3.4" customHeight="1">
      <c r="B182" s="987"/>
      <c r="C182" s="987"/>
      <c r="D182" s="1530"/>
      <c r="E182" s="1531"/>
      <c r="F182" s="1490"/>
      <c r="G182" s="1318"/>
      <c r="H182" s="1318"/>
      <c r="I182" s="1359"/>
      <c r="J182" s="1359"/>
      <c r="K182" s="1359"/>
      <c r="L182" s="1359"/>
      <c r="M182" s="1359"/>
      <c r="N182" s="1359"/>
      <c r="O182" s="1359"/>
      <c r="P182" s="1318"/>
      <c r="Q182" s="1318"/>
      <c r="R182" s="1413"/>
      <c r="S182" s="1414"/>
      <c r="T182" s="1414"/>
      <c r="U182" s="1414"/>
      <c r="V182" s="1414"/>
      <c r="W182" s="1415"/>
      <c r="X182" s="1420"/>
      <c r="Y182" s="1420"/>
      <c r="Z182" s="1435"/>
      <c r="AA182" s="1318"/>
      <c r="AB182" s="1318"/>
      <c r="AC182" s="1423"/>
      <c r="AD182" s="1430"/>
      <c r="AE182" s="1431"/>
      <c r="AG182" s="1475"/>
      <c r="AH182" s="1475"/>
      <c r="AI182" s="1475"/>
      <c r="AJ182" s="1475"/>
      <c r="AK182" s="1475"/>
      <c r="AL182" s="1475"/>
      <c r="AM182" s="1475"/>
      <c r="AN182" s="1475"/>
      <c r="AO182" s="1475"/>
      <c r="AP182" s="1475"/>
      <c r="AQ182" s="1475"/>
      <c r="AR182" s="1475"/>
      <c r="AS182" s="1475"/>
      <c r="AT182" s="1475"/>
      <c r="AU182" s="1475"/>
      <c r="AV182" s="1475"/>
      <c r="AW182" s="1475"/>
      <c r="AX182" s="1475"/>
      <c r="AY182" s="1475"/>
      <c r="AZ182" s="1475"/>
      <c r="BA182" s="1475"/>
      <c r="BB182" s="1475"/>
      <c r="BC182" s="1475"/>
      <c r="BD182" s="1475"/>
      <c r="BE182" s="1475"/>
      <c r="BF182" s="1475"/>
      <c r="BG182" s="256"/>
      <c r="BH182" s="256"/>
    </row>
    <row r="183" spans="2:60" s="173" customFormat="1" ht="3.4" customHeight="1">
      <c r="B183" s="987"/>
      <c r="C183" s="987"/>
      <c r="D183" s="1530"/>
      <c r="E183" s="1531"/>
      <c r="F183" s="1490"/>
      <c r="G183" s="1318"/>
      <c r="H183" s="1318"/>
      <c r="I183" s="1359"/>
      <c r="J183" s="1359"/>
      <c r="K183" s="1359"/>
      <c r="L183" s="1359"/>
      <c r="M183" s="1359"/>
      <c r="N183" s="1359"/>
      <c r="O183" s="1359"/>
      <c r="P183" s="1318"/>
      <c r="Q183" s="1318"/>
      <c r="R183" s="1413"/>
      <c r="S183" s="1414"/>
      <c r="T183" s="1414"/>
      <c r="U183" s="1414"/>
      <c r="V183" s="1414"/>
      <c r="W183" s="1415"/>
      <c r="X183" s="1420"/>
      <c r="Y183" s="1420"/>
      <c r="Z183" s="1435"/>
      <c r="AA183" s="1318"/>
      <c r="AB183" s="1318"/>
      <c r="AC183" s="1423"/>
      <c r="AD183" s="1430"/>
      <c r="AE183" s="1431"/>
      <c r="AG183" s="1475"/>
      <c r="AH183" s="1475"/>
      <c r="AI183" s="1475"/>
      <c r="AJ183" s="1475"/>
      <c r="AK183" s="1475"/>
      <c r="AL183" s="1475"/>
      <c r="AM183" s="1475"/>
      <c r="AN183" s="1475"/>
      <c r="AO183" s="1475"/>
      <c r="AP183" s="1475"/>
      <c r="AQ183" s="1475"/>
      <c r="AR183" s="1475"/>
      <c r="AS183" s="1475"/>
      <c r="AT183" s="1475"/>
      <c r="AU183" s="1475"/>
      <c r="AV183" s="1475"/>
      <c r="AW183" s="1475"/>
      <c r="AX183" s="1475"/>
      <c r="AY183" s="1475"/>
      <c r="AZ183" s="1475"/>
      <c r="BA183" s="1475"/>
      <c r="BB183" s="1475"/>
      <c r="BC183" s="1475"/>
      <c r="BD183" s="1475"/>
      <c r="BE183" s="1475"/>
      <c r="BF183" s="1475"/>
      <c r="BG183" s="256"/>
      <c r="BH183" s="256"/>
    </row>
    <row r="184" spans="2:60" s="173" customFormat="1" ht="3.4" customHeight="1">
      <c r="B184" s="987"/>
      <c r="C184" s="987"/>
      <c r="D184" s="1530"/>
      <c r="E184" s="1531"/>
      <c r="F184" s="1490"/>
      <c r="G184" s="1318"/>
      <c r="H184" s="1318"/>
      <c r="I184" s="1359"/>
      <c r="J184" s="1359"/>
      <c r="K184" s="1359"/>
      <c r="L184" s="1359"/>
      <c r="M184" s="1359"/>
      <c r="N184" s="1359"/>
      <c r="O184" s="1359"/>
      <c r="P184" s="1318"/>
      <c r="Q184" s="1318"/>
      <c r="R184" s="1416"/>
      <c r="S184" s="1417"/>
      <c r="T184" s="1417"/>
      <c r="U184" s="1417"/>
      <c r="V184" s="1417"/>
      <c r="W184" s="1418"/>
      <c r="X184" s="1420"/>
      <c r="Y184" s="1420"/>
      <c r="Z184" s="1435"/>
      <c r="AA184" s="1318"/>
      <c r="AB184" s="1318"/>
      <c r="AC184" s="1423"/>
      <c r="AD184" s="1430"/>
      <c r="AE184" s="1431"/>
      <c r="AG184" s="1475"/>
      <c r="AH184" s="1475"/>
      <c r="AI184" s="1475"/>
      <c r="AJ184" s="1475"/>
      <c r="AK184" s="1475"/>
      <c r="AL184" s="1475"/>
      <c r="AM184" s="1475"/>
      <c r="AN184" s="1475"/>
      <c r="AO184" s="1475"/>
      <c r="AP184" s="1475"/>
      <c r="AQ184" s="1475"/>
      <c r="AR184" s="1475"/>
      <c r="AS184" s="1475"/>
      <c r="AT184" s="1475"/>
      <c r="AU184" s="1475"/>
      <c r="AV184" s="1475"/>
      <c r="AW184" s="1475"/>
      <c r="AX184" s="1475"/>
      <c r="AY184" s="1475"/>
      <c r="AZ184" s="1475"/>
      <c r="BA184" s="1475"/>
      <c r="BB184" s="1475"/>
      <c r="BC184" s="1475"/>
      <c r="BD184" s="1475"/>
      <c r="BE184" s="1475"/>
      <c r="BF184" s="1475"/>
      <c r="BG184" s="256"/>
      <c r="BH184" s="256"/>
    </row>
    <row r="185" spans="2:60" s="173" customFormat="1" ht="3.4" customHeight="1">
      <c r="B185" s="987"/>
      <c r="C185" s="987"/>
      <c r="D185" s="1530"/>
      <c r="E185" s="1531"/>
      <c r="F185" s="1490"/>
      <c r="G185" s="1318" t="s">
        <v>1151</v>
      </c>
      <c r="H185" s="1257"/>
      <c r="I185" s="1257"/>
      <c r="J185" s="1345" t="str">
        <f>IFERROR(IF(ISNUMBER(配偶者扶養障害者!L20),配偶者扶養障害者!L20,""),"")</f>
        <v/>
      </c>
      <c r="K185" s="1346"/>
      <c r="L185" s="1346"/>
      <c r="M185" s="1346"/>
      <c r="N185" s="1346"/>
      <c r="O185" s="1346"/>
      <c r="P185" s="1346"/>
      <c r="Q185" s="1346"/>
      <c r="R185" s="1346"/>
      <c r="S185" s="1346"/>
      <c r="T185" s="1346"/>
      <c r="U185" s="1347"/>
      <c r="V185" s="1257" t="s">
        <v>1274</v>
      </c>
      <c r="W185" s="1257"/>
      <c r="X185" s="1257"/>
      <c r="Y185" s="1455"/>
      <c r="Z185" s="1455"/>
      <c r="AA185" s="1455"/>
      <c r="AB185" s="1455"/>
      <c r="AC185" s="1455"/>
      <c r="AD185" s="1455"/>
      <c r="AE185" s="1456"/>
      <c r="AF185" s="176"/>
      <c r="AH185" s="1475"/>
      <c r="AI185" s="1475"/>
      <c r="AJ185" s="1475"/>
      <c r="AK185" s="1475"/>
      <c r="AL185" s="1475"/>
      <c r="AM185" s="1475"/>
      <c r="AN185" s="1475"/>
      <c r="AO185" s="1475"/>
      <c r="AP185" s="1475"/>
      <c r="AQ185" s="1475"/>
      <c r="AR185" s="1475"/>
      <c r="AS185" s="1475"/>
      <c r="AT185" s="1475"/>
      <c r="AU185" s="1475"/>
      <c r="AV185" s="1475"/>
      <c r="AW185" s="1475"/>
      <c r="AX185" s="1475"/>
      <c r="AY185" s="1475"/>
      <c r="AZ185" s="1475"/>
      <c r="BA185" s="1475"/>
      <c r="BB185" s="1475"/>
      <c r="BC185" s="1475"/>
      <c r="BD185" s="1475"/>
      <c r="BE185" s="1475"/>
      <c r="BF185" s="1475"/>
      <c r="BG185" s="256"/>
      <c r="BH185" s="256"/>
    </row>
    <row r="186" spans="2:60" s="173" customFormat="1" ht="3.4" customHeight="1">
      <c r="B186" s="987"/>
      <c r="C186" s="987"/>
      <c r="D186" s="1530"/>
      <c r="E186" s="1531"/>
      <c r="F186" s="1490"/>
      <c r="G186" s="1257"/>
      <c r="H186" s="1257"/>
      <c r="I186" s="1257"/>
      <c r="J186" s="1348"/>
      <c r="K186" s="1454"/>
      <c r="L186" s="1454"/>
      <c r="M186" s="1454"/>
      <c r="N186" s="1454"/>
      <c r="O186" s="1454"/>
      <c r="P186" s="1454"/>
      <c r="Q186" s="1454"/>
      <c r="R186" s="1454"/>
      <c r="S186" s="1454"/>
      <c r="T186" s="1454"/>
      <c r="U186" s="1350"/>
      <c r="V186" s="1257"/>
      <c r="W186" s="1257"/>
      <c r="X186" s="1257"/>
      <c r="Y186" s="1455"/>
      <c r="Z186" s="1455"/>
      <c r="AA186" s="1455"/>
      <c r="AB186" s="1455"/>
      <c r="AC186" s="1455"/>
      <c r="AD186" s="1455"/>
      <c r="AE186" s="1456"/>
      <c r="AF186" s="176"/>
      <c r="AG186" s="255"/>
      <c r="AH186" s="1475"/>
      <c r="AI186" s="1475"/>
      <c r="AJ186" s="1475"/>
      <c r="AK186" s="1475"/>
      <c r="AL186" s="1475"/>
      <c r="AM186" s="1475"/>
      <c r="AN186" s="1475"/>
      <c r="AO186" s="1475"/>
      <c r="AP186" s="1475"/>
      <c r="AQ186" s="1475"/>
      <c r="AR186" s="1475"/>
      <c r="AS186" s="1475"/>
      <c r="AT186" s="1475"/>
      <c r="AU186" s="1475"/>
      <c r="AV186" s="1475"/>
      <c r="AW186" s="1475"/>
      <c r="AX186" s="1475"/>
      <c r="AY186" s="1475"/>
      <c r="AZ186" s="1475"/>
      <c r="BA186" s="1475"/>
      <c r="BB186" s="1475"/>
      <c r="BC186" s="1475"/>
      <c r="BD186" s="1475"/>
      <c r="BE186" s="1475"/>
      <c r="BF186" s="1475"/>
      <c r="BG186" s="256"/>
      <c r="BH186" s="256"/>
    </row>
    <row r="187" spans="2:60" s="173" customFormat="1" ht="3.4" customHeight="1">
      <c r="B187" s="987"/>
      <c r="C187" s="987"/>
      <c r="D187" s="1530"/>
      <c r="E187" s="1531"/>
      <c r="F187" s="1491"/>
      <c r="G187" s="1261"/>
      <c r="H187" s="1261"/>
      <c r="I187" s="1261"/>
      <c r="J187" s="1351"/>
      <c r="K187" s="1352"/>
      <c r="L187" s="1352"/>
      <c r="M187" s="1352"/>
      <c r="N187" s="1352"/>
      <c r="O187" s="1352"/>
      <c r="P187" s="1352"/>
      <c r="Q187" s="1352"/>
      <c r="R187" s="1352"/>
      <c r="S187" s="1352"/>
      <c r="T187" s="1352"/>
      <c r="U187" s="1353"/>
      <c r="V187" s="1261"/>
      <c r="W187" s="1261"/>
      <c r="X187" s="1261"/>
      <c r="Y187" s="1457"/>
      <c r="Z187" s="1457"/>
      <c r="AA187" s="1457"/>
      <c r="AB187" s="1457"/>
      <c r="AC187" s="1457"/>
      <c r="AD187" s="1457"/>
      <c r="AE187" s="1458"/>
      <c r="AF187" s="176"/>
    </row>
    <row r="188" spans="2:60" s="173" customFormat="1" ht="3.4" customHeight="1">
      <c r="B188" s="987"/>
      <c r="C188" s="987"/>
      <c r="D188" s="1530"/>
      <c r="E188" s="1531"/>
      <c r="F188" s="1489">
        <v>2</v>
      </c>
      <c r="G188" s="1432" t="s">
        <v>1264</v>
      </c>
      <c r="H188" s="1432"/>
      <c r="I188" s="1434">
        <f>IFERROR(配偶者扶養障害者!L23,"")</f>
        <v>0</v>
      </c>
      <c r="J188" s="1434"/>
      <c r="K188" s="1434"/>
      <c r="L188" s="1434"/>
      <c r="M188" s="1434"/>
      <c r="N188" s="1434"/>
      <c r="O188" s="1434"/>
      <c r="P188" s="1247" t="s">
        <v>1249</v>
      </c>
      <c r="Q188" s="1247"/>
      <c r="R188" s="1413" t="str">
        <f>IFERROR(計算シート!G62,"")</f>
        <v/>
      </c>
      <c r="S188" s="1544"/>
      <c r="T188" s="1544"/>
      <c r="U188" s="1544"/>
      <c r="V188" s="1544"/>
      <c r="W188" s="1415"/>
      <c r="X188" s="1451" t="s">
        <v>1265</v>
      </c>
      <c r="Y188" s="1451"/>
      <c r="Z188" s="1545" t="str">
        <f>IF(配偶者扶養障害者!L28="同居","☑","☐")</f>
        <v>☐</v>
      </c>
      <c r="AA188" s="1443" t="s">
        <v>1266</v>
      </c>
      <c r="AB188" s="1443"/>
      <c r="AC188" s="1444" t="s">
        <v>1267</v>
      </c>
      <c r="AD188" s="1445">
        <f>IFERROR(配偶者扶養障害者!L27,"")</f>
        <v>0</v>
      </c>
      <c r="AE188" s="1446"/>
      <c r="AF188" s="176"/>
      <c r="AG188" s="1505">
        <v>5</v>
      </c>
      <c r="AH188" s="1505"/>
      <c r="AI188" s="1506" t="s">
        <v>1404</v>
      </c>
      <c r="AJ188" s="1506"/>
      <c r="AK188" s="1506"/>
      <c r="AL188" s="1506"/>
      <c r="AM188" s="1506"/>
      <c r="AN188" s="1506"/>
      <c r="AO188" s="1506"/>
      <c r="AP188" s="1506"/>
      <c r="AQ188" s="1506"/>
      <c r="AR188" s="1506"/>
      <c r="AS188" s="1506"/>
      <c r="AT188" s="1506"/>
      <c r="AU188" s="1506"/>
      <c r="AV188" s="1506"/>
      <c r="AW188" s="1506"/>
      <c r="AX188" s="1506"/>
      <c r="AY188" s="1506"/>
      <c r="AZ188" s="1506"/>
      <c r="BA188" s="1506"/>
      <c r="BB188" s="1506"/>
      <c r="BC188" s="1506"/>
      <c r="BD188" s="1506"/>
      <c r="BE188" s="1506"/>
      <c r="BF188" s="1506"/>
      <c r="BG188" s="257"/>
      <c r="BH188" s="257"/>
    </row>
    <row r="189" spans="2:60" s="173" customFormat="1" ht="3.4" customHeight="1">
      <c r="B189" s="987"/>
      <c r="C189" s="987"/>
      <c r="D189" s="1530"/>
      <c r="E189" s="1531"/>
      <c r="F189" s="1490"/>
      <c r="G189" s="1433"/>
      <c r="H189" s="1433"/>
      <c r="I189" s="1296"/>
      <c r="J189" s="1296"/>
      <c r="K189" s="1296"/>
      <c r="L189" s="1296"/>
      <c r="M189" s="1296"/>
      <c r="N189" s="1296"/>
      <c r="O189" s="1296"/>
      <c r="P189" s="1318"/>
      <c r="Q189" s="1318"/>
      <c r="R189" s="1413"/>
      <c r="S189" s="1414"/>
      <c r="T189" s="1414"/>
      <c r="U189" s="1414"/>
      <c r="V189" s="1414"/>
      <c r="W189" s="1415"/>
      <c r="X189" s="1420"/>
      <c r="Y189" s="1420"/>
      <c r="Z189" s="1435"/>
      <c r="AA189" s="1257"/>
      <c r="AB189" s="1257"/>
      <c r="AC189" s="1423"/>
      <c r="AD189" s="1430"/>
      <c r="AE189" s="1431"/>
      <c r="AF189" s="176"/>
      <c r="AG189" s="1505"/>
      <c r="AH189" s="1505"/>
      <c r="AI189" s="1506"/>
      <c r="AJ189" s="1506"/>
      <c r="AK189" s="1506"/>
      <c r="AL189" s="1506"/>
      <c r="AM189" s="1506"/>
      <c r="AN189" s="1506"/>
      <c r="AO189" s="1506"/>
      <c r="AP189" s="1506"/>
      <c r="AQ189" s="1506"/>
      <c r="AR189" s="1506"/>
      <c r="AS189" s="1506"/>
      <c r="AT189" s="1506"/>
      <c r="AU189" s="1506"/>
      <c r="AV189" s="1506"/>
      <c r="AW189" s="1506"/>
      <c r="AX189" s="1506"/>
      <c r="AY189" s="1506"/>
      <c r="AZ189" s="1506"/>
      <c r="BA189" s="1506"/>
      <c r="BB189" s="1506"/>
      <c r="BC189" s="1506"/>
      <c r="BD189" s="1506"/>
      <c r="BE189" s="1506"/>
      <c r="BF189" s="1506"/>
      <c r="BG189" s="257"/>
      <c r="BH189" s="257"/>
    </row>
    <row r="190" spans="2:60" s="173" customFormat="1" ht="3.4" customHeight="1">
      <c r="B190" s="987"/>
      <c r="C190" s="987"/>
      <c r="D190" s="1530"/>
      <c r="E190" s="1531"/>
      <c r="F190" s="1490"/>
      <c r="G190" s="1433"/>
      <c r="H190" s="1433"/>
      <c r="I190" s="1296"/>
      <c r="J190" s="1296"/>
      <c r="K190" s="1296"/>
      <c r="L190" s="1296"/>
      <c r="M190" s="1296"/>
      <c r="N190" s="1296"/>
      <c r="O190" s="1296"/>
      <c r="P190" s="1318"/>
      <c r="Q190" s="1318"/>
      <c r="R190" s="1413"/>
      <c r="S190" s="1414"/>
      <c r="T190" s="1414"/>
      <c r="U190" s="1414"/>
      <c r="V190" s="1414"/>
      <c r="W190" s="1415"/>
      <c r="X190" s="1420"/>
      <c r="Y190" s="1420"/>
      <c r="Z190" s="1435"/>
      <c r="AA190" s="1257"/>
      <c r="AB190" s="1257"/>
      <c r="AC190" s="1423"/>
      <c r="AD190" s="1430"/>
      <c r="AE190" s="1431"/>
      <c r="AF190" s="230"/>
      <c r="AG190" s="1505"/>
      <c r="AH190" s="1505"/>
      <c r="AI190" s="1506"/>
      <c r="AJ190" s="1506"/>
      <c r="AK190" s="1506"/>
      <c r="AL190" s="1506"/>
      <c r="AM190" s="1506"/>
      <c r="AN190" s="1506"/>
      <c r="AO190" s="1506"/>
      <c r="AP190" s="1506"/>
      <c r="AQ190" s="1506"/>
      <c r="AR190" s="1506"/>
      <c r="AS190" s="1506"/>
      <c r="AT190" s="1506"/>
      <c r="AU190" s="1506"/>
      <c r="AV190" s="1506"/>
      <c r="AW190" s="1506"/>
      <c r="AX190" s="1506"/>
      <c r="AY190" s="1506"/>
      <c r="AZ190" s="1506"/>
      <c r="BA190" s="1506"/>
      <c r="BB190" s="1506"/>
      <c r="BC190" s="1506"/>
      <c r="BD190" s="1506"/>
      <c r="BE190" s="1506"/>
      <c r="BF190" s="1506"/>
      <c r="BG190" s="257"/>
      <c r="BH190" s="257"/>
    </row>
    <row r="191" spans="2:60" s="173" customFormat="1" ht="3.4" customHeight="1">
      <c r="B191" s="987"/>
      <c r="C191" s="987"/>
      <c r="D191" s="1530"/>
      <c r="E191" s="1531"/>
      <c r="F191" s="1490"/>
      <c r="G191" s="1318" t="s">
        <v>1234</v>
      </c>
      <c r="H191" s="1318"/>
      <c r="I191" s="1359">
        <f>IFERROR(配偶者扶養障害者!L24,"")</f>
        <v>0</v>
      </c>
      <c r="J191" s="1359"/>
      <c r="K191" s="1359"/>
      <c r="L191" s="1359"/>
      <c r="M191" s="1359"/>
      <c r="N191" s="1359"/>
      <c r="O191" s="1359"/>
      <c r="P191" s="1318"/>
      <c r="Q191" s="1318"/>
      <c r="R191" s="1413"/>
      <c r="S191" s="1414"/>
      <c r="T191" s="1414"/>
      <c r="U191" s="1414"/>
      <c r="V191" s="1414"/>
      <c r="W191" s="1415"/>
      <c r="X191" s="1420"/>
      <c r="Y191" s="1420"/>
      <c r="Z191" s="1453"/>
      <c r="AA191" s="1257"/>
      <c r="AB191" s="1257"/>
      <c r="AC191" s="1423"/>
      <c r="AD191" s="1430"/>
      <c r="AE191" s="1431"/>
      <c r="AF191" s="230"/>
      <c r="AG191" s="1505"/>
      <c r="AH191" s="1505"/>
      <c r="AI191" s="1506"/>
      <c r="AJ191" s="1506"/>
      <c r="AK191" s="1506"/>
      <c r="AL191" s="1506"/>
      <c r="AM191" s="1506"/>
      <c r="AN191" s="1506"/>
      <c r="AO191" s="1506"/>
      <c r="AP191" s="1506"/>
      <c r="AQ191" s="1506"/>
      <c r="AR191" s="1506"/>
      <c r="AS191" s="1506"/>
      <c r="AT191" s="1506"/>
      <c r="AU191" s="1506"/>
      <c r="AV191" s="1506"/>
      <c r="AW191" s="1506"/>
      <c r="AX191" s="1506"/>
      <c r="AY191" s="1506"/>
      <c r="AZ191" s="1506"/>
      <c r="BA191" s="1506"/>
      <c r="BB191" s="1506"/>
      <c r="BC191" s="1506"/>
      <c r="BD191" s="1506"/>
      <c r="BE191" s="1506"/>
      <c r="BF191" s="1506"/>
      <c r="BG191" s="257"/>
      <c r="BH191" s="257"/>
    </row>
    <row r="192" spans="2:60" s="173" customFormat="1" ht="3.4" customHeight="1">
      <c r="B192" s="987"/>
      <c r="C192" s="987"/>
      <c r="D192" s="1530"/>
      <c r="E192" s="1531"/>
      <c r="F192" s="1490"/>
      <c r="G192" s="1318"/>
      <c r="H192" s="1318"/>
      <c r="I192" s="1359"/>
      <c r="J192" s="1359"/>
      <c r="K192" s="1359"/>
      <c r="L192" s="1359"/>
      <c r="M192" s="1359"/>
      <c r="N192" s="1359"/>
      <c r="O192" s="1359"/>
      <c r="P192" s="1318"/>
      <c r="Q192" s="1318"/>
      <c r="R192" s="1413"/>
      <c r="S192" s="1414"/>
      <c r="T192" s="1414"/>
      <c r="U192" s="1414"/>
      <c r="V192" s="1414"/>
      <c r="W192" s="1415"/>
      <c r="X192" s="1420"/>
      <c r="Y192" s="1420"/>
      <c r="Z192" s="1435" t="str">
        <f>IF(配偶者扶養障害者!L28="別居","☑","☐")</f>
        <v>☐</v>
      </c>
      <c r="AA192" s="1318" t="s">
        <v>1271</v>
      </c>
      <c r="AB192" s="1318"/>
      <c r="AC192" s="1423"/>
      <c r="AD192" s="1430"/>
      <c r="AE192" s="1431"/>
      <c r="AF192" s="230"/>
      <c r="AG192" s="258"/>
      <c r="AI192" s="1506"/>
      <c r="AJ192" s="1506"/>
      <c r="AK192" s="1506"/>
      <c r="AL192" s="1506"/>
      <c r="AM192" s="1506"/>
      <c r="AN192" s="1506"/>
      <c r="AO192" s="1506"/>
      <c r="AP192" s="1506"/>
      <c r="AQ192" s="1506"/>
      <c r="AR192" s="1506"/>
      <c r="AS192" s="1506"/>
      <c r="AT192" s="1506"/>
      <c r="AU192" s="1506"/>
      <c r="AV192" s="1506"/>
      <c r="AW192" s="1506"/>
      <c r="AX192" s="1506"/>
      <c r="AY192" s="1506"/>
      <c r="AZ192" s="1506"/>
      <c r="BA192" s="1506"/>
      <c r="BB192" s="1506"/>
      <c r="BC192" s="1506"/>
      <c r="BD192" s="1506"/>
      <c r="BE192" s="1506"/>
      <c r="BF192" s="1506"/>
      <c r="BG192" s="257"/>
      <c r="BH192" s="257"/>
    </row>
    <row r="193" spans="2:60" s="173" customFormat="1" ht="3.4" customHeight="1">
      <c r="B193" s="987"/>
      <c r="C193" s="987"/>
      <c r="D193" s="1530"/>
      <c r="E193" s="1531"/>
      <c r="F193" s="1490"/>
      <c r="G193" s="1318"/>
      <c r="H193" s="1318"/>
      <c r="I193" s="1359"/>
      <c r="J193" s="1359"/>
      <c r="K193" s="1359"/>
      <c r="L193" s="1359"/>
      <c r="M193" s="1359"/>
      <c r="N193" s="1359"/>
      <c r="O193" s="1359"/>
      <c r="P193" s="1318"/>
      <c r="Q193" s="1318"/>
      <c r="R193" s="1413"/>
      <c r="S193" s="1414"/>
      <c r="T193" s="1414"/>
      <c r="U193" s="1414"/>
      <c r="V193" s="1414"/>
      <c r="W193" s="1415"/>
      <c r="X193" s="1420"/>
      <c r="Y193" s="1420"/>
      <c r="Z193" s="1435"/>
      <c r="AA193" s="1318"/>
      <c r="AB193" s="1318"/>
      <c r="AC193" s="1423"/>
      <c r="AD193" s="1430"/>
      <c r="AE193" s="1431"/>
      <c r="AF193" s="230"/>
      <c r="AI193" s="1506"/>
      <c r="AJ193" s="1506"/>
      <c r="AK193" s="1506"/>
      <c r="AL193" s="1506"/>
      <c r="AM193" s="1506"/>
      <c r="AN193" s="1506"/>
      <c r="AO193" s="1506"/>
      <c r="AP193" s="1506"/>
      <c r="AQ193" s="1506"/>
      <c r="AR193" s="1506"/>
      <c r="AS193" s="1506"/>
      <c r="AT193" s="1506"/>
      <c r="AU193" s="1506"/>
      <c r="AV193" s="1506"/>
      <c r="AW193" s="1506"/>
      <c r="AX193" s="1506"/>
      <c r="AY193" s="1506"/>
      <c r="AZ193" s="1506"/>
      <c r="BA193" s="1506"/>
      <c r="BB193" s="1506"/>
      <c r="BC193" s="1506"/>
      <c r="BD193" s="1506"/>
      <c r="BE193" s="1506"/>
      <c r="BF193" s="1506"/>
      <c r="BG193" s="257"/>
      <c r="BH193" s="257"/>
    </row>
    <row r="194" spans="2:60" s="173" customFormat="1" ht="3.4" customHeight="1">
      <c r="B194" s="987"/>
      <c r="C194" s="987"/>
      <c r="D194" s="1530"/>
      <c r="E194" s="1531"/>
      <c r="F194" s="1490"/>
      <c r="G194" s="1318"/>
      <c r="H194" s="1318"/>
      <c r="I194" s="1359"/>
      <c r="J194" s="1359"/>
      <c r="K194" s="1359"/>
      <c r="L194" s="1359"/>
      <c r="M194" s="1359"/>
      <c r="N194" s="1359"/>
      <c r="O194" s="1359"/>
      <c r="P194" s="1318"/>
      <c r="Q194" s="1318"/>
      <c r="R194" s="1413"/>
      <c r="S194" s="1414"/>
      <c r="T194" s="1414"/>
      <c r="U194" s="1414"/>
      <c r="V194" s="1414"/>
      <c r="W194" s="1415"/>
      <c r="X194" s="1420"/>
      <c r="Y194" s="1420"/>
      <c r="Z194" s="1435"/>
      <c r="AA194" s="1318"/>
      <c r="AB194" s="1318"/>
      <c r="AC194" s="1423"/>
      <c r="AD194" s="1430"/>
      <c r="AE194" s="1431"/>
      <c r="AI194" s="1506"/>
      <c r="AJ194" s="1506"/>
      <c r="AK194" s="1506"/>
      <c r="AL194" s="1506"/>
      <c r="AM194" s="1506"/>
      <c r="AN194" s="1506"/>
      <c r="AO194" s="1506"/>
      <c r="AP194" s="1506"/>
      <c r="AQ194" s="1506"/>
      <c r="AR194" s="1506"/>
      <c r="AS194" s="1506"/>
      <c r="AT194" s="1506"/>
      <c r="AU194" s="1506"/>
      <c r="AV194" s="1506"/>
      <c r="AW194" s="1506"/>
      <c r="AX194" s="1506"/>
      <c r="AY194" s="1506"/>
      <c r="AZ194" s="1506"/>
      <c r="BA194" s="1506"/>
      <c r="BB194" s="1506"/>
      <c r="BC194" s="1506"/>
      <c r="BD194" s="1506"/>
      <c r="BE194" s="1506"/>
      <c r="BF194" s="1506"/>
      <c r="BG194" s="257"/>
      <c r="BH194" s="257"/>
    </row>
    <row r="195" spans="2:60" s="173" customFormat="1" ht="3.4" customHeight="1">
      <c r="B195" s="987"/>
      <c r="C195" s="987"/>
      <c r="D195" s="1530"/>
      <c r="E195" s="1531"/>
      <c r="F195" s="1490"/>
      <c r="G195" s="1318"/>
      <c r="H195" s="1318"/>
      <c r="I195" s="1359"/>
      <c r="J195" s="1359"/>
      <c r="K195" s="1359"/>
      <c r="L195" s="1359"/>
      <c r="M195" s="1359"/>
      <c r="N195" s="1359"/>
      <c r="O195" s="1359"/>
      <c r="P195" s="1318"/>
      <c r="Q195" s="1318"/>
      <c r="R195" s="1416"/>
      <c r="S195" s="1417"/>
      <c r="T195" s="1417"/>
      <c r="U195" s="1417"/>
      <c r="V195" s="1417"/>
      <c r="W195" s="1418"/>
      <c r="X195" s="1420"/>
      <c r="Y195" s="1420"/>
      <c r="Z195" s="1435"/>
      <c r="AA195" s="1318"/>
      <c r="AB195" s="1318"/>
      <c r="AC195" s="1423"/>
      <c r="AD195" s="1430"/>
      <c r="AE195" s="1431"/>
      <c r="AG195" s="255"/>
      <c r="AH195" s="255"/>
      <c r="AI195" s="1506"/>
      <c r="AJ195" s="1506"/>
      <c r="AK195" s="1506"/>
      <c r="AL195" s="1506"/>
      <c r="AM195" s="1506"/>
      <c r="AN195" s="1506"/>
      <c r="AO195" s="1506"/>
      <c r="AP195" s="1506"/>
      <c r="AQ195" s="1506"/>
      <c r="AR195" s="1506"/>
      <c r="AS195" s="1506"/>
      <c r="AT195" s="1506"/>
      <c r="AU195" s="1506"/>
      <c r="AV195" s="1506"/>
      <c r="AW195" s="1506"/>
      <c r="AX195" s="1506"/>
      <c r="AY195" s="1506"/>
      <c r="AZ195" s="1506"/>
      <c r="BA195" s="1506"/>
      <c r="BB195" s="1506"/>
      <c r="BC195" s="1506"/>
      <c r="BD195" s="1506"/>
      <c r="BE195" s="1506"/>
      <c r="BF195" s="1506"/>
      <c r="BG195" s="257"/>
      <c r="BH195" s="257"/>
    </row>
    <row r="196" spans="2:60" s="173" customFormat="1" ht="3.4" customHeight="1">
      <c r="B196" s="987"/>
      <c r="C196" s="987"/>
      <c r="D196" s="1530"/>
      <c r="E196" s="1531"/>
      <c r="F196" s="1490"/>
      <c r="G196" s="1318" t="s">
        <v>1151</v>
      </c>
      <c r="H196" s="1257"/>
      <c r="I196" s="1257"/>
      <c r="J196" s="1345" t="str">
        <f>IFERROR(IF(ISNUMBER(配偶者扶養障害者!L26),配偶者扶養障害者!L26,""),"")</f>
        <v/>
      </c>
      <c r="K196" s="1346"/>
      <c r="L196" s="1346"/>
      <c r="M196" s="1346"/>
      <c r="N196" s="1346"/>
      <c r="O196" s="1346"/>
      <c r="P196" s="1346"/>
      <c r="Q196" s="1346"/>
      <c r="R196" s="1346"/>
      <c r="S196" s="1346"/>
      <c r="T196" s="1346"/>
      <c r="U196" s="1347"/>
      <c r="V196" s="1257" t="s">
        <v>1274</v>
      </c>
      <c r="W196" s="1257"/>
      <c r="X196" s="1257"/>
      <c r="Y196" s="1455"/>
      <c r="Z196" s="1455"/>
      <c r="AA196" s="1455"/>
      <c r="AB196" s="1455"/>
      <c r="AC196" s="1455"/>
      <c r="AD196" s="1455"/>
      <c r="AE196" s="1456"/>
      <c r="AG196" s="255"/>
      <c r="AH196" s="259"/>
      <c r="AI196" s="1506"/>
      <c r="AJ196" s="1506"/>
      <c r="AK196" s="1506"/>
      <c r="AL196" s="1506"/>
      <c r="AM196" s="1506"/>
      <c r="AN196" s="1506"/>
      <c r="AO196" s="1506"/>
      <c r="AP196" s="1506"/>
      <c r="AQ196" s="1506"/>
      <c r="AR196" s="1506"/>
      <c r="AS196" s="1506"/>
      <c r="AT196" s="1506"/>
      <c r="AU196" s="1506"/>
      <c r="AV196" s="1506"/>
      <c r="AW196" s="1506"/>
      <c r="AX196" s="1506"/>
      <c r="AY196" s="1506"/>
      <c r="AZ196" s="1506"/>
      <c r="BA196" s="1506"/>
      <c r="BB196" s="1506"/>
      <c r="BC196" s="1506"/>
      <c r="BD196" s="1506"/>
      <c r="BE196" s="1506"/>
      <c r="BF196" s="1506"/>
      <c r="BG196" s="257"/>
      <c r="BH196" s="257"/>
    </row>
    <row r="197" spans="2:60" s="173" customFormat="1" ht="3.4" customHeight="1" thickBot="1">
      <c r="B197" s="987"/>
      <c r="C197" s="987"/>
      <c r="D197" s="1530"/>
      <c r="E197" s="1531"/>
      <c r="F197" s="1490"/>
      <c r="G197" s="1257"/>
      <c r="H197" s="1257"/>
      <c r="I197" s="1257"/>
      <c r="J197" s="1348"/>
      <c r="K197" s="1454"/>
      <c r="L197" s="1454"/>
      <c r="M197" s="1454"/>
      <c r="N197" s="1454"/>
      <c r="O197" s="1454"/>
      <c r="P197" s="1454"/>
      <c r="Q197" s="1454"/>
      <c r="R197" s="1454"/>
      <c r="S197" s="1454"/>
      <c r="T197" s="1454"/>
      <c r="U197" s="1350"/>
      <c r="V197" s="1257"/>
      <c r="W197" s="1257"/>
      <c r="X197" s="1257"/>
      <c r="Y197" s="1455"/>
      <c r="Z197" s="1455"/>
      <c r="AA197" s="1455"/>
      <c r="AB197" s="1455"/>
      <c r="AC197" s="1455"/>
      <c r="AD197" s="1455"/>
      <c r="AE197" s="1456"/>
      <c r="AG197" s="255"/>
      <c r="AI197" s="1506"/>
      <c r="AJ197" s="1506"/>
      <c r="AK197" s="1506"/>
      <c r="AL197" s="1506"/>
      <c r="AM197" s="1506"/>
      <c r="AN197" s="1506"/>
      <c r="AO197" s="1506"/>
      <c r="AP197" s="1506"/>
      <c r="AQ197" s="1506"/>
      <c r="AR197" s="1506"/>
      <c r="AS197" s="1506"/>
      <c r="AT197" s="1506"/>
      <c r="AU197" s="1506"/>
      <c r="AV197" s="1506"/>
      <c r="AW197" s="1506"/>
      <c r="AX197" s="1506"/>
      <c r="AY197" s="1506"/>
      <c r="AZ197" s="1506"/>
      <c r="BA197" s="1506"/>
      <c r="BB197" s="1506"/>
      <c r="BC197" s="1506"/>
      <c r="BD197" s="1506"/>
      <c r="BE197" s="1506"/>
      <c r="BF197" s="1506"/>
      <c r="BG197" s="257"/>
      <c r="BH197" s="257"/>
    </row>
    <row r="198" spans="2:60" s="173" customFormat="1" ht="3.4" customHeight="1">
      <c r="B198" s="987"/>
      <c r="C198" s="987"/>
      <c r="D198" s="1530"/>
      <c r="E198" s="1531"/>
      <c r="F198" s="1491"/>
      <c r="G198" s="1261"/>
      <c r="H198" s="1261"/>
      <c r="I198" s="1261"/>
      <c r="J198" s="1351"/>
      <c r="K198" s="1352"/>
      <c r="L198" s="1352"/>
      <c r="M198" s="1352"/>
      <c r="N198" s="1352"/>
      <c r="O198" s="1352"/>
      <c r="P198" s="1352"/>
      <c r="Q198" s="1352"/>
      <c r="R198" s="1352"/>
      <c r="S198" s="1352"/>
      <c r="T198" s="1352"/>
      <c r="U198" s="1353"/>
      <c r="V198" s="1261"/>
      <c r="W198" s="1261"/>
      <c r="X198" s="1261"/>
      <c r="Y198" s="1457"/>
      <c r="Z198" s="1457"/>
      <c r="AA198" s="1457"/>
      <c r="AB198" s="1457"/>
      <c r="AC198" s="1457"/>
      <c r="AD198" s="1457"/>
      <c r="AE198" s="1458"/>
      <c r="AG198" s="255"/>
      <c r="AH198" s="1507" t="str">
        <f>IF(申告書印刷確認画面!C6="給与特別徴収","☑","☐")</f>
        <v>☐</v>
      </c>
      <c r="AI198" s="1481"/>
      <c r="AJ198" s="1478" t="s">
        <v>1976</v>
      </c>
      <c r="AK198" s="1478"/>
      <c r="AL198" s="1478"/>
      <c r="AM198" s="1478"/>
      <c r="AN198" s="1478"/>
      <c r="AO198" s="1478"/>
      <c r="AP198" s="1478"/>
      <c r="AQ198" s="1478"/>
      <c r="AR198" s="1478"/>
      <c r="AS198" s="1478"/>
      <c r="AT198" s="1478"/>
      <c r="AU198" s="1481" t="str">
        <f>IF(申告書印刷確認画面!C6="普通徴収","☑","☐")</f>
        <v>☐</v>
      </c>
      <c r="AV198" s="1481"/>
      <c r="AW198" s="1478" t="s">
        <v>1975</v>
      </c>
      <c r="AX198" s="1478"/>
      <c r="AY198" s="1478"/>
      <c r="AZ198" s="1478"/>
      <c r="BA198" s="1478"/>
      <c r="BB198" s="1478"/>
      <c r="BC198" s="1478"/>
      <c r="BD198" s="1478"/>
      <c r="BE198" s="1478"/>
      <c r="BF198" s="1484"/>
      <c r="BG198" s="260"/>
      <c r="BH198" s="260"/>
    </row>
    <row r="199" spans="2:60" s="173" customFormat="1" ht="3.4" customHeight="1">
      <c r="B199" s="987"/>
      <c r="C199" s="987"/>
      <c r="D199" s="1530"/>
      <c r="E199" s="1531"/>
      <c r="F199" s="1489">
        <v>3</v>
      </c>
      <c r="G199" s="1432" t="s">
        <v>1264</v>
      </c>
      <c r="H199" s="1432"/>
      <c r="I199" s="1434">
        <f>IFERROR(配偶者扶養障害者!L29,"")</f>
        <v>0</v>
      </c>
      <c r="J199" s="1434"/>
      <c r="K199" s="1434"/>
      <c r="L199" s="1434"/>
      <c r="M199" s="1434"/>
      <c r="N199" s="1434"/>
      <c r="O199" s="1434"/>
      <c r="P199" s="1247" t="s">
        <v>1249</v>
      </c>
      <c r="Q199" s="1247"/>
      <c r="R199" s="1413" t="str">
        <f>IFERROR(計算シート!G63,"")</f>
        <v/>
      </c>
      <c r="S199" s="1544"/>
      <c r="T199" s="1544"/>
      <c r="U199" s="1544"/>
      <c r="V199" s="1544"/>
      <c r="W199" s="1415"/>
      <c r="X199" s="1451" t="s">
        <v>1265</v>
      </c>
      <c r="Y199" s="1451"/>
      <c r="Z199" s="1545" t="str">
        <f>IF(配偶者扶養障害者!L34="同居","☑","☐")</f>
        <v>☐</v>
      </c>
      <c r="AA199" s="1443" t="s">
        <v>1266</v>
      </c>
      <c r="AB199" s="1443"/>
      <c r="AC199" s="1444" t="s">
        <v>1267</v>
      </c>
      <c r="AD199" s="1445">
        <f>IFERROR(配偶者扶養障害者!L33,"")</f>
        <v>0</v>
      </c>
      <c r="AE199" s="1446"/>
      <c r="AH199" s="1508"/>
      <c r="AI199" s="1482"/>
      <c r="AJ199" s="1479"/>
      <c r="AK199" s="1479"/>
      <c r="AL199" s="1479"/>
      <c r="AM199" s="1479"/>
      <c r="AN199" s="1479"/>
      <c r="AO199" s="1479"/>
      <c r="AP199" s="1479"/>
      <c r="AQ199" s="1479"/>
      <c r="AR199" s="1479"/>
      <c r="AS199" s="1479"/>
      <c r="AT199" s="1479"/>
      <c r="AU199" s="1482"/>
      <c r="AV199" s="1482"/>
      <c r="AW199" s="1479"/>
      <c r="AX199" s="1479"/>
      <c r="AY199" s="1479"/>
      <c r="AZ199" s="1479"/>
      <c r="BA199" s="1479"/>
      <c r="BB199" s="1479"/>
      <c r="BC199" s="1479"/>
      <c r="BD199" s="1479"/>
      <c r="BE199" s="1479"/>
      <c r="BF199" s="1485"/>
      <c r="BG199" s="260"/>
      <c r="BH199" s="260"/>
    </row>
    <row r="200" spans="2:60" s="173" customFormat="1" ht="3.4" customHeight="1">
      <c r="B200" s="987"/>
      <c r="C200" s="987"/>
      <c r="D200" s="1530"/>
      <c r="E200" s="1531"/>
      <c r="F200" s="1490"/>
      <c r="G200" s="1433"/>
      <c r="H200" s="1433"/>
      <c r="I200" s="1296"/>
      <c r="J200" s="1296"/>
      <c r="K200" s="1296"/>
      <c r="L200" s="1296"/>
      <c r="M200" s="1296"/>
      <c r="N200" s="1296"/>
      <c r="O200" s="1296"/>
      <c r="P200" s="1318"/>
      <c r="Q200" s="1318"/>
      <c r="R200" s="1413"/>
      <c r="S200" s="1414"/>
      <c r="T200" s="1414"/>
      <c r="U200" s="1414"/>
      <c r="V200" s="1414"/>
      <c r="W200" s="1415"/>
      <c r="X200" s="1420"/>
      <c r="Y200" s="1420"/>
      <c r="Z200" s="1435"/>
      <c r="AA200" s="1257"/>
      <c r="AB200" s="1257"/>
      <c r="AC200" s="1423"/>
      <c r="AD200" s="1430"/>
      <c r="AE200" s="1431"/>
      <c r="AH200" s="1508"/>
      <c r="AI200" s="1482"/>
      <c r="AJ200" s="1479"/>
      <c r="AK200" s="1479"/>
      <c r="AL200" s="1479"/>
      <c r="AM200" s="1479"/>
      <c r="AN200" s="1479"/>
      <c r="AO200" s="1479"/>
      <c r="AP200" s="1479"/>
      <c r="AQ200" s="1479"/>
      <c r="AR200" s="1479"/>
      <c r="AS200" s="1479"/>
      <c r="AT200" s="1479"/>
      <c r="AU200" s="1482"/>
      <c r="AV200" s="1482"/>
      <c r="AW200" s="1479"/>
      <c r="AX200" s="1479"/>
      <c r="AY200" s="1479"/>
      <c r="AZ200" s="1479"/>
      <c r="BA200" s="1479"/>
      <c r="BB200" s="1479"/>
      <c r="BC200" s="1479"/>
      <c r="BD200" s="1479"/>
      <c r="BE200" s="1479"/>
      <c r="BF200" s="1485"/>
    </row>
    <row r="201" spans="2:60" s="173" customFormat="1" ht="3.4" customHeight="1" thickBot="1">
      <c r="B201" s="987"/>
      <c r="C201" s="987"/>
      <c r="D201" s="1530"/>
      <c r="E201" s="1531"/>
      <c r="F201" s="1490"/>
      <c r="G201" s="1433"/>
      <c r="H201" s="1433"/>
      <c r="I201" s="1296"/>
      <c r="J201" s="1296"/>
      <c r="K201" s="1296"/>
      <c r="L201" s="1296"/>
      <c r="M201" s="1296"/>
      <c r="N201" s="1296"/>
      <c r="O201" s="1296"/>
      <c r="P201" s="1318"/>
      <c r="Q201" s="1318"/>
      <c r="R201" s="1413"/>
      <c r="S201" s="1414"/>
      <c r="T201" s="1414"/>
      <c r="U201" s="1414"/>
      <c r="V201" s="1414"/>
      <c r="W201" s="1415"/>
      <c r="X201" s="1420"/>
      <c r="Y201" s="1420"/>
      <c r="Z201" s="1435"/>
      <c r="AA201" s="1257"/>
      <c r="AB201" s="1257"/>
      <c r="AC201" s="1423"/>
      <c r="AD201" s="1430"/>
      <c r="AE201" s="1431"/>
      <c r="AH201" s="1509"/>
      <c r="AI201" s="1483"/>
      <c r="AJ201" s="1480"/>
      <c r="AK201" s="1480"/>
      <c r="AL201" s="1480"/>
      <c r="AM201" s="1480"/>
      <c r="AN201" s="1480"/>
      <c r="AO201" s="1480"/>
      <c r="AP201" s="1480"/>
      <c r="AQ201" s="1480"/>
      <c r="AR201" s="1480"/>
      <c r="AS201" s="1480"/>
      <c r="AT201" s="1480"/>
      <c r="AU201" s="1483"/>
      <c r="AV201" s="1483"/>
      <c r="AW201" s="1480"/>
      <c r="AX201" s="1480"/>
      <c r="AY201" s="1480"/>
      <c r="AZ201" s="1480"/>
      <c r="BA201" s="1480"/>
      <c r="BB201" s="1480"/>
      <c r="BC201" s="1480"/>
      <c r="BD201" s="1480"/>
      <c r="BE201" s="1480"/>
      <c r="BF201" s="1486"/>
    </row>
    <row r="202" spans="2:60" s="173" customFormat="1" ht="3.4" customHeight="1">
      <c r="B202" s="987"/>
      <c r="C202" s="987"/>
      <c r="D202" s="1530"/>
      <c r="E202" s="1531"/>
      <c r="F202" s="1490"/>
      <c r="G202" s="1318" t="s">
        <v>1234</v>
      </c>
      <c r="H202" s="1318"/>
      <c r="I202" s="1359">
        <f>IFERROR(配偶者扶養障害者!L30,"")</f>
        <v>0</v>
      </c>
      <c r="J202" s="1359"/>
      <c r="K202" s="1359"/>
      <c r="L202" s="1359"/>
      <c r="M202" s="1359"/>
      <c r="N202" s="1359"/>
      <c r="O202" s="1359"/>
      <c r="P202" s="1318"/>
      <c r="Q202" s="1318"/>
      <c r="R202" s="1413"/>
      <c r="S202" s="1414"/>
      <c r="T202" s="1414"/>
      <c r="U202" s="1414"/>
      <c r="V202" s="1414"/>
      <c r="W202" s="1415"/>
      <c r="X202" s="1420"/>
      <c r="Y202" s="1420"/>
      <c r="Z202" s="1453"/>
      <c r="AA202" s="1257"/>
      <c r="AB202" s="1257"/>
      <c r="AC202" s="1423"/>
      <c r="AD202" s="1430"/>
      <c r="AE202" s="1431"/>
    </row>
    <row r="203" spans="2:60" s="173" customFormat="1" ht="3.4" customHeight="1">
      <c r="B203" s="987"/>
      <c r="C203" s="987"/>
      <c r="D203" s="1530"/>
      <c r="E203" s="1531"/>
      <c r="F203" s="1490"/>
      <c r="G203" s="1318"/>
      <c r="H203" s="1318"/>
      <c r="I203" s="1359"/>
      <c r="J203" s="1359"/>
      <c r="K203" s="1359"/>
      <c r="L203" s="1359"/>
      <c r="M203" s="1359"/>
      <c r="N203" s="1359"/>
      <c r="O203" s="1359"/>
      <c r="P203" s="1318"/>
      <c r="Q203" s="1318"/>
      <c r="R203" s="1413"/>
      <c r="S203" s="1414"/>
      <c r="T203" s="1414"/>
      <c r="U203" s="1414"/>
      <c r="V203" s="1414"/>
      <c r="W203" s="1415"/>
      <c r="X203" s="1420"/>
      <c r="Y203" s="1420"/>
      <c r="Z203" s="1435" t="str">
        <f>IF(配偶者扶養障害者!L34="別居","☑","☐")</f>
        <v>☐</v>
      </c>
      <c r="AA203" s="1318" t="s">
        <v>1271</v>
      </c>
      <c r="AB203" s="1318"/>
      <c r="AC203" s="1423"/>
      <c r="AD203" s="1430"/>
      <c r="AE203" s="1431"/>
      <c r="AF203" s="1487" t="s">
        <v>1298</v>
      </c>
      <c r="AG203" s="1488"/>
      <c r="AH203" s="1511" t="s">
        <v>1299</v>
      </c>
      <c r="AI203" s="1511"/>
      <c r="AJ203" s="1511"/>
      <c r="AK203" s="1511"/>
      <c r="AL203" s="1511"/>
      <c r="AM203" s="1511"/>
      <c r="AN203" s="1511"/>
      <c r="AO203" s="1511"/>
      <c r="AP203" s="1511"/>
      <c r="AQ203" s="1511"/>
      <c r="AR203" s="1511"/>
      <c r="AS203" s="1511"/>
      <c r="AT203" s="1511"/>
      <c r="AU203" s="1511"/>
      <c r="AV203" s="1511"/>
      <c r="AW203" s="1511"/>
      <c r="AX203" s="1511"/>
      <c r="AY203" s="1511"/>
      <c r="AZ203" s="1511"/>
      <c r="BA203" s="1511"/>
      <c r="BB203" s="1511"/>
      <c r="BC203" s="1511"/>
      <c r="BD203" s="1511"/>
      <c r="BE203" s="1511"/>
      <c r="BF203" s="1511"/>
      <c r="BG203" s="185"/>
      <c r="BH203" s="185"/>
    </row>
    <row r="204" spans="2:60" s="173" customFormat="1" ht="3.4" customHeight="1">
      <c r="B204" s="987"/>
      <c r="C204" s="987"/>
      <c r="D204" s="1530"/>
      <c r="E204" s="1531"/>
      <c r="F204" s="1490"/>
      <c r="G204" s="1318"/>
      <c r="H204" s="1318"/>
      <c r="I204" s="1359"/>
      <c r="J204" s="1359"/>
      <c r="K204" s="1359"/>
      <c r="L204" s="1359"/>
      <c r="M204" s="1359"/>
      <c r="N204" s="1359"/>
      <c r="O204" s="1359"/>
      <c r="P204" s="1318"/>
      <c r="Q204" s="1318"/>
      <c r="R204" s="1413"/>
      <c r="S204" s="1414"/>
      <c r="T204" s="1414"/>
      <c r="U204" s="1414"/>
      <c r="V204" s="1414"/>
      <c r="W204" s="1415"/>
      <c r="X204" s="1420"/>
      <c r="Y204" s="1420"/>
      <c r="Z204" s="1435"/>
      <c r="AA204" s="1318"/>
      <c r="AB204" s="1318"/>
      <c r="AC204" s="1423"/>
      <c r="AD204" s="1430"/>
      <c r="AE204" s="1431"/>
      <c r="AF204" s="1487"/>
      <c r="AG204" s="1488"/>
      <c r="AH204" s="1511"/>
      <c r="AI204" s="1511"/>
      <c r="AJ204" s="1511"/>
      <c r="AK204" s="1511"/>
      <c r="AL204" s="1511"/>
      <c r="AM204" s="1511"/>
      <c r="AN204" s="1511"/>
      <c r="AO204" s="1511"/>
      <c r="AP204" s="1511"/>
      <c r="AQ204" s="1511"/>
      <c r="AR204" s="1511"/>
      <c r="AS204" s="1511"/>
      <c r="AT204" s="1511"/>
      <c r="AU204" s="1511"/>
      <c r="AV204" s="1511"/>
      <c r="AW204" s="1511"/>
      <c r="AX204" s="1511"/>
      <c r="AY204" s="1511"/>
      <c r="AZ204" s="1511"/>
      <c r="BA204" s="1511"/>
      <c r="BB204" s="1511"/>
      <c r="BC204" s="1511"/>
      <c r="BD204" s="1511"/>
      <c r="BE204" s="1511"/>
      <c r="BF204" s="1511"/>
      <c r="BG204" s="185"/>
      <c r="BH204" s="185"/>
    </row>
    <row r="205" spans="2:60" s="173" customFormat="1" ht="3.4" customHeight="1">
      <c r="B205" s="987"/>
      <c r="C205" s="987"/>
      <c r="D205" s="1530"/>
      <c r="E205" s="1531"/>
      <c r="F205" s="1490"/>
      <c r="G205" s="1318"/>
      <c r="H205" s="1318"/>
      <c r="I205" s="1359"/>
      <c r="J205" s="1359"/>
      <c r="K205" s="1359"/>
      <c r="L205" s="1359"/>
      <c r="M205" s="1359"/>
      <c r="N205" s="1359"/>
      <c r="O205" s="1359"/>
      <c r="P205" s="1318"/>
      <c r="Q205" s="1318"/>
      <c r="R205" s="1413"/>
      <c r="S205" s="1414"/>
      <c r="T205" s="1414"/>
      <c r="U205" s="1414"/>
      <c r="V205" s="1414"/>
      <c r="W205" s="1415"/>
      <c r="X205" s="1420"/>
      <c r="Y205" s="1420"/>
      <c r="Z205" s="1435"/>
      <c r="AA205" s="1318"/>
      <c r="AB205" s="1318"/>
      <c r="AC205" s="1423"/>
      <c r="AD205" s="1430"/>
      <c r="AE205" s="1431"/>
      <c r="AF205" s="1487"/>
      <c r="AG205" s="1488"/>
      <c r="AH205" s="1511"/>
      <c r="AI205" s="1511"/>
      <c r="AJ205" s="1511"/>
      <c r="AK205" s="1511"/>
      <c r="AL205" s="1511"/>
      <c r="AM205" s="1511"/>
      <c r="AN205" s="1511"/>
      <c r="AO205" s="1511"/>
      <c r="AP205" s="1511"/>
      <c r="AQ205" s="1511"/>
      <c r="AR205" s="1511"/>
      <c r="AS205" s="1511"/>
      <c r="AT205" s="1511"/>
      <c r="AU205" s="1511"/>
      <c r="AV205" s="1511"/>
      <c r="AW205" s="1511"/>
      <c r="AX205" s="1511"/>
      <c r="AY205" s="1511"/>
      <c r="AZ205" s="1511"/>
      <c r="BA205" s="1511"/>
      <c r="BB205" s="1511"/>
      <c r="BC205" s="1511"/>
      <c r="BD205" s="1511"/>
      <c r="BE205" s="1511"/>
      <c r="BF205" s="1511"/>
      <c r="BG205" s="185"/>
      <c r="BH205" s="185"/>
    </row>
    <row r="206" spans="2:60" s="173" customFormat="1" ht="3.4" customHeight="1">
      <c r="B206" s="987"/>
      <c r="C206" s="987"/>
      <c r="D206" s="1530"/>
      <c r="E206" s="1531"/>
      <c r="F206" s="1490"/>
      <c r="G206" s="1318"/>
      <c r="H206" s="1318"/>
      <c r="I206" s="1359"/>
      <c r="J206" s="1359"/>
      <c r="K206" s="1359"/>
      <c r="L206" s="1359"/>
      <c r="M206" s="1359"/>
      <c r="N206" s="1359"/>
      <c r="O206" s="1359"/>
      <c r="P206" s="1318"/>
      <c r="Q206" s="1318"/>
      <c r="R206" s="1416"/>
      <c r="S206" s="1417"/>
      <c r="T206" s="1417"/>
      <c r="U206" s="1417"/>
      <c r="V206" s="1417"/>
      <c r="W206" s="1418"/>
      <c r="X206" s="1420"/>
      <c r="Y206" s="1420"/>
      <c r="Z206" s="1435"/>
      <c r="AA206" s="1318"/>
      <c r="AB206" s="1318"/>
      <c r="AC206" s="1423"/>
      <c r="AD206" s="1430"/>
      <c r="AE206" s="1431"/>
      <c r="AF206" s="1487"/>
      <c r="AG206" s="1488"/>
      <c r="AH206" s="1511"/>
      <c r="AI206" s="1511"/>
      <c r="AJ206" s="1511"/>
      <c r="AK206" s="1511"/>
      <c r="AL206" s="1511"/>
      <c r="AM206" s="1511"/>
      <c r="AN206" s="1511"/>
      <c r="AO206" s="1511"/>
      <c r="AP206" s="1511"/>
      <c r="AQ206" s="1511"/>
      <c r="AR206" s="1511"/>
      <c r="AS206" s="1511"/>
      <c r="AT206" s="1511"/>
      <c r="AU206" s="1511"/>
      <c r="AV206" s="1511"/>
      <c r="AW206" s="1511"/>
      <c r="AX206" s="1511"/>
      <c r="AY206" s="1511"/>
      <c r="AZ206" s="1511"/>
      <c r="BA206" s="1511"/>
      <c r="BB206" s="1511"/>
      <c r="BC206" s="1511"/>
      <c r="BD206" s="1511"/>
      <c r="BE206" s="1511"/>
      <c r="BF206" s="1511"/>
      <c r="BG206" s="185"/>
      <c r="BH206" s="185"/>
    </row>
    <row r="207" spans="2:60" s="173" customFormat="1" ht="3.4" customHeight="1">
      <c r="B207" s="987"/>
      <c r="C207" s="987"/>
      <c r="D207" s="1530"/>
      <c r="E207" s="1531"/>
      <c r="F207" s="1490"/>
      <c r="G207" s="1318" t="s">
        <v>1151</v>
      </c>
      <c r="H207" s="1257"/>
      <c r="I207" s="1257"/>
      <c r="J207" s="1345" t="str">
        <f>IFERROR(IF(ISNUMBER(配偶者扶養障害者!L32),配偶者扶養障害者!L32,""),"")</f>
        <v/>
      </c>
      <c r="K207" s="1346"/>
      <c r="L207" s="1346"/>
      <c r="M207" s="1346"/>
      <c r="N207" s="1346"/>
      <c r="O207" s="1346"/>
      <c r="P207" s="1346"/>
      <c r="Q207" s="1346"/>
      <c r="R207" s="1346"/>
      <c r="S207" s="1346"/>
      <c r="T207" s="1346"/>
      <c r="U207" s="1347"/>
      <c r="V207" s="1257" t="s">
        <v>1274</v>
      </c>
      <c r="W207" s="1257"/>
      <c r="X207" s="1257"/>
      <c r="Y207" s="1455"/>
      <c r="Z207" s="1455"/>
      <c r="AA207" s="1455"/>
      <c r="AB207" s="1455"/>
      <c r="AC207" s="1455"/>
      <c r="AD207" s="1455"/>
      <c r="AE207" s="1456"/>
      <c r="AF207" s="1487"/>
      <c r="AG207" s="1488"/>
      <c r="AH207" s="1511"/>
      <c r="AI207" s="1511"/>
      <c r="AJ207" s="1511"/>
      <c r="AK207" s="1511"/>
      <c r="AL207" s="1511"/>
      <c r="AM207" s="1511"/>
      <c r="AN207" s="1511"/>
      <c r="AO207" s="1511"/>
      <c r="AP207" s="1511"/>
      <c r="AQ207" s="1511"/>
      <c r="AR207" s="1511"/>
      <c r="AS207" s="1511"/>
      <c r="AT207" s="1511"/>
      <c r="AU207" s="1511"/>
      <c r="AV207" s="1511"/>
      <c r="AW207" s="1511"/>
      <c r="AX207" s="1511"/>
      <c r="AY207" s="1511"/>
      <c r="AZ207" s="1511"/>
      <c r="BA207" s="1511"/>
      <c r="BB207" s="1511"/>
      <c r="BC207" s="1511"/>
      <c r="BD207" s="1511"/>
      <c r="BE207" s="1511"/>
      <c r="BF207" s="1511"/>
      <c r="BG207" s="185"/>
      <c r="BH207" s="185"/>
    </row>
    <row r="208" spans="2:60" s="173" customFormat="1" ht="3.4" customHeight="1">
      <c r="B208" s="987"/>
      <c r="C208" s="987"/>
      <c r="D208" s="1530"/>
      <c r="E208" s="1531"/>
      <c r="F208" s="1490"/>
      <c r="G208" s="1257"/>
      <c r="H208" s="1257"/>
      <c r="I208" s="1257"/>
      <c r="J208" s="1348"/>
      <c r="K208" s="1349"/>
      <c r="L208" s="1349"/>
      <c r="M208" s="1349"/>
      <c r="N208" s="1349"/>
      <c r="O208" s="1349"/>
      <c r="P208" s="1349"/>
      <c r="Q208" s="1349"/>
      <c r="R208" s="1349"/>
      <c r="S208" s="1349"/>
      <c r="T208" s="1349"/>
      <c r="U208" s="1350"/>
      <c r="V208" s="1257"/>
      <c r="W208" s="1257"/>
      <c r="X208" s="1257"/>
      <c r="Y208" s="1455"/>
      <c r="Z208" s="1455"/>
      <c r="AA208" s="1455"/>
      <c r="AB208" s="1455"/>
      <c r="AC208" s="1455"/>
      <c r="AD208" s="1455"/>
      <c r="AE208" s="1456"/>
      <c r="AH208" s="1511"/>
      <c r="AI208" s="1511"/>
      <c r="AJ208" s="1511"/>
      <c r="AK208" s="1511"/>
      <c r="AL208" s="1511"/>
      <c r="AM208" s="1511"/>
      <c r="AN208" s="1511"/>
      <c r="AO208" s="1511"/>
      <c r="AP208" s="1511"/>
      <c r="AQ208" s="1511"/>
      <c r="AR208" s="1511"/>
      <c r="AS208" s="1511"/>
      <c r="AT208" s="1511"/>
      <c r="AU208" s="1511"/>
      <c r="AV208" s="1511"/>
      <c r="AW208" s="1511"/>
      <c r="AX208" s="1511"/>
      <c r="AY208" s="1511"/>
      <c r="AZ208" s="1511"/>
      <c r="BA208" s="1511"/>
      <c r="BB208" s="1511"/>
      <c r="BC208" s="1511"/>
      <c r="BD208" s="1511"/>
      <c r="BE208" s="1511"/>
      <c r="BF208" s="1511"/>
      <c r="BG208" s="185"/>
      <c r="BH208" s="185"/>
    </row>
    <row r="209" spans="2:60" s="173" customFormat="1" ht="3.4" customHeight="1" thickBot="1">
      <c r="B209" s="987"/>
      <c r="C209" s="987"/>
      <c r="D209" s="1532"/>
      <c r="E209" s="1533"/>
      <c r="F209" s="1546"/>
      <c r="G209" s="1439"/>
      <c r="H209" s="1439"/>
      <c r="I209" s="1439"/>
      <c r="J209" s="1440"/>
      <c r="K209" s="1441"/>
      <c r="L209" s="1441"/>
      <c r="M209" s="1441"/>
      <c r="N209" s="1441"/>
      <c r="O209" s="1441"/>
      <c r="P209" s="1441"/>
      <c r="Q209" s="1441"/>
      <c r="R209" s="1441"/>
      <c r="S209" s="1441"/>
      <c r="T209" s="1441"/>
      <c r="U209" s="1442"/>
      <c r="V209" s="1421"/>
      <c r="W209" s="1421"/>
      <c r="X209" s="1421"/>
      <c r="Y209" s="1457"/>
      <c r="Z209" s="1457"/>
      <c r="AA209" s="1457"/>
      <c r="AB209" s="1457"/>
      <c r="AC209" s="1457"/>
      <c r="AD209" s="1457"/>
      <c r="AE209" s="1458"/>
      <c r="AH209" s="1511"/>
      <c r="AI209" s="1511"/>
      <c r="AJ209" s="1511"/>
      <c r="AK209" s="1511"/>
      <c r="AL209" s="1511"/>
      <c r="AM209" s="1511"/>
      <c r="AN209" s="1511"/>
      <c r="AO209" s="1511"/>
      <c r="AP209" s="1511"/>
      <c r="AQ209" s="1511"/>
      <c r="AR209" s="1511"/>
      <c r="AS209" s="1511"/>
      <c r="AT209" s="1511"/>
      <c r="AU209" s="1511"/>
      <c r="AV209" s="1511"/>
      <c r="AW209" s="1511"/>
      <c r="AX209" s="1511"/>
      <c r="AY209" s="1511"/>
      <c r="AZ209" s="1511"/>
      <c r="BA209" s="1511"/>
      <c r="BB209" s="1511"/>
      <c r="BC209" s="1511"/>
      <c r="BD209" s="1511"/>
      <c r="BE209" s="1511"/>
      <c r="BF209" s="1511"/>
      <c r="BG209" s="185"/>
      <c r="BH209" s="185"/>
    </row>
    <row r="210" spans="2:60" s="173" customFormat="1" ht="3.4" customHeight="1">
      <c r="B210" s="987"/>
      <c r="C210" s="987"/>
      <c r="D210" s="1510" t="s">
        <v>1300</v>
      </c>
      <c r="E210" s="1510"/>
      <c r="F210" s="1510"/>
      <c r="G210" s="1510"/>
      <c r="H210" s="1510"/>
      <c r="I210" s="1510"/>
      <c r="J210" s="1510"/>
      <c r="K210" s="1510"/>
      <c r="L210" s="1510"/>
      <c r="M210" s="1510"/>
      <c r="N210" s="1510"/>
      <c r="O210" s="1510"/>
      <c r="P210" s="1510"/>
      <c r="Q210" s="1510"/>
      <c r="R210" s="1510"/>
      <c r="S210" s="1510"/>
      <c r="T210" s="1510"/>
      <c r="U210" s="1510"/>
      <c r="V210" s="1513" t="s">
        <v>1301</v>
      </c>
      <c r="W210" s="1514"/>
      <c r="X210" s="1515"/>
      <c r="Y210" s="1496" t="str">
        <f>IF(計算シート!A34=1,計算シート!C34,"")</f>
        <v/>
      </c>
      <c r="Z210" s="1497"/>
      <c r="AA210" s="1497"/>
      <c r="AB210" s="1497"/>
      <c r="AC210" s="1497"/>
      <c r="AD210" s="1497" t="s">
        <v>1164</v>
      </c>
      <c r="AE210" s="1502"/>
      <c r="AH210" s="1511"/>
      <c r="AI210" s="1511"/>
      <c r="AJ210" s="1511"/>
      <c r="AK210" s="1511"/>
      <c r="AL210" s="1511"/>
      <c r="AM210" s="1511"/>
      <c r="AN210" s="1511"/>
      <c r="AO210" s="1511"/>
      <c r="AP210" s="1511"/>
      <c r="AQ210" s="1511"/>
      <c r="AR210" s="1511"/>
      <c r="AS210" s="1511"/>
      <c r="AT210" s="1511"/>
      <c r="AU210" s="1511"/>
      <c r="AV210" s="1511"/>
      <c r="AW210" s="1511"/>
      <c r="AX210" s="1511"/>
      <c r="AY210" s="1511"/>
      <c r="AZ210" s="1511"/>
      <c r="BA210" s="1511"/>
      <c r="BB210" s="1511"/>
      <c r="BC210" s="1511"/>
      <c r="BD210" s="1511"/>
      <c r="BE210" s="1511"/>
      <c r="BF210" s="1511"/>
      <c r="BG210" s="185"/>
      <c r="BH210" s="185"/>
    </row>
    <row r="211" spans="2:60" s="173" customFormat="1" ht="3.4" customHeight="1">
      <c r="B211" s="987"/>
      <c r="C211" s="987"/>
      <c r="D211" s="1511"/>
      <c r="E211" s="1511"/>
      <c r="F211" s="1511"/>
      <c r="G211" s="1511"/>
      <c r="H211" s="1511"/>
      <c r="I211" s="1511"/>
      <c r="J211" s="1511"/>
      <c r="K211" s="1511"/>
      <c r="L211" s="1511"/>
      <c r="M211" s="1511"/>
      <c r="N211" s="1511"/>
      <c r="O211" s="1511"/>
      <c r="P211" s="1511"/>
      <c r="Q211" s="1511"/>
      <c r="R211" s="1511"/>
      <c r="S211" s="1511"/>
      <c r="T211" s="1511"/>
      <c r="U211" s="1511"/>
      <c r="V211" s="1516"/>
      <c r="W211" s="1517"/>
      <c r="X211" s="1518"/>
      <c r="Y211" s="1498"/>
      <c r="Z211" s="1499"/>
      <c r="AA211" s="1499"/>
      <c r="AB211" s="1499"/>
      <c r="AC211" s="1499"/>
      <c r="AD211" s="1499"/>
      <c r="AE211" s="1503"/>
    </row>
    <row r="212" spans="2:60" s="173" customFormat="1" ht="3.4" customHeight="1" thickBot="1">
      <c r="B212" s="987"/>
      <c r="C212" s="987"/>
      <c r="D212" s="1511"/>
      <c r="E212" s="1511"/>
      <c r="F212" s="1511"/>
      <c r="G212" s="1511"/>
      <c r="H212" s="1511"/>
      <c r="I212" s="1511"/>
      <c r="J212" s="1511"/>
      <c r="K212" s="1511"/>
      <c r="L212" s="1511"/>
      <c r="M212" s="1511"/>
      <c r="N212" s="1511"/>
      <c r="O212" s="1511"/>
      <c r="P212" s="1511"/>
      <c r="Q212" s="1511"/>
      <c r="R212" s="1511"/>
      <c r="S212" s="1511"/>
      <c r="T212" s="1511"/>
      <c r="U212" s="1511"/>
      <c r="V212" s="1516"/>
      <c r="W212" s="1517"/>
      <c r="X212" s="1518"/>
      <c r="Y212" s="1498"/>
      <c r="Z212" s="1499"/>
      <c r="AA212" s="1499"/>
      <c r="AB212" s="1499"/>
      <c r="AC212" s="1499"/>
      <c r="AD212" s="1499"/>
      <c r="AE212" s="1503"/>
    </row>
    <row r="213" spans="2:60" s="173" customFormat="1" ht="3.4" customHeight="1">
      <c r="B213" s="987"/>
      <c r="C213" s="987"/>
      <c r="D213" s="1511"/>
      <c r="E213" s="1511"/>
      <c r="F213" s="1511"/>
      <c r="G213" s="1511"/>
      <c r="H213" s="1511"/>
      <c r="I213" s="1511"/>
      <c r="J213" s="1511"/>
      <c r="K213" s="1511"/>
      <c r="L213" s="1511"/>
      <c r="M213" s="1511"/>
      <c r="N213" s="1511"/>
      <c r="O213" s="1511"/>
      <c r="P213" s="1511"/>
      <c r="Q213" s="1511"/>
      <c r="R213" s="1511"/>
      <c r="S213" s="1511"/>
      <c r="T213" s="1511"/>
      <c r="U213" s="1511"/>
      <c r="V213" s="1516"/>
      <c r="W213" s="1517"/>
      <c r="X213" s="1518"/>
      <c r="Y213" s="1498"/>
      <c r="Z213" s="1499"/>
      <c r="AA213" s="1499"/>
      <c r="AB213" s="1499"/>
      <c r="AC213" s="1499"/>
      <c r="AD213" s="1499"/>
      <c r="AE213" s="1503"/>
      <c r="AH213" s="1522" t="s">
        <v>1403</v>
      </c>
      <c r="AI213" s="1523"/>
      <c r="AJ213" s="1492" t="s">
        <v>1302</v>
      </c>
      <c r="AK213" s="1493"/>
      <c r="AL213" s="1493"/>
      <c r="AM213" s="1493"/>
      <c r="AN213" s="1493"/>
      <c r="AO213" s="1493"/>
      <c r="AP213" s="1493"/>
      <c r="AQ213" s="1493"/>
      <c r="AR213" s="1493"/>
      <c r="AS213" s="1493"/>
      <c r="AT213" s="1493"/>
      <c r="AU213" s="1493"/>
      <c r="AV213" s="1493"/>
      <c r="AW213" s="1493"/>
      <c r="AX213" s="1547" t="s">
        <v>1303</v>
      </c>
      <c r="AY213" s="1493"/>
      <c r="AZ213" s="1493"/>
      <c r="BA213" s="1548"/>
      <c r="BB213" s="1547" t="s">
        <v>1304</v>
      </c>
      <c r="BC213" s="1551"/>
      <c r="BD213" s="1467"/>
      <c r="BE213" s="1467"/>
      <c r="BG213" s="198"/>
    </row>
    <row r="214" spans="2:60" s="173" customFormat="1" ht="3.4" customHeight="1" thickBot="1">
      <c r="B214" s="987"/>
      <c r="C214" s="987"/>
      <c r="D214" s="1511"/>
      <c r="E214" s="1511"/>
      <c r="F214" s="1511"/>
      <c r="G214" s="1511"/>
      <c r="H214" s="1511"/>
      <c r="I214" s="1511"/>
      <c r="J214" s="1511"/>
      <c r="K214" s="1511"/>
      <c r="L214" s="1511"/>
      <c r="M214" s="1511"/>
      <c r="N214" s="1511"/>
      <c r="O214" s="1511"/>
      <c r="P214" s="1511"/>
      <c r="Q214" s="1511"/>
      <c r="R214" s="1511"/>
      <c r="S214" s="1511"/>
      <c r="T214" s="1511"/>
      <c r="U214" s="1511"/>
      <c r="V214" s="1519"/>
      <c r="W214" s="1520"/>
      <c r="X214" s="1521"/>
      <c r="Y214" s="1500"/>
      <c r="Z214" s="1501"/>
      <c r="AA214" s="1501"/>
      <c r="AB214" s="1501"/>
      <c r="AC214" s="1501"/>
      <c r="AD214" s="1501"/>
      <c r="AE214" s="1504"/>
      <c r="AH214" s="1524"/>
      <c r="AI214" s="1525"/>
      <c r="AJ214" s="1053"/>
      <c r="AK214" s="1054"/>
      <c r="AL214" s="1054"/>
      <c r="AM214" s="1054"/>
      <c r="AN214" s="1054"/>
      <c r="AO214" s="1054"/>
      <c r="AP214" s="1054"/>
      <c r="AQ214" s="1054"/>
      <c r="AR214" s="1054"/>
      <c r="AS214" s="1054"/>
      <c r="AT214" s="1054"/>
      <c r="AU214" s="1054"/>
      <c r="AV214" s="1054"/>
      <c r="AW214" s="1054"/>
      <c r="AX214" s="1469"/>
      <c r="AY214" s="1054"/>
      <c r="AZ214" s="1054"/>
      <c r="BA214" s="1055"/>
      <c r="BB214" s="1469"/>
      <c r="BC214" s="1552"/>
      <c r="BD214" s="1467"/>
      <c r="BE214" s="1467"/>
      <c r="BG214" s="198"/>
    </row>
    <row r="215" spans="2:60" s="173" customFormat="1" ht="3.4" customHeight="1" thickBot="1">
      <c r="B215" s="987"/>
      <c r="C215" s="987"/>
      <c r="D215" s="1512"/>
      <c r="E215" s="1512"/>
      <c r="F215" s="1512"/>
      <c r="G215" s="1512"/>
      <c r="H215" s="1512"/>
      <c r="I215" s="1512"/>
      <c r="J215" s="1512"/>
      <c r="K215" s="1512"/>
      <c r="L215" s="1512"/>
      <c r="M215" s="1512"/>
      <c r="N215" s="1512"/>
      <c r="O215" s="1512"/>
      <c r="P215" s="1512"/>
      <c r="Q215" s="1512"/>
      <c r="R215" s="1512"/>
      <c r="S215" s="1512"/>
      <c r="T215" s="1512"/>
      <c r="U215" s="1512"/>
      <c r="AH215" s="1524"/>
      <c r="AI215" s="1525"/>
      <c r="AJ215" s="1494"/>
      <c r="AK215" s="1495"/>
      <c r="AL215" s="1495"/>
      <c r="AM215" s="1495"/>
      <c r="AN215" s="1495"/>
      <c r="AO215" s="1495"/>
      <c r="AP215" s="1495"/>
      <c r="AQ215" s="1495"/>
      <c r="AR215" s="1495"/>
      <c r="AS215" s="1495"/>
      <c r="AT215" s="1495"/>
      <c r="AU215" s="1495"/>
      <c r="AV215" s="1495"/>
      <c r="AW215" s="1495"/>
      <c r="AX215" s="1549"/>
      <c r="AY215" s="1495"/>
      <c r="AZ215" s="1495"/>
      <c r="BA215" s="1550"/>
      <c r="BB215" s="1469"/>
      <c r="BC215" s="1552"/>
      <c r="BD215" s="1467"/>
      <c r="BE215" s="1467"/>
      <c r="BG215" s="198"/>
    </row>
    <row r="216" spans="2:60" s="173" customFormat="1" ht="3.4" customHeight="1">
      <c r="B216" s="987"/>
      <c r="C216" s="987"/>
      <c r="D216" s="1554" t="s">
        <v>1292</v>
      </c>
      <c r="E216" s="1555"/>
      <c r="F216" s="1555"/>
      <c r="G216" s="1556"/>
      <c r="H216" s="261"/>
      <c r="I216" s="1560" t="s">
        <v>1305</v>
      </c>
      <c r="J216" s="1560"/>
      <c r="K216" s="1560"/>
      <c r="L216" s="1560"/>
      <c r="M216" s="1560"/>
      <c r="N216" s="262"/>
      <c r="O216" s="261"/>
      <c r="P216" s="1560" t="s">
        <v>1306</v>
      </c>
      <c r="Q216" s="1560"/>
      <c r="R216" s="1560"/>
      <c r="S216" s="1560"/>
      <c r="T216" s="1560"/>
      <c r="U216" s="1560"/>
      <c r="V216" s="262"/>
      <c r="W216" s="1547" t="s">
        <v>1307</v>
      </c>
      <c r="X216" s="1561"/>
      <c r="Y216" s="1561"/>
      <c r="Z216" s="1561"/>
      <c r="AA216" s="1561"/>
      <c r="AB216" s="1561"/>
      <c r="AC216" s="1561"/>
      <c r="AD216" s="1561"/>
      <c r="AE216" s="1562"/>
      <c r="AH216" s="1524"/>
      <c r="AI216" s="1525"/>
      <c r="AJ216" s="997" t="s">
        <v>1308</v>
      </c>
      <c r="AK216" s="976"/>
      <c r="AL216" s="976" t="s">
        <v>1309</v>
      </c>
      <c r="AM216" s="976"/>
      <c r="AN216" s="976" t="s">
        <v>1310</v>
      </c>
      <c r="AO216" s="976"/>
      <c r="AP216" s="976" t="s">
        <v>1311</v>
      </c>
      <c r="AQ216" s="976"/>
      <c r="AR216" s="976" t="s">
        <v>1312</v>
      </c>
      <c r="AS216" s="976"/>
      <c r="AT216" s="976" t="s">
        <v>1313</v>
      </c>
      <c r="AU216" s="976"/>
      <c r="AV216" s="976" t="s">
        <v>1314</v>
      </c>
      <c r="AW216" s="976"/>
      <c r="AX216" s="1005" t="s">
        <v>165</v>
      </c>
      <c r="AY216" s="1005"/>
      <c r="AZ216" s="1005" t="s">
        <v>166</v>
      </c>
      <c r="BA216" s="1549"/>
      <c r="BB216" s="1469"/>
      <c r="BC216" s="1552"/>
      <c r="BD216" s="1467"/>
      <c r="BE216" s="1467"/>
      <c r="BG216" s="198"/>
    </row>
    <row r="217" spans="2:60" s="173" customFormat="1" ht="3.4" customHeight="1">
      <c r="B217" s="987"/>
      <c r="C217" s="987"/>
      <c r="D217" s="1557"/>
      <c r="E217" s="1558"/>
      <c r="F217" s="1558"/>
      <c r="G217" s="1559"/>
      <c r="H217" s="263"/>
      <c r="I217" s="1033"/>
      <c r="J217" s="1033"/>
      <c r="K217" s="1033"/>
      <c r="L217" s="1033"/>
      <c r="M217" s="1033"/>
      <c r="N217" s="264"/>
      <c r="O217" s="263"/>
      <c r="P217" s="1033"/>
      <c r="Q217" s="1033"/>
      <c r="R217" s="1033"/>
      <c r="S217" s="1033"/>
      <c r="T217" s="1033"/>
      <c r="U217" s="1033"/>
      <c r="V217" s="264"/>
      <c r="W217" s="1469"/>
      <c r="X217" s="1563"/>
      <c r="Y217" s="1563"/>
      <c r="Z217" s="1563"/>
      <c r="AA217" s="1563"/>
      <c r="AB217" s="1563"/>
      <c r="AC217" s="1563"/>
      <c r="AD217" s="1563"/>
      <c r="AE217" s="1564"/>
      <c r="AH217" s="1524"/>
      <c r="AI217" s="1525"/>
      <c r="AJ217" s="997"/>
      <c r="AK217" s="976"/>
      <c r="AL217" s="976"/>
      <c r="AM217" s="976"/>
      <c r="AN217" s="976"/>
      <c r="AO217" s="976"/>
      <c r="AP217" s="976"/>
      <c r="AQ217" s="976"/>
      <c r="AR217" s="976"/>
      <c r="AS217" s="976"/>
      <c r="AT217" s="976"/>
      <c r="AU217" s="976"/>
      <c r="AV217" s="976"/>
      <c r="AW217" s="976"/>
      <c r="AX217" s="976"/>
      <c r="AY217" s="976"/>
      <c r="AZ217" s="976"/>
      <c r="BA217" s="998"/>
      <c r="BB217" s="1469"/>
      <c r="BC217" s="1552"/>
      <c r="BD217" s="1467"/>
      <c r="BE217" s="1467"/>
    </row>
    <row r="218" spans="2:60" s="173" customFormat="1" ht="3.4" customHeight="1">
      <c r="B218" s="987"/>
      <c r="C218" s="987"/>
      <c r="D218" s="1557"/>
      <c r="E218" s="1558"/>
      <c r="F218" s="1558"/>
      <c r="G218" s="1559"/>
      <c r="H218" s="265"/>
      <c r="I218" s="1075"/>
      <c r="J218" s="1075"/>
      <c r="K218" s="1075"/>
      <c r="L218" s="1075"/>
      <c r="M218" s="1075"/>
      <c r="N218" s="266"/>
      <c r="O218" s="265"/>
      <c r="P218" s="1075"/>
      <c r="Q218" s="1075"/>
      <c r="R218" s="1075"/>
      <c r="S218" s="1075"/>
      <c r="T218" s="1075"/>
      <c r="U218" s="1075"/>
      <c r="V218" s="266"/>
      <c r="W218" s="1565"/>
      <c r="X218" s="1566"/>
      <c r="Y218" s="1566"/>
      <c r="Z218" s="1566"/>
      <c r="AA218" s="1566"/>
      <c r="AB218" s="1566"/>
      <c r="AC218" s="1566"/>
      <c r="AD218" s="1566"/>
      <c r="AE218" s="1567"/>
      <c r="AH218" s="1524"/>
      <c r="AI218" s="1525"/>
      <c r="AJ218" s="997"/>
      <c r="AK218" s="976"/>
      <c r="AL218" s="976"/>
      <c r="AM218" s="976"/>
      <c r="AN218" s="976"/>
      <c r="AO218" s="976"/>
      <c r="AP218" s="976"/>
      <c r="AQ218" s="976"/>
      <c r="AR218" s="976"/>
      <c r="AS218" s="976"/>
      <c r="AT218" s="976"/>
      <c r="AU218" s="976"/>
      <c r="AV218" s="976"/>
      <c r="AW218" s="976"/>
      <c r="AX218" s="976"/>
      <c r="AY218" s="976"/>
      <c r="AZ218" s="976"/>
      <c r="BA218" s="998"/>
      <c r="BB218" s="1549"/>
      <c r="BC218" s="1553"/>
      <c r="BD218" s="1467"/>
      <c r="BE218" s="1467"/>
    </row>
    <row r="219" spans="2:60" s="173" customFormat="1" ht="3.4" customHeight="1">
      <c r="B219" s="987"/>
      <c r="C219" s="987"/>
      <c r="D219" s="1557"/>
      <c r="E219" s="1558"/>
      <c r="F219" s="1558"/>
      <c r="G219" s="1559"/>
      <c r="H219" s="1535" t="str">
        <f>IFERROR(IF(ISTEXT(雑損控除!D9),雑損控除!D9,""),"")</f>
        <v/>
      </c>
      <c r="I219" s="1536"/>
      <c r="J219" s="1536"/>
      <c r="K219" s="1536"/>
      <c r="L219" s="1536"/>
      <c r="M219" s="1536"/>
      <c r="N219" s="1537"/>
      <c r="O219" s="2215" t="str">
        <f>IFERROR(計算シート!I221,"")</f>
        <v/>
      </c>
      <c r="P219" s="2216"/>
      <c r="Q219" s="2216"/>
      <c r="R219" s="2216"/>
      <c r="S219" s="2216"/>
      <c r="T219" s="2216"/>
      <c r="U219" s="2216"/>
      <c r="V219" s="2217"/>
      <c r="W219" s="1535" t="str">
        <f>IFERROR(IF(ISTEXT(雑損控除!I9),雑損控除!I9,""),"")</f>
        <v/>
      </c>
      <c r="X219" s="1536"/>
      <c r="Y219" s="1536"/>
      <c r="Z219" s="1536"/>
      <c r="AA219" s="1536"/>
      <c r="AB219" s="1536"/>
      <c r="AC219" s="1536"/>
      <c r="AD219" s="1536"/>
      <c r="AE219" s="1599"/>
      <c r="AH219" s="1524"/>
      <c r="AI219" s="1525"/>
      <c r="AJ219" s="997"/>
      <c r="AK219" s="976"/>
      <c r="AL219" s="1468"/>
      <c r="AM219" s="1291"/>
      <c r="AN219" s="976"/>
      <c r="AO219" s="976"/>
      <c r="AP219" s="976"/>
      <c r="AQ219" s="976"/>
      <c r="AR219" s="976"/>
      <c r="AS219" s="976"/>
      <c r="AT219" s="976"/>
      <c r="AU219" s="976"/>
      <c r="AV219" s="976"/>
      <c r="AW219" s="976"/>
      <c r="AX219" s="976"/>
      <c r="AY219" s="976"/>
      <c r="AZ219" s="976"/>
      <c r="BA219" s="976"/>
      <c r="BB219" s="976"/>
      <c r="BC219" s="1603"/>
      <c r="BD219" s="1210"/>
      <c r="BE219" s="1210"/>
    </row>
    <row r="220" spans="2:60" s="173" customFormat="1" ht="3.4" customHeight="1">
      <c r="B220" s="987"/>
      <c r="C220" s="987"/>
      <c r="D220" s="1557"/>
      <c r="E220" s="1558"/>
      <c r="F220" s="1558"/>
      <c r="G220" s="1559"/>
      <c r="H220" s="1538"/>
      <c r="I220" s="1539"/>
      <c r="J220" s="1539"/>
      <c r="K220" s="1539"/>
      <c r="L220" s="1539"/>
      <c r="M220" s="1539"/>
      <c r="N220" s="1540"/>
      <c r="O220" s="2218"/>
      <c r="P220" s="2219"/>
      <c r="Q220" s="2219"/>
      <c r="R220" s="2219"/>
      <c r="S220" s="2219"/>
      <c r="T220" s="2219"/>
      <c r="U220" s="2219"/>
      <c r="V220" s="2220"/>
      <c r="W220" s="1538"/>
      <c r="X220" s="1539"/>
      <c r="Y220" s="1539"/>
      <c r="Z220" s="1539"/>
      <c r="AA220" s="1539"/>
      <c r="AB220" s="1539"/>
      <c r="AC220" s="1539"/>
      <c r="AD220" s="1539"/>
      <c r="AE220" s="1600"/>
      <c r="AH220" s="1524"/>
      <c r="AI220" s="1525"/>
      <c r="AJ220" s="997"/>
      <c r="AK220" s="976"/>
      <c r="AL220" s="1469"/>
      <c r="AM220" s="1055"/>
      <c r="AN220" s="976"/>
      <c r="AO220" s="976"/>
      <c r="AP220" s="976"/>
      <c r="AQ220" s="976"/>
      <c r="AR220" s="976"/>
      <c r="AS220" s="976"/>
      <c r="AT220" s="976"/>
      <c r="AU220" s="976"/>
      <c r="AV220" s="976"/>
      <c r="AW220" s="976"/>
      <c r="AX220" s="976"/>
      <c r="AY220" s="976"/>
      <c r="AZ220" s="976"/>
      <c r="BA220" s="976"/>
      <c r="BB220" s="976"/>
      <c r="BC220" s="1603"/>
      <c r="BD220" s="1210"/>
      <c r="BE220" s="1210"/>
    </row>
    <row r="221" spans="2:60" s="173" customFormat="1" ht="3.4" customHeight="1">
      <c r="B221" s="987"/>
      <c r="C221" s="987"/>
      <c r="D221" s="1557"/>
      <c r="E221" s="1558"/>
      <c r="F221" s="1558"/>
      <c r="G221" s="1559"/>
      <c r="H221" s="1538"/>
      <c r="I221" s="1539"/>
      <c r="J221" s="1539"/>
      <c r="K221" s="1539"/>
      <c r="L221" s="1539"/>
      <c r="M221" s="1539"/>
      <c r="N221" s="1540"/>
      <c r="O221" s="2218"/>
      <c r="P221" s="2219"/>
      <c r="Q221" s="2219"/>
      <c r="R221" s="2219"/>
      <c r="S221" s="2219"/>
      <c r="T221" s="2219"/>
      <c r="U221" s="2219"/>
      <c r="V221" s="2220"/>
      <c r="W221" s="1538"/>
      <c r="X221" s="1539"/>
      <c r="Y221" s="1539"/>
      <c r="Z221" s="1539"/>
      <c r="AA221" s="1539"/>
      <c r="AB221" s="1539"/>
      <c r="AC221" s="1539"/>
      <c r="AD221" s="1539"/>
      <c r="AE221" s="1600"/>
      <c r="AH221" s="1524"/>
      <c r="AI221" s="1525"/>
      <c r="AJ221" s="997"/>
      <c r="AK221" s="976"/>
      <c r="AL221" s="1469"/>
      <c r="AM221" s="1055"/>
      <c r="AN221" s="976"/>
      <c r="AO221" s="976"/>
      <c r="AP221" s="976"/>
      <c r="AQ221" s="976"/>
      <c r="AR221" s="976"/>
      <c r="AS221" s="976"/>
      <c r="AT221" s="976"/>
      <c r="AU221" s="976"/>
      <c r="AV221" s="976"/>
      <c r="AW221" s="976"/>
      <c r="AX221" s="976"/>
      <c r="AY221" s="976"/>
      <c r="AZ221" s="976"/>
      <c r="BA221" s="976"/>
      <c r="BB221" s="976"/>
      <c r="BC221" s="1603"/>
      <c r="BD221" s="1210"/>
      <c r="BE221" s="1210"/>
    </row>
    <row r="222" spans="2:60" s="173" customFormat="1" ht="3.4" customHeight="1">
      <c r="B222" s="987"/>
      <c r="C222" s="987"/>
      <c r="D222" s="1557"/>
      <c r="E222" s="1558"/>
      <c r="F222" s="1558"/>
      <c r="G222" s="1559"/>
      <c r="H222" s="1541"/>
      <c r="I222" s="1542"/>
      <c r="J222" s="1542"/>
      <c r="K222" s="1542"/>
      <c r="L222" s="1542"/>
      <c r="M222" s="1542"/>
      <c r="N222" s="1543"/>
      <c r="O222" s="2221"/>
      <c r="P222" s="2222"/>
      <c r="Q222" s="2222"/>
      <c r="R222" s="2222"/>
      <c r="S222" s="2222"/>
      <c r="T222" s="2222"/>
      <c r="U222" s="2222"/>
      <c r="V222" s="2223"/>
      <c r="W222" s="1541"/>
      <c r="X222" s="1542"/>
      <c r="Y222" s="1542"/>
      <c r="Z222" s="1542"/>
      <c r="AA222" s="1542"/>
      <c r="AB222" s="1542"/>
      <c r="AC222" s="1542"/>
      <c r="AD222" s="1542"/>
      <c r="AE222" s="1601"/>
      <c r="AH222" s="1524"/>
      <c r="AI222" s="1525"/>
      <c r="AJ222" s="997"/>
      <c r="AK222" s="976"/>
      <c r="AL222" s="1469"/>
      <c r="AM222" s="1055"/>
      <c r="AN222" s="976"/>
      <c r="AO222" s="976"/>
      <c r="AP222" s="976"/>
      <c r="AQ222" s="976"/>
      <c r="AR222" s="976"/>
      <c r="AS222" s="976"/>
      <c r="AT222" s="976"/>
      <c r="AU222" s="976"/>
      <c r="AV222" s="976"/>
      <c r="AW222" s="976"/>
      <c r="AX222" s="976"/>
      <c r="AY222" s="976"/>
      <c r="AZ222" s="976"/>
      <c r="BA222" s="976"/>
      <c r="BB222" s="976"/>
      <c r="BC222" s="1603"/>
      <c r="BD222" s="1210"/>
      <c r="BE222" s="1210"/>
    </row>
    <row r="223" spans="2:60" s="173" customFormat="1" ht="3.4" customHeight="1" thickBot="1">
      <c r="B223" s="987"/>
      <c r="C223" s="987"/>
      <c r="D223" s="1568" t="s">
        <v>1315</v>
      </c>
      <c r="E223" s="1569"/>
      <c r="F223" s="1569"/>
      <c r="G223" s="1570"/>
      <c r="H223" s="1038" t="s">
        <v>1316</v>
      </c>
      <c r="I223" s="1039"/>
      <c r="J223" s="1039"/>
      <c r="K223" s="1039"/>
      <c r="L223" s="1039"/>
      <c r="M223" s="1039"/>
      <c r="N223" s="1040"/>
      <c r="O223" s="1468" t="s">
        <v>1317</v>
      </c>
      <c r="P223" s="1290"/>
      <c r="Q223" s="1290"/>
      <c r="R223" s="1290"/>
      <c r="S223" s="1290"/>
      <c r="T223" s="1290"/>
      <c r="U223" s="1290"/>
      <c r="V223" s="1291"/>
      <c r="W223" s="1468" t="s">
        <v>1318</v>
      </c>
      <c r="X223" s="1290"/>
      <c r="Y223" s="1290"/>
      <c r="Z223" s="1290"/>
      <c r="AA223" s="1290"/>
      <c r="AB223" s="1290"/>
      <c r="AC223" s="1290"/>
      <c r="AD223" s="1290"/>
      <c r="AE223" s="1574"/>
      <c r="AH223" s="1524"/>
      <c r="AI223" s="1525"/>
      <c r="AJ223" s="1602"/>
      <c r="AK223" s="1006"/>
      <c r="AL223" s="1470"/>
      <c r="AM223" s="1472"/>
      <c r="AN223" s="1006"/>
      <c r="AO223" s="1006"/>
      <c r="AP223" s="1006"/>
      <c r="AQ223" s="1006"/>
      <c r="AR223" s="1006"/>
      <c r="AS223" s="1006"/>
      <c r="AT223" s="1006"/>
      <c r="AU223" s="1006"/>
      <c r="AV223" s="1006"/>
      <c r="AW223" s="1006"/>
      <c r="AX223" s="1006"/>
      <c r="AY223" s="1006"/>
      <c r="AZ223" s="1006"/>
      <c r="BA223" s="1006"/>
      <c r="BB223" s="1006"/>
      <c r="BC223" s="1604"/>
      <c r="BD223" s="1210"/>
      <c r="BE223" s="1210"/>
    </row>
    <row r="224" spans="2:60" s="173" customFormat="1" ht="3.4" customHeight="1">
      <c r="B224" s="987"/>
      <c r="C224" s="987"/>
      <c r="D224" s="1568"/>
      <c r="E224" s="1569"/>
      <c r="F224" s="1569"/>
      <c r="G224" s="1570"/>
      <c r="H224" s="1041"/>
      <c r="I224" s="1042"/>
      <c r="J224" s="1042"/>
      <c r="K224" s="1042"/>
      <c r="L224" s="1042"/>
      <c r="M224" s="1042"/>
      <c r="N224" s="1043"/>
      <c r="O224" s="1469"/>
      <c r="P224" s="1054"/>
      <c r="Q224" s="1054"/>
      <c r="R224" s="1054"/>
      <c r="S224" s="1054"/>
      <c r="T224" s="1054"/>
      <c r="U224" s="1054"/>
      <c r="V224" s="1055"/>
      <c r="W224" s="1469"/>
      <c r="X224" s="1054"/>
      <c r="Y224" s="1054"/>
      <c r="Z224" s="1054"/>
      <c r="AA224" s="1054"/>
      <c r="AB224" s="1054"/>
      <c r="AC224" s="1054"/>
      <c r="AD224" s="1054"/>
      <c r="AE224" s="1552"/>
      <c r="AH224" s="1524"/>
      <c r="AI224" s="1525"/>
      <c r="AJ224" s="1492" t="s">
        <v>1319</v>
      </c>
      <c r="AK224" s="1493"/>
      <c r="AL224" s="1493"/>
      <c r="AM224" s="1493"/>
      <c r="AN224" s="1493"/>
      <c r="AO224" s="1493"/>
      <c r="AP224" s="1493"/>
      <c r="AQ224" s="1548"/>
      <c r="AR224" s="1547" t="s">
        <v>1320</v>
      </c>
      <c r="AS224" s="1493"/>
      <c r="AT224" s="1493"/>
      <c r="AU224" s="1493"/>
      <c r="AV224" s="1493"/>
      <c r="AW224" s="1548"/>
      <c r="AX224" s="1575" t="s">
        <v>1984</v>
      </c>
      <c r="AY224" s="1576"/>
      <c r="AZ224" s="1576"/>
      <c r="BA224" s="1577"/>
      <c r="BB224" s="782"/>
      <c r="BC224" s="782"/>
    </row>
    <row r="225" spans="1:60" s="173" customFormat="1" ht="3.4" customHeight="1">
      <c r="B225" s="987"/>
      <c r="C225" s="987"/>
      <c r="D225" s="1568"/>
      <c r="E225" s="1569"/>
      <c r="F225" s="1569"/>
      <c r="G225" s="1570"/>
      <c r="H225" s="1044"/>
      <c r="I225" s="1045"/>
      <c r="J225" s="1045"/>
      <c r="K225" s="1045"/>
      <c r="L225" s="1045"/>
      <c r="M225" s="1045"/>
      <c r="N225" s="1046"/>
      <c r="O225" s="1549"/>
      <c r="P225" s="1495"/>
      <c r="Q225" s="1495"/>
      <c r="R225" s="1495"/>
      <c r="S225" s="1495"/>
      <c r="T225" s="1495"/>
      <c r="U225" s="1495"/>
      <c r="V225" s="1550"/>
      <c r="W225" s="1549"/>
      <c r="X225" s="1495"/>
      <c r="Y225" s="1495"/>
      <c r="Z225" s="1495"/>
      <c r="AA225" s="1495"/>
      <c r="AB225" s="1495"/>
      <c r="AC225" s="1495"/>
      <c r="AD225" s="1495"/>
      <c r="AE225" s="1553"/>
      <c r="AH225" s="1524"/>
      <c r="AI225" s="1525"/>
      <c r="AJ225" s="1053"/>
      <c r="AK225" s="1054"/>
      <c r="AL225" s="1054"/>
      <c r="AM225" s="1054"/>
      <c r="AN225" s="1054"/>
      <c r="AO225" s="1054"/>
      <c r="AP225" s="1054"/>
      <c r="AQ225" s="1055"/>
      <c r="AR225" s="1469"/>
      <c r="AS225" s="1054"/>
      <c r="AT225" s="1054"/>
      <c r="AU225" s="1054"/>
      <c r="AV225" s="1054"/>
      <c r="AW225" s="1055"/>
      <c r="AX225" s="1578"/>
      <c r="AY225" s="1579"/>
      <c r="AZ225" s="1579"/>
      <c r="BA225" s="1580"/>
      <c r="BB225" s="782"/>
      <c r="BC225" s="782"/>
    </row>
    <row r="226" spans="1:60" s="173" customFormat="1" ht="3.4" customHeight="1">
      <c r="B226" s="987"/>
      <c r="C226" s="987"/>
      <c r="D226" s="1568"/>
      <c r="E226" s="1569"/>
      <c r="F226" s="1569"/>
      <c r="G226" s="1570"/>
      <c r="H226" s="1584" t="str">
        <f>IFERROR(IF(ISNUMBER(雑損控除!D11),雑損控除!D11,""),"")</f>
        <v/>
      </c>
      <c r="I226" s="1585"/>
      <c r="J226" s="1585"/>
      <c r="K226" s="1585"/>
      <c r="L226" s="1585"/>
      <c r="M226" s="1585"/>
      <c r="N226" s="1590" t="s">
        <v>1164</v>
      </c>
      <c r="O226" s="1593" t="str">
        <f>IFERROR(IF(ISNUMBER(雑損控除!E11),雑損控除!E11,""),"")</f>
        <v/>
      </c>
      <c r="P226" s="1594"/>
      <c r="Q226" s="1594"/>
      <c r="R226" s="1594"/>
      <c r="S226" s="1594"/>
      <c r="T226" s="1594"/>
      <c r="U226" s="1594"/>
      <c r="V226" s="1590" t="s">
        <v>1164</v>
      </c>
      <c r="W226" s="1584" t="str">
        <f>IFERROR(IF(ISNUMBER(雑損控除!I11),雑損控除!I11,""),"")</f>
        <v/>
      </c>
      <c r="X226" s="1585"/>
      <c r="Y226" s="1585"/>
      <c r="Z226" s="1585"/>
      <c r="AA226" s="1585"/>
      <c r="AB226" s="1585"/>
      <c r="AC226" s="1585"/>
      <c r="AD226" s="1585"/>
      <c r="AE226" s="1035" t="s">
        <v>1164</v>
      </c>
      <c r="AH226" s="1524"/>
      <c r="AI226" s="1525"/>
      <c r="AJ226" s="1494"/>
      <c r="AK226" s="1495"/>
      <c r="AL226" s="1495"/>
      <c r="AM226" s="1495"/>
      <c r="AN226" s="1495"/>
      <c r="AO226" s="1495"/>
      <c r="AP226" s="1495"/>
      <c r="AQ226" s="1550"/>
      <c r="AR226" s="1549"/>
      <c r="AS226" s="1495"/>
      <c r="AT226" s="1495"/>
      <c r="AU226" s="1495"/>
      <c r="AV226" s="1495"/>
      <c r="AW226" s="1550"/>
      <c r="AX226" s="1578"/>
      <c r="AY226" s="1579"/>
      <c r="AZ226" s="1579"/>
      <c r="BA226" s="1580"/>
      <c r="BB226" s="782"/>
      <c r="BC226" s="782"/>
    </row>
    <row r="227" spans="1:60" s="173" customFormat="1" ht="3.4" customHeight="1">
      <c r="A227" s="230"/>
      <c r="B227" s="987"/>
      <c r="C227" s="987"/>
      <c r="D227" s="1568"/>
      <c r="E227" s="1569"/>
      <c r="F227" s="1569"/>
      <c r="G227" s="1570"/>
      <c r="H227" s="1586"/>
      <c r="I227" s="1587"/>
      <c r="J227" s="1587"/>
      <c r="K227" s="1587"/>
      <c r="L227" s="1587"/>
      <c r="M227" s="1587"/>
      <c r="N227" s="1591"/>
      <c r="O227" s="1595"/>
      <c r="P227" s="1596"/>
      <c r="Q227" s="1596"/>
      <c r="R227" s="1596"/>
      <c r="S227" s="1596"/>
      <c r="T227" s="1596"/>
      <c r="U227" s="1596"/>
      <c r="V227" s="1591"/>
      <c r="W227" s="1586"/>
      <c r="X227" s="1587"/>
      <c r="Y227" s="1587"/>
      <c r="Z227" s="1587"/>
      <c r="AA227" s="1587"/>
      <c r="AB227" s="1587"/>
      <c r="AC227" s="1587"/>
      <c r="AD227" s="1587"/>
      <c r="AE227" s="1036"/>
      <c r="AH227" s="1524"/>
      <c r="AI227" s="1525"/>
      <c r="AJ227" s="997" t="s">
        <v>1321</v>
      </c>
      <c r="AK227" s="976"/>
      <c r="AL227" s="1468" t="s">
        <v>1322</v>
      </c>
      <c r="AM227" s="1291"/>
      <c r="AN227" s="1468" t="s">
        <v>1323</v>
      </c>
      <c r="AO227" s="1291"/>
      <c r="AP227" s="976" t="s">
        <v>1324</v>
      </c>
      <c r="AQ227" s="976"/>
      <c r="AR227" s="976" t="s">
        <v>1325</v>
      </c>
      <c r="AS227" s="976"/>
      <c r="AT227" s="976" t="s">
        <v>1326</v>
      </c>
      <c r="AU227" s="976"/>
      <c r="AV227" s="976" t="s">
        <v>1327</v>
      </c>
      <c r="AW227" s="976"/>
      <c r="AX227" s="1578"/>
      <c r="AY227" s="1579"/>
      <c r="AZ227" s="1579"/>
      <c r="BA227" s="1580"/>
      <c r="BB227" s="782"/>
      <c r="BC227" s="782"/>
      <c r="BG227" s="267"/>
    </row>
    <row r="228" spans="1:60" s="173" customFormat="1" ht="3.4" customHeight="1">
      <c r="A228" s="230"/>
      <c r="B228" s="987"/>
      <c r="C228" s="987"/>
      <c r="D228" s="1568"/>
      <c r="E228" s="1569"/>
      <c r="F228" s="1569"/>
      <c r="G228" s="1570"/>
      <c r="H228" s="1586"/>
      <c r="I228" s="1587"/>
      <c r="J228" s="1587"/>
      <c r="K228" s="1587"/>
      <c r="L228" s="1587"/>
      <c r="M228" s="1587"/>
      <c r="N228" s="1591"/>
      <c r="O228" s="1595"/>
      <c r="P228" s="1596"/>
      <c r="Q228" s="1596"/>
      <c r="R228" s="1596"/>
      <c r="S228" s="1596"/>
      <c r="T228" s="1596"/>
      <c r="U228" s="1596"/>
      <c r="V228" s="1591"/>
      <c r="W228" s="1586"/>
      <c r="X228" s="1587"/>
      <c r="Y228" s="1587"/>
      <c r="Z228" s="1587"/>
      <c r="AA228" s="1587"/>
      <c r="AB228" s="1587"/>
      <c r="AC228" s="1587"/>
      <c r="AD228" s="1587"/>
      <c r="AE228" s="1036"/>
      <c r="AH228" s="1524"/>
      <c r="AI228" s="1525"/>
      <c r="AJ228" s="997"/>
      <c r="AK228" s="976"/>
      <c r="AL228" s="1469"/>
      <c r="AM228" s="1055"/>
      <c r="AN228" s="1469"/>
      <c r="AO228" s="1055"/>
      <c r="AP228" s="976"/>
      <c r="AQ228" s="976"/>
      <c r="AR228" s="976"/>
      <c r="AS228" s="976"/>
      <c r="AT228" s="976"/>
      <c r="AU228" s="976"/>
      <c r="AV228" s="976"/>
      <c r="AW228" s="976"/>
      <c r="AX228" s="1578"/>
      <c r="AY228" s="1579"/>
      <c r="AZ228" s="1579"/>
      <c r="BA228" s="1580"/>
      <c r="BB228" s="782"/>
      <c r="BC228" s="782"/>
      <c r="BG228" s="268"/>
      <c r="BH228" s="268"/>
    </row>
    <row r="229" spans="1:60" s="173" customFormat="1" ht="3.4" customHeight="1">
      <c r="A229" s="230"/>
      <c r="B229" s="987"/>
      <c r="C229" s="987"/>
      <c r="D229" s="1571"/>
      <c r="E229" s="1572"/>
      <c r="F229" s="1572"/>
      <c r="G229" s="1573"/>
      <c r="H229" s="1588"/>
      <c r="I229" s="1589"/>
      <c r="J229" s="1589"/>
      <c r="K229" s="1589"/>
      <c r="L229" s="1589"/>
      <c r="M229" s="1589"/>
      <c r="N229" s="1592"/>
      <c r="O229" s="1597"/>
      <c r="P229" s="1598"/>
      <c r="Q229" s="1598"/>
      <c r="R229" s="1598"/>
      <c r="S229" s="1598"/>
      <c r="T229" s="1598"/>
      <c r="U229" s="1598"/>
      <c r="V229" s="1592"/>
      <c r="W229" s="1588"/>
      <c r="X229" s="1589"/>
      <c r="Y229" s="1589"/>
      <c r="Z229" s="1589"/>
      <c r="AA229" s="1589"/>
      <c r="AB229" s="1589"/>
      <c r="AC229" s="1589"/>
      <c r="AD229" s="1589"/>
      <c r="AE229" s="1037"/>
      <c r="AH229" s="1524"/>
      <c r="AI229" s="1525"/>
      <c r="AJ229" s="997"/>
      <c r="AK229" s="976"/>
      <c r="AL229" s="1549"/>
      <c r="AM229" s="1550"/>
      <c r="AN229" s="1549"/>
      <c r="AO229" s="1550"/>
      <c r="AP229" s="976"/>
      <c r="AQ229" s="976"/>
      <c r="AR229" s="976"/>
      <c r="AS229" s="976"/>
      <c r="AT229" s="976"/>
      <c r="AU229" s="976"/>
      <c r="AV229" s="976"/>
      <c r="AW229" s="976"/>
      <c r="AX229" s="1581"/>
      <c r="AY229" s="1582"/>
      <c r="AZ229" s="1582"/>
      <c r="BA229" s="1583"/>
      <c r="BB229" s="782"/>
      <c r="BC229" s="782"/>
      <c r="BG229" s="268"/>
      <c r="BH229" s="268"/>
    </row>
    <row r="230" spans="1:60" s="173" customFormat="1" ht="3.4" customHeight="1">
      <c r="A230" s="230"/>
      <c r="B230" s="269"/>
      <c r="C230" s="269"/>
      <c r="D230" s="1619" t="s">
        <v>1294</v>
      </c>
      <c r="E230" s="1620"/>
      <c r="F230" s="1620"/>
      <c r="G230" s="1621"/>
      <c r="H230" s="1071" t="s">
        <v>1328</v>
      </c>
      <c r="I230" s="1072"/>
      <c r="J230" s="1072"/>
      <c r="K230" s="1072"/>
      <c r="L230" s="1072"/>
      <c r="M230" s="1072"/>
      <c r="N230" s="1072"/>
      <c r="O230" s="1072"/>
      <c r="P230" s="1072"/>
      <c r="Q230" s="1072"/>
      <c r="R230" s="1072"/>
      <c r="S230" s="1073"/>
      <c r="T230" s="1071" t="s">
        <v>1329</v>
      </c>
      <c r="U230" s="1072"/>
      <c r="V230" s="1072"/>
      <c r="W230" s="1072"/>
      <c r="X230" s="1072"/>
      <c r="Y230" s="1072"/>
      <c r="Z230" s="1072"/>
      <c r="AA230" s="1072"/>
      <c r="AB230" s="1072"/>
      <c r="AC230" s="1072"/>
      <c r="AD230" s="1072"/>
      <c r="AE230" s="1187"/>
      <c r="AF230" s="267"/>
      <c r="AG230" s="267"/>
      <c r="AH230" s="1524"/>
      <c r="AI230" s="1525"/>
      <c r="AJ230" s="997"/>
      <c r="AK230" s="976"/>
      <c r="AL230" s="1468"/>
      <c r="AM230" s="1291"/>
      <c r="AN230" s="976"/>
      <c r="AO230" s="976"/>
      <c r="AP230" s="1617"/>
      <c r="AQ230" s="976"/>
      <c r="AR230" s="976"/>
      <c r="AS230" s="976"/>
      <c r="AT230" s="1617"/>
      <c r="AU230" s="976"/>
      <c r="AV230" s="976"/>
      <c r="AW230" s="976"/>
      <c r="AX230" s="1468"/>
      <c r="AY230" s="1290"/>
      <c r="AZ230" s="1290"/>
      <c r="BA230" s="1574"/>
      <c r="BB230" s="1054"/>
      <c r="BC230" s="1054"/>
      <c r="BD230" s="251"/>
      <c r="BE230" s="268"/>
      <c r="BG230" s="268"/>
      <c r="BH230" s="268"/>
    </row>
    <row r="231" spans="1:60" s="173" customFormat="1" ht="3.4" customHeight="1">
      <c r="A231" s="230"/>
      <c r="B231" s="269"/>
      <c r="C231" s="269"/>
      <c r="D231" s="1557"/>
      <c r="E231" s="1558"/>
      <c r="F231" s="1558"/>
      <c r="G231" s="1559"/>
      <c r="H231" s="1032"/>
      <c r="I231" s="1033"/>
      <c r="J231" s="1033"/>
      <c r="K231" s="1033"/>
      <c r="L231" s="1033"/>
      <c r="M231" s="1033"/>
      <c r="N231" s="1033"/>
      <c r="O231" s="1033"/>
      <c r="P231" s="1033"/>
      <c r="Q231" s="1033"/>
      <c r="R231" s="1033"/>
      <c r="S231" s="1034"/>
      <c r="T231" s="1032"/>
      <c r="U231" s="1033"/>
      <c r="V231" s="1033"/>
      <c r="W231" s="1033"/>
      <c r="X231" s="1033"/>
      <c r="Y231" s="1033"/>
      <c r="Z231" s="1033"/>
      <c r="AA231" s="1033"/>
      <c r="AB231" s="1033"/>
      <c r="AC231" s="1033"/>
      <c r="AD231" s="1033"/>
      <c r="AE231" s="1188"/>
      <c r="AF231" s="267"/>
      <c r="AG231" s="267"/>
      <c r="AH231" s="1524"/>
      <c r="AI231" s="1525"/>
      <c r="AJ231" s="997"/>
      <c r="AK231" s="976"/>
      <c r="AL231" s="1469"/>
      <c r="AM231" s="1055"/>
      <c r="AN231" s="976"/>
      <c r="AO231" s="976"/>
      <c r="AP231" s="976"/>
      <c r="AQ231" s="976"/>
      <c r="AR231" s="976"/>
      <c r="AS231" s="976"/>
      <c r="AT231" s="976"/>
      <c r="AU231" s="976"/>
      <c r="AV231" s="976"/>
      <c r="AW231" s="976"/>
      <c r="AX231" s="1469"/>
      <c r="AY231" s="1054"/>
      <c r="AZ231" s="1054"/>
      <c r="BA231" s="1552"/>
      <c r="BB231" s="1054"/>
      <c r="BC231" s="1054"/>
      <c r="BD231" s="251"/>
      <c r="BE231" s="268"/>
    </row>
    <row r="232" spans="1:60" s="173" customFormat="1" ht="3.4" customHeight="1">
      <c r="A232" s="230"/>
      <c r="B232" s="269"/>
      <c r="C232" s="269"/>
      <c r="D232" s="1557"/>
      <c r="E232" s="1558"/>
      <c r="F232" s="1558"/>
      <c r="G232" s="1559"/>
      <c r="H232" s="1074"/>
      <c r="I232" s="1075"/>
      <c r="J232" s="1075"/>
      <c r="K232" s="1075"/>
      <c r="L232" s="1075"/>
      <c r="M232" s="1075"/>
      <c r="N232" s="1075"/>
      <c r="O232" s="1075"/>
      <c r="P232" s="1075"/>
      <c r="Q232" s="1075"/>
      <c r="R232" s="1075"/>
      <c r="S232" s="1076"/>
      <c r="T232" s="1074"/>
      <c r="U232" s="1075"/>
      <c r="V232" s="1075"/>
      <c r="W232" s="1075"/>
      <c r="X232" s="1075"/>
      <c r="Y232" s="1075"/>
      <c r="Z232" s="1075"/>
      <c r="AA232" s="1075"/>
      <c r="AB232" s="1075"/>
      <c r="AC232" s="1075"/>
      <c r="AD232" s="1075"/>
      <c r="AE232" s="1622"/>
      <c r="AF232" s="267"/>
      <c r="AG232" s="267"/>
      <c r="AH232" s="1524"/>
      <c r="AI232" s="1525"/>
      <c r="AJ232" s="997"/>
      <c r="AK232" s="976"/>
      <c r="AL232" s="1469"/>
      <c r="AM232" s="1055"/>
      <c r="AN232" s="976"/>
      <c r="AO232" s="976"/>
      <c r="AP232" s="976"/>
      <c r="AQ232" s="976"/>
      <c r="AR232" s="976"/>
      <c r="AS232" s="976"/>
      <c r="AT232" s="976"/>
      <c r="AU232" s="976"/>
      <c r="AV232" s="976"/>
      <c r="AW232" s="976"/>
      <c r="AX232" s="1469"/>
      <c r="AY232" s="1054"/>
      <c r="AZ232" s="1054"/>
      <c r="BA232" s="1552"/>
      <c r="BB232" s="1054"/>
      <c r="BC232" s="1054"/>
      <c r="BD232" s="251"/>
      <c r="BE232" s="268"/>
    </row>
    <row r="233" spans="1:60" s="173" customFormat="1" ht="3.4" customHeight="1">
      <c r="A233" s="230"/>
      <c r="D233" s="1056" t="s">
        <v>1330</v>
      </c>
      <c r="E233" s="1033"/>
      <c r="F233" s="1033"/>
      <c r="G233" s="1034"/>
      <c r="H233" s="1041">
        <v>60</v>
      </c>
      <c r="I233" s="1042"/>
      <c r="J233" s="1608" t="str">
        <f>IF(計算シート!A38=1,計算シート!J204,"")</f>
        <v/>
      </c>
      <c r="K233" s="1608"/>
      <c r="L233" s="1608"/>
      <c r="M233" s="1608"/>
      <c r="N233" s="1608"/>
      <c r="O233" s="1608"/>
      <c r="P233" s="1608"/>
      <c r="Q233" s="1608"/>
      <c r="R233" s="1608"/>
      <c r="S233" s="1611" t="s">
        <v>1331</v>
      </c>
      <c r="T233" s="1038">
        <v>61</v>
      </c>
      <c r="U233" s="1039"/>
      <c r="V233" s="1608" t="str">
        <f>IF(計算シート!A38=1,計算シート!J205,"")</f>
        <v/>
      </c>
      <c r="W233" s="1608"/>
      <c r="X233" s="1608"/>
      <c r="Y233" s="1608"/>
      <c r="Z233" s="1608"/>
      <c r="AA233" s="1608"/>
      <c r="AB233" s="1608"/>
      <c r="AC233" s="1608"/>
      <c r="AD233" s="1608"/>
      <c r="AE233" s="1614" t="s">
        <v>70</v>
      </c>
      <c r="AF233" s="267"/>
      <c r="AG233" s="267"/>
      <c r="AH233" s="1524"/>
      <c r="AI233" s="1525"/>
      <c r="AJ233" s="997"/>
      <c r="AK233" s="976"/>
      <c r="AL233" s="1469"/>
      <c r="AM233" s="1055"/>
      <c r="AN233" s="976"/>
      <c r="AO233" s="976"/>
      <c r="AP233" s="976"/>
      <c r="AQ233" s="976"/>
      <c r="AR233" s="976"/>
      <c r="AS233" s="976"/>
      <c r="AT233" s="976"/>
      <c r="AU233" s="976"/>
      <c r="AV233" s="976"/>
      <c r="AW233" s="976"/>
      <c r="AX233" s="1469"/>
      <c r="AY233" s="1054"/>
      <c r="AZ233" s="1054"/>
      <c r="BA233" s="1552"/>
      <c r="BB233" s="1054"/>
      <c r="BC233" s="1054"/>
      <c r="BD233" s="251"/>
      <c r="BE233" s="268"/>
      <c r="BF233" s="268"/>
    </row>
    <row r="234" spans="1:60" s="173" customFormat="1" ht="3.4" customHeight="1" thickBot="1">
      <c r="A234" s="230"/>
      <c r="D234" s="1056"/>
      <c r="E234" s="1033"/>
      <c r="F234" s="1033"/>
      <c r="G234" s="1034"/>
      <c r="H234" s="1041"/>
      <c r="I234" s="1042"/>
      <c r="J234" s="1609"/>
      <c r="K234" s="1609"/>
      <c r="L234" s="1609"/>
      <c r="M234" s="1609"/>
      <c r="N234" s="1609"/>
      <c r="O234" s="1609"/>
      <c r="P234" s="1609"/>
      <c r="Q234" s="1609"/>
      <c r="R234" s="1609"/>
      <c r="S234" s="1612"/>
      <c r="T234" s="1041"/>
      <c r="U234" s="1042"/>
      <c r="V234" s="1609"/>
      <c r="W234" s="1609"/>
      <c r="X234" s="1609"/>
      <c r="Y234" s="1609"/>
      <c r="Z234" s="1609"/>
      <c r="AA234" s="1609"/>
      <c r="AB234" s="1609"/>
      <c r="AC234" s="1609"/>
      <c r="AD234" s="1609"/>
      <c r="AE234" s="1615"/>
      <c r="AF234" s="267"/>
      <c r="AG234" s="267"/>
      <c r="AH234" s="1526"/>
      <c r="AI234" s="1527"/>
      <c r="AJ234" s="1602"/>
      <c r="AK234" s="1006"/>
      <c r="AL234" s="1470"/>
      <c r="AM234" s="1472"/>
      <c r="AN234" s="1006"/>
      <c r="AO234" s="1006"/>
      <c r="AP234" s="1006"/>
      <c r="AQ234" s="1006"/>
      <c r="AR234" s="1006"/>
      <c r="AS234" s="1006"/>
      <c r="AT234" s="1006"/>
      <c r="AU234" s="1006"/>
      <c r="AV234" s="1006"/>
      <c r="AW234" s="1006"/>
      <c r="AX234" s="1470"/>
      <c r="AY234" s="1471"/>
      <c r="AZ234" s="1471"/>
      <c r="BA234" s="1618"/>
      <c r="BB234" s="1054"/>
      <c r="BC234" s="1054"/>
      <c r="BD234" s="251"/>
      <c r="BE234" s="268"/>
    </row>
    <row r="235" spans="1:60" s="173" customFormat="1" ht="3.4" customHeight="1">
      <c r="A235" s="230"/>
      <c r="D235" s="1056"/>
      <c r="E235" s="1033"/>
      <c r="F235" s="1033"/>
      <c r="G235" s="1034"/>
      <c r="H235" s="1041"/>
      <c r="I235" s="1042"/>
      <c r="J235" s="1609"/>
      <c r="K235" s="1609"/>
      <c r="L235" s="1609"/>
      <c r="M235" s="1609"/>
      <c r="N235" s="1609"/>
      <c r="O235" s="1609"/>
      <c r="P235" s="1609"/>
      <c r="Q235" s="1609"/>
      <c r="R235" s="1609"/>
      <c r="S235" s="1612"/>
      <c r="T235" s="1041"/>
      <c r="U235" s="1042"/>
      <c r="V235" s="1609"/>
      <c r="W235" s="1609"/>
      <c r="X235" s="1609"/>
      <c r="Y235" s="1609"/>
      <c r="Z235" s="1609"/>
      <c r="AA235" s="1609"/>
      <c r="AB235" s="1609"/>
      <c r="AC235" s="1609"/>
      <c r="AD235" s="1609"/>
      <c r="AE235" s="1615"/>
      <c r="AF235" s="267"/>
      <c r="AG235" s="267"/>
      <c r="AH235" s="270"/>
      <c r="AI235" s="270"/>
      <c r="AJ235" s="270"/>
      <c r="AK235" s="270"/>
      <c r="AL235" s="270"/>
      <c r="AM235" s="270"/>
      <c r="AN235" s="270"/>
      <c r="AO235" s="270"/>
      <c r="AP235" s="270"/>
      <c r="AQ235" s="270"/>
      <c r="AR235" s="270">
        <v>1</v>
      </c>
      <c r="AS235" s="270"/>
      <c r="AT235" s="270"/>
      <c r="AU235" s="270"/>
      <c r="AV235" s="270"/>
      <c r="AW235" s="270"/>
      <c r="AX235" s="270"/>
      <c r="AY235" s="270"/>
      <c r="AZ235" s="270"/>
      <c r="BA235" s="270"/>
      <c r="BB235" s="270"/>
      <c r="BD235" s="268"/>
      <c r="BE235" s="268"/>
    </row>
    <row r="236" spans="1:60" s="173" customFormat="1" ht="3.4" customHeight="1" thickBot="1">
      <c r="A236" s="230"/>
      <c r="D236" s="1605"/>
      <c r="E236" s="1606"/>
      <c r="F236" s="1606"/>
      <c r="G236" s="1607"/>
      <c r="H236" s="1144"/>
      <c r="I236" s="1145"/>
      <c r="J236" s="1610"/>
      <c r="K236" s="1610"/>
      <c r="L236" s="1610"/>
      <c r="M236" s="1610"/>
      <c r="N236" s="1610"/>
      <c r="O236" s="1610"/>
      <c r="P236" s="1610"/>
      <c r="Q236" s="1610"/>
      <c r="R236" s="1610"/>
      <c r="S236" s="1613"/>
      <c r="T236" s="1144"/>
      <c r="U236" s="1145"/>
      <c r="V236" s="1610"/>
      <c r="W236" s="1610"/>
      <c r="X236" s="1610"/>
      <c r="Y236" s="1610"/>
      <c r="Z236" s="1610"/>
      <c r="AA236" s="1610"/>
      <c r="AB236" s="1610"/>
      <c r="AC236" s="1610"/>
      <c r="AD236" s="1610"/>
      <c r="AE236" s="1616"/>
      <c r="AF236" s="267"/>
      <c r="AG236" s="268"/>
      <c r="AH236" s="268"/>
      <c r="AI236" s="268"/>
      <c r="AJ236" s="268"/>
      <c r="AK236" s="268"/>
      <c r="AL236" s="268"/>
      <c r="AM236" s="268"/>
      <c r="AN236" s="268"/>
      <c r="AO236" s="268"/>
      <c r="AP236" s="268"/>
      <c r="AQ236" s="268"/>
      <c r="AR236" s="268"/>
      <c r="AS236" s="268"/>
      <c r="AT236" s="268"/>
      <c r="AU236" s="268"/>
      <c r="AV236" s="268"/>
      <c r="AW236" s="268"/>
      <c r="AX236" s="268"/>
      <c r="AY236" s="268"/>
      <c r="AZ236" s="268"/>
      <c r="BA236" s="268"/>
      <c r="BB236" s="268"/>
      <c r="BC236" s="268"/>
      <c r="BD236" s="268"/>
      <c r="BE236" s="268"/>
    </row>
    <row r="237" spans="1:60" s="173" customFormat="1" ht="0.95" customHeight="1">
      <c r="A237" s="230"/>
      <c r="B237" s="230"/>
      <c r="AF237" s="267"/>
      <c r="AG237" s="267"/>
      <c r="AI237" s="271"/>
      <c r="AJ237" s="271"/>
      <c r="AK237" s="231"/>
      <c r="AL237" s="231"/>
      <c r="AM237" s="231"/>
      <c r="AN237" s="231"/>
      <c r="AO237" s="231"/>
      <c r="AP237" s="231"/>
      <c r="AQ237" s="231"/>
      <c r="AR237" s="231"/>
      <c r="AS237" s="231"/>
      <c r="AT237" s="231"/>
    </row>
    <row r="238" spans="1:60" s="173" customFormat="1" ht="0.95" customHeight="1">
      <c r="A238" s="230"/>
      <c r="B238" s="230"/>
      <c r="AF238" s="267"/>
      <c r="AG238" s="267"/>
      <c r="AI238" s="271"/>
      <c r="AJ238" s="271"/>
      <c r="AK238" s="231"/>
      <c r="AL238" s="231"/>
      <c r="AM238" s="231"/>
      <c r="AN238" s="231"/>
      <c r="AO238" s="231"/>
      <c r="AP238" s="231"/>
      <c r="AQ238" s="231"/>
      <c r="AR238" s="231"/>
      <c r="AS238" s="231"/>
      <c r="AT238" s="231"/>
    </row>
    <row r="239" spans="1:60" s="173" customFormat="1" ht="4.5" customHeight="1">
      <c r="B239" s="1726" t="s">
        <v>1332</v>
      </c>
      <c r="C239" s="1726"/>
      <c r="D239" s="1726"/>
      <c r="E239" s="1726"/>
      <c r="F239" s="1726"/>
      <c r="G239" s="1726"/>
      <c r="H239" s="1726"/>
      <c r="I239" s="1726"/>
      <c r="J239" s="1726"/>
      <c r="K239" s="1726"/>
      <c r="L239" s="1726"/>
      <c r="M239" s="1726"/>
      <c r="N239" s="1726"/>
      <c r="O239" s="1726"/>
      <c r="P239" s="1726"/>
      <c r="Q239" s="272"/>
      <c r="R239" s="1726" t="s">
        <v>1333</v>
      </c>
      <c r="S239" s="1726"/>
      <c r="T239" s="1726"/>
      <c r="U239" s="1726"/>
      <c r="V239" s="1726"/>
      <c r="W239" s="1726"/>
      <c r="X239" s="1726"/>
      <c r="Y239" s="1726"/>
      <c r="Z239" s="1726"/>
      <c r="AA239" s="1726"/>
      <c r="AB239" s="1726"/>
      <c r="AC239" s="1726"/>
      <c r="AD239" s="1726"/>
      <c r="AE239" s="1726"/>
      <c r="AF239" s="1726"/>
      <c r="AG239" s="1726"/>
      <c r="AH239" s="1726"/>
      <c r="AI239" s="1726"/>
      <c r="AJ239" s="1726"/>
      <c r="AK239" s="1726"/>
      <c r="AL239" s="1726"/>
      <c r="AM239" s="1726"/>
    </row>
    <row r="240" spans="1:60" s="173" customFormat="1" ht="4.5" customHeight="1">
      <c r="B240" s="1726"/>
      <c r="C240" s="1726"/>
      <c r="D240" s="1726"/>
      <c r="E240" s="1726"/>
      <c r="F240" s="1726"/>
      <c r="G240" s="1726"/>
      <c r="H240" s="1726"/>
      <c r="I240" s="1726"/>
      <c r="J240" s="1726"/>
      <c r="K240" s="1726"/>
      <c r="L240" s="1726"/>
      <c r="M240" s="1726"/>
      <c r="N240" s="1726"/>
      <c r="O240" s="1726"/>
      <c r="P240" s="1726"/>
      <c r="Q240" s="272"/>
      <c r="R240" s="1726"/>
      <c r="S240" s="1726"/>
      <c r="T240" s="1726"/>
      <c r="U240" s="1726"/>
      <c r="V240" s="1726"/>
      <c r="W240" s="1726"/>
      <c r="X240" s="1726"/>
      <c r="Y240" s="1726"/>
      <c r="Z240" s="1726"/>
      <c r="AA240" s="1726"/>
      <c r="AB240" s="1726"/>
      <c r="AC240" s="1726"/>
      <c r="AD240" s="1726"/>
      <c r="AE240" s="1726"/>
      <c r="AF240" s="1726"/>
      <c r="AG240" s="1726"/>
      <c r="AH240" s="1726"/>
      <c r="AI240" s="1726"/>
      <c r="AJ240" s="1726"/>
      <c r="AK240" s="1726"/>
      <c r="AL240" s="1726"/>
      <c r="AM240" s="1726"/>
    </row>
    <row r="241" spans="2:58" s="173" customFormat="1" ht="4.5" customHeight="1" thickBot="1">
      <c r="B241" s="1726"/>
      <c r="C241" s="1726"/>
      <c r="D241" s="1726"/>
      <c r="E241" s="1726"/>
      <c r="F241" s="1726"/>
      <c r="G241" s="1726"/>
      <c r="H241" s="1726"/>
      <c r="I241" s="1726"/>
      <c r="J241" s="1726"/>
      <c r="K241" s="1726"/>
      <c r="L241" s="1726"/>
      <c r="M241" s="1726"/>
      <c r="N241" s="1726"/>
      <c r="O241" s="1726"/>
      <c r="P241" s="1726"/>
      <c r="Q241" s="272"/>
      <c r="R241" s="1727"/>
      <c r="S241" s="1727"/>
      <c r="T241" s="1727"/>
      <c r="U241" s="1727"/>
      <c r="V241" s="1727"/>
      <c r="W241" s="1727"/>
      <c r="X241" s="1727"/>
      <c r="Y241" s="1727"/>
      <c r="Z241" s="1727"/>
      <c r="AA241" s="1727"/>
      <c r="AB241" s="1727"/>
      <c r="AC241" s="1727"/>
      <c r="AD241" s="1727"/>
      <c r="AE241" s="1727"/>
      <c r="AF241" s="1727"/>
      <c r="AG241" s="1727"/>
      <c r="AH241" s="1727"/>
      <c r="AI241" s="1727"/>
      <c r="AJ241" s="1727"/>
      <c r="AK241" s="1727"/>
      <c r="AL241" s="1727"/>
      <c r="AM241" s="1727"/>
    </row>
    <row r="242" spans="2:58" s="173" customFormat="1" ht="3.75" customHeight="1">
      <c r="B242" s="273"/>
      <c r="C242" s="1665" t="s">
        <v>1334</v>
      </c>
      <c r="D242" s="1665"/>
      <c r="E242" s="1665"/>
      <c r="F242" s="1665"/>
      <c r="G242" s="1665"/>
      <c r="H242" s="1665"/>
      <c r="I242" s="1665"/>
      <c r="J242" s="1665"/>
      <c r="K242" s="1665"/>
      <c r="L242" s="1665"/>
      <c r="M242" s="1665"/>
      <c r="N242" s="1665"/>
      <c r="O242" s="1665"/>
      <c r="P242" s="1665"/>
      <c r="Q242" s="274"/>
      <c r="R242" s="1666" t="s">
        <v>1335</v>
      </c>
      <c r="S242" s="1667"/>
      <c r="T242" s="1667"/>
      <c r="U242" s="1668"/>
      <c r="V242" s="1669" t="s">
        <v>1336</v>
      </c>
      <c r="W242" s="1667"/>
      <c r="X242" s="1667"/>
      <c r="Y242" s="1667"/>
      <c r="Z242" s="1667"/>
      <c r="AA242" s="1667"/>
      <c r="AB242" s="1667"/>
      <c r="AC242" s="1668"/>
      <c r="AD242" s="1669" t="s">
        <v>1337</v>
      </c>
      <c r="AE242" s="1667"/>
      <c r="AF242" s="1667"/>
      <c r="AG242" s="1667"/>
      <c r="AH242" s="1667"/>
      <c r="AI242" s="1667"/>
      <c r="AJ242" s="1668"/>
      <c r="AK242" s="1669" t="s">
        <v>1338</v>
      </c>
      <c r="AL242" s="1667"/>
      <c r="AM242" s="1667"/>
      <c r="AN242" s="1667"/>
      <c r="AO242" s="1667"/>
      <c r="AP242" s="1667"/>
      <c r="AQ242" s="1668"/>
      <c r="AR242" s="1672" t="s">
        <v>1339</v>
      </c>
      <c r="AS242" s="1673"/>
      <c r="AT242" s="1673"/>
      <c r="AU242" s="1673"/>
      <c r="AV242" s="1674"/>
      <c r="AW242" s="1681" t="s">
        <v>1990</v>
      </c>
      <c r="AX242" s="1682"/>
      <c r="AY242" s="1682"/>
      <c r="AZ242" s="1682"/>
      <c r="BA242" s="1682"/>
      <c r="BB242" s="1682"/>
      <c r="BC242" s="1682"/>
      <c r="BD242" s="1682"/>
      <c r="BE242" s="1682"/>
      <c r="BF242" s="1683"/>
    </row>
    <row r="243" spans="2:58" s="173" customFormat="1" ht="11.25" customHeight="1">
      <c r="C243" s="1665"/>
      <c r="D243" s="1665"/>
      <c r="E243" s="1665"/>
      <c r="F243" s="1665"/>
      <c r="G243" s="1665"/>
      <c r="H243" s="1665"/>
      <c r="I243" s="1665"/>
      <c r="J243" s="1665"/>
      <c r="K243" s="1665"/>
      <c r="L243" s="1665"/>
      <c r="M243" s="1665"/>
      <c r="N243" s="1665"/>
      <c r="O243" s="1665"/>
      <c r="P243" s="1665"/>
      <c r="Q243" s="274"/>
      <c r="R243" s="1651"/>
      <c r="S243" s="1467"/>
      <c r="T243" s="1467"/>
      <c r="U243" s="1652"/>
      <c r="V243" s="1670"/>
      <c r="W243" s="1467"/>
      <c r="X243" s="1467"/>
      <c r="Y243" s="1467"/>
      <c r="Z243" s="1467"/>
      <c r="AA243" s="1467"/>
      <c r="AB243" s="1467"/>
      <c r="AC243" s="1652"/>
      <c r="AD243" s="1670"/>
      <c r="AE243" s="1467"/>
      <c r="AF243" s="1467"/>
      <c r="AG243" s="1467"/>
      <c r="AH243" s="1467"/>
      <c r="AI243" s="1467"/>
      <c r="AJ243" s="1652"/>
      <c r="AK243" s="1670"/>
      <c r="AL243" s="1467"/>
      <c r="AM243" s="1467"/>
      <c r="AN243" s="1467"/>
      <c r="AO243" s="1467"/>
      <c r="AP243" s="1467"/>
      <c r="AQ243" s="1652"/>
      <c r="AR243" s="1675"/>
      <c r="AS243" s="1676"/>
      <c r="AT243" s="1676"/>
      <c r="AU243" s="1676"/>
      <c r="AV243" s="1677"/>
      <c r="AW243" s="1684"/>
      <c r="AX243" s="1685"/>
      <c r="AY243" s="1685"/>
      <c r="AZ243" s="1685"/>
      <c r="BA243" s="1685"/>
      <c r="BB243" s="1685"/>
      <c r="BC243" s="1685"/>
      <c r="BD243" s="1685"/>
      <c r="BE243" s="1685"/>
      <c r="BF243" s="1686"/>
    </row>
    <row r="244" spans="2:58" s="173" customFormat="1" ht="3.75" customHeight="1">
      <c r="C244" s="1665"/>
      <c r="D244" s="1665"/>
      <c r="E244" s="1665"/>
      <c r="F244" s="1665"/>
      <c r="G244" s="1665"/>
      <c r="H244" s="1665"/>
      <c r="I244" s="1665"/>
      <c r="J244" s="1665"/>
      <c r="K244" s="1665"/>
      <c r="L244" s="1665"/>
      <c r="M244" s="1665"/>
      <c r="N244" s="1665"/>
      <c r="O244" s="1665"/>
      <c r="P244" s="1665"/>
      <c r="Q244" s="274"/>
      <c r="R244" s="1653"/>
      <c r="S244" s="1654"/>
      <c r="T244" s="1654"/>
      <c r="U244" s="1655"/>
      <c r="V244" s="1671"/>
      <c r="W244" s="1654"/>
      <c r="X244" s="1654"/>
      <c r="Y244" s="1654"/>
      <c r="Z244" s="1654"/>
      <c r="AA244" s="1654"/>
      <c r="AB244" s="1654"/>
      <c r="AC244" s="1655"/>
      <c r="AD244" s="1671"/>
      <c r="AE244" s="1654"/>
      <c r="AF244" s="1654"/>
      <c r="AG244" s="1654"/>
      <c r="AH244" s="1654"/>
      <c r="AI244" s="1654"/>
      <c r="AJ244" s="1655"/>
      <c r="AK244" s="1671"/>
      <c r="AL244" s="1654"/>
      <c r="AM244" s="1654"/>
      <c r="AN244" s="1654"/>
      <c r="AO244" s="1654"/>
      <c r="AP244" s="1654"/>
      <c r="AQ244" s="1655"/>
      <c r="AR244" s="1678"/>
      <c r="AS244" s="1679"/>
      <c r="AT244" s="1679"/>
      <c r="AU244" s="1679"/>
      <c r="AV244" s="1680"/>
      <c r="AW244" s="1687"/>
      <c r="AX244" s="1688"/>
      <c r="AY244" s="1688"/>
      <c r="AZ244" s="1688"/>
      <c r="BA244" s="1688"/>
      <c r="BB244" s="1688"/>
      <c r="BC244" s="1688"/>
      <c r="BD244" s="1688"/>
      <c r="BE244" s="1688"/>
      <c r="BF244" s="1689"/>
    </row>
    <row r="245" spans="2:58" s="173" customFormat="1" ht="5.0999999999999996" customHeight="1">
      <c r="C245" s="1665"/>
      <c r="D245" s="1665"/>
      <c r="E245" s="1665"/>
      <c r="F245" s="1665"/>
      <c r="G245" s="1665"/>
      <c r="H245" s="1665"/>
      <c r="I245" s="1665"/>
      <c r="J245" s="1665"/>
      <c r="K245" s="1665"/>
      <c r="L245" s="1665"/>
      <c r="M245" s="1665"/>
      <c r="N245" s="1665"/>
      <c r="O245" s="1665"/>
      <c r="P245" s="1665"/>
      <c r="Q245" s="274"/>
      <c r="R245" s="1648" t="str">
        <f>IF(計算シート!A15=1,"営業","")</f>
        <v/>
      </c>
      <c r="S245" s="1649"/>
      <c r="T245" s="1649"/>
      <c r="U245" s="1650"/>
      <c r="V245" s="1656" t="str">
        <f>IF(ISTEXT(営業等_売上!D14),IF(ISTEXT(営業等_売上!D15),営業等_売上!D14&amp;" 他",営業等_売上!D14),"")</f>
        <v/>
      </c>
      <c r="W245" s="1657"/>
      <c r="X245" s="1657"/>
      <c r="Y245" s="1657"/>
      <c r="Z245" s="1657"/>
      <c r="AA245" s="1657"/>
      <c r="AB245" s="1657"/>
      <c r="AC245" s="1658"/>
      <c r="AD245" s="1584" t="str">
        <f>IF(計算シート!A15=1,計算シート!G87,"")</f>
        <v/>
      </c>
      <c r="AE245" s="1585"/>
      <c r="AF245" s="1585"/>
      <c r="AG245" s="1585"/>
      <c r="AH245" s="1585"/>
      <c r="AI245" s="1585"/>
      <c r="AJ245" s="1623" t="s">
        <v>70</v>
      </c>
      <c r="AK245" s="1584" t="str">
        <f>IF(計算シート!A15=1,計算シート!M91,"")</f>
        <v/>
      </c>
      <c r="AL245" s="1585"/>
      <c r="AM245" s="1585"/>
      <c r="AN245" s="1585"/>
      <c r="AO245" s="1585"/>
      <c r="AP245" s="1585"/>
      <c r="AQ245" s="1623" t="s">
        <v>70</v>
      </c>
      <c r="AR245" s="1584"/>
      <c r="AS245" s="1585"/>
      <c r="AT245" s="1585"/>
      <c r="AU245" s="1585"/>
      <c r="AV245" s="1626" t="s">
        <v>70</v>
      </c>
      <c r="AW245" s="1636" t="str">
        <f>IF(計算シート!A15=1,計算シート!P92,"")</f>
        <v/>
      </c>
      <c r="AX245" s="1637"/>
      <c r="AY245" s="1637"/>
      <c r="AZ245" s="1637"/>
      <c r="BA245" s="1637"/>
      <c r="BB245" s="1637"/>
      <c r="BC245" s="1637"/>
      <c r="BD245" s="1637"/>
      <c r="BE245" s="1637"/>
      <c r="BF245" s="1690" t="s">
        <v>70</v>
      </c>
    </row>
    <row r="246" spans="2:58" s="173" customFormat="1" ht="5.0999999999999996" customHeight="1" thickBot="1">
      <c r="C246" s="1665"/>
      <c r="D246" s="1665"/>
      <c r="E246" s="1665"/>
      <c r="F246" s="1665"/>
      <c r="G246" s="1665"/>
      <c r="H246" s="1665"/>
      <c r="I246" s="1665"/>
      <c r="J246" s="1665"/>
      <c r="K246" s="1665"/>
      <c r="L246" s="1665"/>
      <c r="M246" s="1665"/>
      <c r="N246" s="1665"/>
      <c r="O246" s="1665"/>
      <c r="P246" s="1665"/>
      <c r="Q246" s="274"/>
      <c r="R246" s="1651"/>
      <c r="S246" s="1467"/>
      <c r="T246" s="1467"/>
      <c r="U246" s="1652"/>
      <c r="V246" s="1659"/>
      <c r="W246" s="1660"/>
      <c r="X246" s="1660"/>
      <c r="Y246" s="1660"/>
      <c r="Z246" s="1660"/>
      <c r="AA246" s="1660"/>
      <c r="AB246" s="1660"/>
      <c r="AC246" s="1661"/>
      <c r="AD246" s="1586"/>
      <c r="AE246" s="1587"/>
      <c r="AF246" s="1587"/>
      <c r="AG246" s="1587"/>
      <c r="AH246" s="1587"/>
      <c r="AI246" s="1587"/>
      <c r="AJ246" s="1624"/>
      <c r="AK246" s="1586"/>
      <c r="AL246" s="1587"/>
      <c r="AM246" s="1587"/>
      <c r="AN246" s="1587"/>
      <c r="AO246" s="1587"/>
      <c r="AP246" s="1587"/>
      <c r="AQ246" s="1624"/>
      <c r="AR246" s="1586"/>
      <c r="AS246" s="1587"/>
      <c r="AT246" s="1587"/>
      <c r="AU246" s="1587"/>
      <c r="AV246" s="1627"/>
      <c r="AW246" s="1636"/>
      <c r="AX246" s="1637"/>
      <c r="AY246" s="1637"/>
      <c r="AZ246" s="1637"/>
      <c r="BA246" s="1637"/>
      <c r="BB246" s="1637"/>
      <c r="BC246" s="1637"/>
      <c r="BD246" s="1637"/>
      <c r="BE246" s="1637"/>
      <c r="BF246" s="1690"/>
    </row>
    <row r="247" spans="2:58" s="173" customFormat="1" ht="5.0999999999999996" customHeight="1">
      <c r="B247" s="1696" t="s">
        <v>1153</v>
      </c>
      <c r="C247" s="1383"/>
      <c r="D247" s="1640" t="s">
        <v>1340</v>
      </c>
      <c r="E247" s="1641"/>
      <c r="F247" s="1641"/>
      <c r="G247" s="1641"/>
      <c r="H247" s="1697"/>
      <c r="I247" s="1638" t="s">
        <v>2013</v>
      </c>
      <c r="J247" s="1638"/>
      <c r="K247" s="1640" t="s">
        <v>1341</v>
      </c>
      <c r="L247" s="1641"/>
      <c r="M247" s="1641"/>
      <c r="N247" s="1641"/>
      <c r="O247" s="1641"/>
      <c r="P247" s="1646"/>
      <c r="Q247" s="274"/>
      <c r="R247" s="1653"/>
      <c r="S247" s="1654"/>
      <c r="T247" s="1654"/>
      <c r="U247" s="1655"/>
      <c r="V247" s="1662"/>
      <c r="W247" s="1663"/>
      <c r="X247" s="1663"/>
      <c r="Y247" s="1663"/>
      <c r="Z247" s="1663"/>
      <c r="AA247" s="1663"/>
      <c r="AB247" s="1663"/>
      <c r="AC247" s="1664"/>
      <c r="AD247" s="1588"/>
      <c r="AE247" s="1589"/>
      <c r="AF247" s="1589"/>
      <c r="AG247" s="1589"/>
      <c r="AH247" s="1589"/>
      <c r="AI247" s="1589"/>
      <c r="AJ247" s="1625"/>
      <c r="AK247" s="1588"/>
      <c r="AL247" s="1589"/>
      <c r="AM247" s="1589"/>
      <c r="AN247" s="1589"/>
      <c r="AO247" s="1589"/>
      <c r="AP247" s="1589"/>
      <c r="AQ247" s="1625"/>
      <c r="AR247" s="1588"/>
      <c r="AS247" s="1589"/>
      <c r="AT247" s="1589"/>
      <c r="AU247" s="1589"/>
      <c r="AV247" s="1628"/>
      <c r="AW247" s="1636"/>
      <c r="AX247" s="1637"/>
      <c r="AY247" s="1637"/>
      <c r="AZ247" s="1637"/>
      <c r="BA247" s="1637"/>
      <c r="BB247" s="1637"/>
      <c r="BC247" s="1637"/>
      <c r="BD247" s="1637"/>
      <c r="BE247" s="1637"/>
      <c r="BF247" s="1690"/>
    </row>
    <row r="248" spans="2:58" s="173" customFormat="1" ht="5.0999999999999996" customHeight="1">
      <c r="B248" s="1691"/>
      <c r="C248" s="1193"/>
      <c r="D248" s="1642"/>
      <c r="E248" s="1643"/>
      <c r="F248" s="1643"/>
      <c r="G248" s="1643"/>
      <c r="H248" s="1612"/>
      <c r="I248" s="1639"/>
      <c r="J248" s="1639"/>
      <c r="K248" s="1642"/>
      <c r="L248" s="1643"/>
      <c r="M248" s="1643"/>
      <c r="N248" s="1643"/>
      <c r="O248" s="1643"/>
      <c r="P248" s="1615"/>
      <c r="R248" s="1648" t="str">
        <f>IF(計算シート!A16=1,"農業","")</f>
        <v/>
      </c>
      <c r="S248" s="1649"/>
      <c r="T248" s="1649"/>
      <c r="U248" s="1650"/>
      <c r="V248" s="1656" t="str">
        <f>IF(ISTEXT(農業_売上!D19),IF(OR(ISTEXT(農業_売上!D20),ISTEXT(農業_売上!D37),ISTEXT(農業_売上!D47),ISTEXT(農業_売上!D59)),農業_売上!D19&amp;" 他",農業_売上!D19),"")</f>
        <v/>
      </c>
      <c r="W248" s="1657"/>
      <c r="X248" s="1657"/>
      <c r="Y248" s="1657"/>
      <c r="Z248" s="1657"/>
      <c r="AA248" s="1657"/>
      <c r="AB248" s="1657"/>
      <c r="AC248" s="1658"/>
      <c r="AD248" s="1584" t="str">
        <f>IF(計算シート!A16=1,計算シート!G108,"")</f>
        <v/>
      </c>
      <c r="AE248" s="1585"/>
      <c r="AF248" s="1585"/>
      <c r="AG248" s="1585"/>
      <c r="AH248" s="1585"/>
      <c r="AI248" s="1585"/>
      <c r="AJ248" s="275"/>
      <c r="AK248" s="1584" t="str">
        <f>IF(計算シート!A16=1,計算シート!G117,"")</f>
        <v/>
      </c>
      <c r="AL248" s="1585"/>
      <c r="AM248" s="1585"/>
      <c r="AN248" s="1585"/>
      <c r="AO248" s="1585"/>
      <c r="AP248" s="1585"/>
      <c r="AQ248" s="275"/>
      <c r="AR248" s="1584"/>
      <c r="AS248" s="1585"/>
      <c r="AT248" s="1585"/>
      <c r="AU248" s="1585"/>
      <c r="AV248" s="276"/>
      <c r="AW248" s="1636" t="str">
        <f>IF(計算シート!A16=1,計算シート!M118,"")</f>
        <v/>
      </c>
      <c r="AX248" s="1637"/>
      <c r="AY248" s="1637"/>
      <c r="AZ248" s="1637"/>
      <c r="BA248" s="1637"/>
      <c r="BB248" s="1637"/>
      <c r="BC248" s="1637"/>
      <c r="BD248" s="1637"/>
      <c r="BE248" s="1637"/>
      <c r="BF248" s="1690"/>
    </row>
    <row r="249" spans="2:58" s="173" customFormat="1" ht="5.0999999999999996" customHeight="1">
      <c r="B249" s="1692"/>
      <c r="C249" s="1195"/>
      <c r="D249" s="1644"/>
      <c r="E249" s="1645"/>
      <c r="F249" s="1645"/>
      <c r="G249" s="1645"/>
      <c r="H249" s="1698"/>
      <c r="I249" s="1639"/>
      <c r="J249" s="1639"/>
      <c r="K249" s="1644"/>
      <c r="L249" s="1645"/>
      <c r="M249" s="1645"/>
      <c r="N249" s="1645"/>
      <c r="O249" s="1645"/>
      <c r="P249" s="1647"/>
      <c r="Q249" s="191"/>
      <c r="R249" s="1651"/>
      <c r="S249" s="1467"/>
      <c r="T249" s="1467"/>
      <c r="U249" s="1652"/>
      <c r="V249" s="1659"/>
      <c r="W249" s="1660"/>
      <c r="X249" s="1660"/>
      <c r="Y249" s="1660"/>
      <c r="Z249" s="1660"/>
      <c r="AA249" s="1660"/>
      <c r="AB249" s="1660"/>
      <c r="AC249" s="1661"/>
      <c r="AD249" s="1586"/>
      <c r="AE249" s="1587"/>
      <c r="AF249" s="1587"/>
      <c r="AG249" s="1587"/>
      <c r="AH249" s="1587"/>
      <c r="AI249" s="1587"/>
      <c r="AJ249" s="277"/>
      <c r="AK249" s="1586"/>
      <c r="AL249" s="1587"/>
      <c r="AM249" s="1587"/>
      <c r="AN249" s="1587"/>
      <c r="AO249" s="1587"/>
      <c r="AP249" s="1587"/>
      <c r="AQ249" s="277"/>
      <c r="AR249" s="1586"/>
      <c r="AS249" s="1587"/>
      <c r="AT249" s="1587"/>
      <c r="AU249" s="1587"/>
      <c r="AV249" s="278"/>
      <c r="AW249" s="1636"/>
      <c r="AX249" s="1637"/>
      <c r="AY249" s="1637"/>
      <c r="AZ249" s="1637"/>
      <c r="BA249" s="1637"/>
      <c r="BB249" s="1637"/>
      <c r="BC249" s="1637"/>
      <c r="BD249" s="1637"/>
      <c r="BE249" s="1637"/>
      <c r="BF249" s="1690"/>
    </row>
    <row r="250" spans="2:58" s="173" customFormat="1" ht="5.0999999999999996" customHeight="1">
      <c r="B250" s="1691">
        <v>1</v>
      </c>
      <c r="C250" s="1193"/>
      <c r="D250" s="1584" t="str">
        <f>IFERROR(IF(ISNUMBER(給与_源泉無!D14),給与_源泉無!D14,""),"")</f>
        <v/>
      </c>
      <c r="E250" s="1585"/>
      <c r="F250" s="1585"/>
      <c r="G250" s="1585"/>
      <c r="H250" s="1693" t="s">
        <v>1253</v>
      </c>
      <c r="I250" s="1629" t="str">
        <f>IFERROR(IF(ISNUMBER(給与_源泉無!E14),給与_源泉無!E14,""),"")</f>
        <v/>
      </c>
      <c r="J250" s="1629"/>
      <c r="K250" s="1630">
        <f>IFERROR(給与_源泉無!F14,"")</f>
        <v>0</v>
      </c>
      <c r="L250" s="1631"/>
      <c r="M250" s="1631"/>
      <c r="N250" s="1631"/>
      <c r="O250" s="1631"/>
      <c r="P250" s="1707" t="s">
        <v>1253</v>
      </c>
      <c r="Q250" s="191"/>
      <c r="R250" s="1653"/>
      <c r="S250" s="1654"/>
      <c r="T250" s="1654"/>
      <c r="U250" s="1655"/>
      <c r="V250" s="1662"/>
      <c r="W250" s="1663"/>
      <c r="X250" s="1663"/>
      <c r="Y250" s="1663"/>
      <c r="Z250" s="1663"/>
      <c r="AA250" s="1663"/>
      <c r="AB250" s="1663"/>
      <c r="AC250" s="1664"/>
      <c r="AD250" s="1588"/>
      <c r="AE250" s="1589"/>
      <c r="AF250" s="1589"/>
      <c r="AG250" s="1589"/>
      <c r="AH250" s="1589"/>
      <c r="AI250" s="1589"/>
      <c r="AJ250" s="279"/>
      <c r="AK250" s="1588"/>
      <c r="AL250" s="1589"/>
      <c r="AM250" s="1589"/>
      <c r="AN250" s="1589"/>
      <c r="AO250" s="1589"/>
      <c r="AP250" s="1589"/>
      <c r="AQ250" s="279"/>
      <c r="AR250" s="1588"/>
      <c r="AS250" s="1589"/>
      <c r="AT250" s="1589"/>
      <c r="AU250" s="1589"/>
      <c r="AV250" s="280"/>
      <c r="AW250" s="1636"/>
      <c r="AX250" s="1637"/>
      <c r="AY250" s="1637"/>
      <c r="AZ250" s="1637"/>
      <c r="BA250" s="1637"/>
      <c r="BB250" s="1637"/>
      <c r="BC250" s="1637"/>
      <c r="BD250" s="1637"/>
      <c r="BE250" s="1637"/>
      <c r="BF250" s="1690"/>
    </row>
    <row r="251" spans="2:58" s="173" customFormat="1" ht="5.0999999999999996" customHeight="1">
      <c r="B251" s="1691"/>
      <c r="C251" s="1193"/>
      <c r="D251" s="1586"/>
      <c r="E251" s="1587"/>
      <c r="F251" s="1587"/>
      <c r="G251" s="1587"/>
      <c r="H251" s="1694"/>
      <c r="I251" s="1629"/>
      <c r="J251" s="1629"/>
      <c r="K251" s="1632"/>
      <c r="L251" s="1633"/>
      <c r="M251" s="1633"/>
      <c r="N251" s="1633"/>
      <c r="O251" s="1633"/>
      <c r="P251" s="1708"/>
      <c r="Q251" s="191"/>
      <c r="R251" s="1648" t="str">
        <f>IF(計算シート!A17=1,"不動産","")</f>
        <v/>
      </c>
      <c r="S251" s="1649"/>
      <c r="T251" s="1649"/>
      <c r="U251" s="1650"/>
      <c r="V251" s="1656" t="str">
        <f>IF(ISTEXT(不動産_売上!G18),IF(ISTEXT(不動産_売上!G38),不動産_売上!G18&amp;" 他",不動産_売上!G18),"")</f>
        <v/>
      </c>
      <c r="W251" s="1657"/>
      <c r="X251" s="1657"/>
      <c r="Y251" s="1657"/>
      <c r="Z251" s="1657"/>
      <c r="AA251" s="1657"/>
      <c r="AB251" s="1657"/>
      <c r="AC251" s="1658"/>
      <c r="AD251" s="1584" t="str">
        <f>IF(計算シート!A17=1,計算シート!I123,"")</f>
        <v/>
      </c>
      <c r="AE251" s="1585"/>
      <c r="AF251" s="1585"/>
      <c r="AG251" s="1585"/>
      <c r="AH251" s="1585"/>
      <c r="AI251" s="1585"/>
      <c r="AJ251" s="275"/>
      <c r="AK251" s="1584" t="str">
        <f>IF(計算シート!A17=1,計算シート!I133,"")</f>
        <v/>
      </c>
      <c r="AL251" s="1585"/>
      <c r="AM251" s="1585"/>
      <c r="AN251" s="1585"/>
      <c r="AO251" s="1585"/>
      <c r="AP251" s="1585"/>
      <c r="AQ251" s="275"/>
      <c r="AR251" s="1584"/>
      <c r="AS251" s="1585"/>
      <c r="AT251" s="1585"/>
      <c r="AU251" s="1585"/>
      <c r="AV251" s="276"/>
      <c r="AW251" s="1636" t="str">
        <f>IF(計算シート!A17,計算シート!G137,"")</f>
        <v/>
      </c>
      <c r="AX251" s="1637"/>
      <c r="AY251" s="1637"/>
      <c r="AZ251" s="1637"/>
      <c r="BA251" s="1637"/>
      <c r="BB251" s="1637"/>
      <c r="BC251" s="1637"/>
      <c r="BD251" s="1637"/>
      <c r="BE251" s="1637"/>
      <c r="BF251" s="1690"/>
    </row>
    <row r="252" spans="2:58" s="173" customFormat="1" ht="5.0999999999999996" customHeight="1">
      <c r="B252" s="1692"/>
      <c r="C252" s="1195"/>
      <c r="D252" s="1588"/>
      <c r="E252" s="1589"/>
      <c r="F252" s="1589"/>
      <c r="G252" s="1589"/>
      <c r="H252" s="1695"/>
      <c r="I252" s="1629"/>
      <c r="J252" s="1629"/>
      <c r="K252" s="1634"/>
      <c r="L252" s="1635"/>
      <c r="M252" s="1635"/>
      <c r="N252" s="1635"/>
      <c r="O252" s="1635"/>
      <c r="P252" s="1709"/>
      <c r="R252" s="1651"/>
      <c r="S252" s="1467"/>
      <c r="T252" s="1467"/>
      <c r="U252" s="1652"/>
      <c r="V252" s="1659"/>
      <c r="W252" s="1660"/>
      <c r="X252" s="1660"/>
      <c r="Y252" s="1660"/>
      <c r="Z252" s="1660"/>
      <c r="AA252" s="1660"/>
      <c r="AB252" s="1660"/>
      <c r="AC252" s="1661"/>
      <c r="AD252" s="1586"/>
      <c r="AE252" s="1587"/>
      <c r="AF252" s="1587"/>
      <c r="AG252" s="1587"/>
      <c r="AH252" s="1587"/>
      <c r="AI252" s="1587"/>
      <c r="AJ252" s="277"/>
      <c r="AK252" s="1586"/>
      <c r="AL252" s="1587"/>
      <c r="AM252" s="1587"/>
      <c r="AN252" s="1587"/>
      <c r="AO252" s="1587"/>
      <c r="AP252" s="1587"/>
      <c r="AQ252" s="277"/>
      <c r="AR252" s="1586"/>
      <c r="AS252" s="1587"/>
      <c r="AT252" s="1587"/>
      <c r="AU252" s="1587"/>
      <c r="AV252" s="278"/>
      <c r="AW252" s="1636"/>
      <c r="AX252" s="1637"/>
      <c r="AY252" s="1637"/>
      <c r="AZ252" s="1637"/>
      <c r="BA252" s="1637"/>
      <c r="BB252" s="1637"/>
      <c r="BC252" s="1637"/>
      <c r="BD252" s="1637"/>
      <c r="BE252" s="1637"/>
      <c r="BF252" s="1690"/>
    </row>
    <row r="253" spans="2:58" s="173" customFormat="1" ht="5.0999999999999996" customHeight="1">
      <c r="B253" s="1705">
        <v>2</v>
      </c>
      <c r="C253" s="1706"/>
      <c r="D253" s="1584" t="str">
        <f>IFERROR(IF(ISNUMBER(給与_源泉無!D15),給与_源泉無!D15,""),"")</f>
        <v/>
      </c>
      <c r="E253" s="1585"/>
      <c r="F253" s="1585"/>
      <c r="G253" s="1585"/>
      <c r="H253" s="281"/>
      <c r="I253" s="1629" t="str">
        <f>IFERROR(IF(ISNUMBER(給与_源泉無!E15),給与_源泉無!E15,""),"")</f>
        <v/>
      </c>
      <c r="J253" s="1629"/>
      <c r="K253" s="1630">
        <f>IFERROR(給与_源泉無!F15,"")</f>
        <v>0</v>
      </c>
      <c r="L253" s="1631"/>
      <c r="M253" s="1631"/>
      <c r="N253" s="1631"/>
      <c r="O253" s="1631"/>
      <c r="P253" s="282"/>
      <c r="R253" s="1653"/>
      <c r="S253" s="1654"/>
      <c r="T253" s="1654"/>
      <c r="U253" s="1655"/>
      <c r="V253" s="1662"/>
      <c r="W253" s="1663"/>
      <c r="X253" s="1663"/>
      <c r="Y253" s="1663"/>
      <c r="Z253" s="1663"/>
      <c r="AA253" s="1663"/>
      <c r="AB253" s="1663"/>
      <c r="AC253" s="1664"/>
      <c r="AD253" s="1588"/>
      <c r="AE253" s="1589"/>
      <c r="AF253" s="1589"/>
      <c r="AG253" s="1589"/>
      <c r="AH253" s="1589"/>
      <c r="AI253" s="1589"/>
      <c r="AJ253" s="279"/>
      <c r="AK253" s="1588"/>
      <c r="AL253" s="1589"/>
      <c r="AM253" s="1589"/>
      <c r="AN253" s="1589"/>
      <c r="AO253" s="1589"/>
      <c r="AP253" s="1589"/>
      <c r="AQ253" s="279"/>
      <c r="AR253" s="1588"/>
      <c r="AS253" s="1589"/>
      <c r="AT253" s="1589"/>
      <c r="AU253" s="1589"/>
      <c r="AV253" s="280"/>
      <c r="AW253" s="1636"/>
      <c r="AX253" s="1637"/>
      <c r="AY253" s="1637"/>
      <c r="AZ253" s="1637"/>
      <c r="BA253" s="1637"/>
      <c r="BB253" s="1637"/>
      <c r="BC253" s="1637"/>
      <c r="BD253" s="1637"/>
      <c r="BE253" s="1637"/>
      <c r="BF253" s="1690"/>
    </row>
    <row r="254" spans="2:58" s="173" customFormat="1" ht="5.0999999999999996" customHeight="1">
      <c r="B254" s="1705"/>
      <c r="C254" s="1706"/>
      <c r="D254" s="1586"/>
      <c r="E254" s="1587"/>
      <c r="F254" s="1587"/>
      <c r="G254" s="1587"/>
      <c r="H254" s="283"/>
      <c r="I254" s="1629"/>
      <c r="J254" s="1629"/>
      <c r="K254" s="1632"/>
      <c r="L254" s="1633"/>
      <c r="M254" s="1633"/>
      <c r="N254" s="1633"/>
      <c r="O254" s="1633"/>
      <c r="P254" s="284"/>
      <c r="R254" s="1648"/>
      <c r="S254" s="1649"/>
      <c r="T254" s="1649"/>
      <c r="U254" s="1650"/>
      <c r="V254" s="1656"/>
      <c r="W254" s="1657"/>
      <c r="X254" s="1657"/>
      <c r="Y254" s="1657"/>
      <c r="Z254" s="1657"/>
      <c r="AA254" s="1657"/>
      <c r="AB254" s="1657"/>
      <c r="AC254" s="1658"/>
      <c r="AD254" s="1584"/>
      <c r="AE254" s="1585"/>
      <c r="AF254" s="1585"/>
      <c r="AG254" s="1585"/>
      <c r="AH254" s="1585"/>
      <c r="AI254" s="1585"/>
      <c r="AJ254" s="275"/>
      <c r="AK254" s="1584"/>
      <c r="AL254" s="1585"/>
      <c r="AM254" s="1585"/>
      <c r="AN254" s="1585"/>
      <c r="AO254" s="1585"/>
      <c r="AP254" s="1585"/>
      <c r="AQ254" s="275"/>
      <c r="AR254" s="1584"/>
      <c r="AS254" s="1585"/>
      <c r="AT254" s="1585"/>
      <c r="AU254" s="1585"/>
      <c r="AV254" s="276"/>
      <c r="AW254" s="1636"/>
      <c r="AX254" s="1637"/>
      <c r="AY254" s="1637"/>
      <c r="AZ254" s="1637"/>
      <c r="BA254" s="1637"/>
      <c r="BB254" s="1637"/>
      <c r="BC254" s="1637"/>
      <c r="BD254" s="1637"/>
      <c r="BE254" s="1637"/>
      <c r="BF254" s="1690"/>
    </row>
    <row r="255" spans="2:58" s="173" customFormat="1" ht="5.0999999999999996" customHeight="1">
      <c r="B255" s="1705"/>
      <c r="C255" s="1706"/>
      <c r="D255" s="1588"/>
      <c r="E255" s="1589"/>
      <c r="F255" s="1589"/>
      <c r="G255" s="1589"/>
      <c r="H255" s="285"/>
      <c r="I255" s="1629"/>
      <c r="J255" s="1629"/>
      <c r="K255" s="1634"/>
      <c r="L255" s="1635"/>
      <c r="M255" s="1635"/>
      <c r="N255" s="1635"/>
      <c r="O255" s="1635"/>
      <c r="P255" s="286"/>
      <c r="R255" s="1651"/>
      <c r="S255" s="1467"/>
      <c r="T255" s="1467"/>
      <c r="U255" s="1652"/>
      <c r="V255" s="1659"/>
      <c r="W255" s="1660"/>
      <c r="X255" s="1660"/>
      <c r="Y255" s="1660"/>
      <c r="Z255" s="1660"/>
      <c r="AA255" s="1660"/>
      <c r="AB255" s="1660"/>
      <c r="AC255" s="1661"/>
      <c r="AD255" s="1586"/>
      <c r="AE255" s="1587"/>
      <c r="AF255" s="1587"/>
      <c r="AG255" s="1587"/>
      <c r="AH255" s="1587"/>
      <c r="AI255" s="1587"/>
      <c r="AJ255" s="277"/>
      <c r="AK255" s="1586"/>
      <c r="AL255" s="1587"/>
      <c r="AM255" s="1587"/>
      <c r="AN255" s="1587"/>
      <c r="AO255" s="1587"/>
      <c r="AP255" s="1587"/>
      <c r="AQ255" s="277"/>
      <c r="AR255" s="1586"/>
      <c r="AS255" s="1587"/>
      <c r="AT255" s="1587"/>
      <c r="AU255" s="1587"/>
      <c r="AV255" s="278"/>
      <c r="AW255" s="1636"/>
      <c r="AX255" s="1637"/>
      <c r="AY255" s="1637"/>
      <c r="AZ255" s="1637"/>
      <c r="BA255" s="1637"/>
      <c r="BB255" s="1637"/>
      <c r="BC255" s="1637"/>
      <c r="BD255" s="1637"/>
      <c r="BE255" s="1637"/>
      <c r="BF255" s="1690"/>
    </row>
    <row r="256" spans="2:58" s="173" customFormat="1" ht="5.0999999999999996" customHeight="1">
      <c r="B256" s="1705">
        <v>3</v>
      </c>
      <c r="C256" s="1706"/>
      <c r="D256" s="1584" t="str">
        <f>IFERROR(IF(ISNUMBER(給与_源泉無!D16),給与_源泉無!D16,""),"")</f>
        <v/>
      </c>
      <c r="E256" s="1585"/>
      <c r="F256" s="1585"/>
      <c r="G256" s="1585"/>
      <c r="H256" s="281"/>
      <c r="I256" s="1629" t="str">
        <f>IFERROR(IF(ISNUMBER(給与_源泉無!E16),給与_源泉無!E16,""),"")</f>
        <v/>
      </c>
      <c r="J256" s="1629"/>
      <c r="K256" s="1630">
        <f>IFERROR(給与_源泉無!F16,"")</f>
        <v>0</v>
      </c>
      <c r="L256" s="1631"/>
      <c r="M256" s="1631"/>
      <c r="N256" s="1631"/>
      <c r="O256" s="1631"/>
      <c r="P256" s="282"/>
      <c r="R256" s="1653"/>
      <c r="S256" s="1654"/>
      <c r="T256" s="1654"/>
      <c r="U256" s="1655"/>
      <c r="V256" s="1662"/>
      <c r="W256" s="1663"/>
      <c r="X256" s="1663"/>
      <c r="Y256" s="1663"/>
      <c r="Z256" s="1663"/>
      <c r="AA256" s="1663"/>
      <c r="AB256" s="1663"/>
      <c r="AC256" s="1664"/>
      <c r="AD256" s="1588"/>
      <c r="AE256" s="1589"/>
      <c r="AF256" s="1589"/>
      <c r="AG256" s="1589"/>
      <c r="AH256" s="1589"/>
      <c r="AI256" s="1589"/>
      <c r="AJ256" s="279"/>
      <c r="AK256" s="1588"/>
      <c r="AL256" s="1589"/>
      <c r="AM256" s="1589"/>
      <c r="AN256" s="1589"/>
      <c r="AO256" s="1589"/>
      <c r="AP256" s="1589"/>
      <c r="AQ256" s="279"/>
      <c r="AR256" s="1588"/>
      <c r="AS256" s="1589"/>
      <c r="AT256" s="1589"/>
      <c r="AU256" s="1589"/>
      <c r="AV256" s="280"/>
      <c r="AW256" s="1636"/>
      <c r="AX256" s="1637"/>
      <c r="AY256" s="1637"/>
      <c r="AZ256" s="1637"/>
      <c r="BA256" s="1637"/>
      <c r="BB256" s="1637"/>
      <c r="BC256" s="1637"/>
      <c r="BD256" s="1637"/>
      <c r="BE256" s="1637"/>
      <c r="BF256" s="1713"/>
    </row>
    <row r="257" spans="2:58" s="173" customFormat="1" ht="5.0999999999999996" customHeight="1">
      <c r="B257" s="1705"/>
      <c r="C257" s="1706"/>
      <c r="D257" s="1586"/>
      <c r="E257" s="1587"/>
      <c r="F257" s="1587"/>
      <c r="G257" s="1587"/>
      <c r="H257" s="283"/>
      <c r="I257" s="1629"/>
      <c r="J257" s="1629"/>
      <c r="K257" s="1632"/>
      <c r="L257" s="1633"/>
      <c r="M257" s="1633"/>
      <c r="N257" s="1633"/>
      <c r="O257" s="1633"/>
      <c r="P257" s="284"/>
      <c r="R257" s="1651"/>
      <c r="S257" s="1467"/>
      <c r="T257" s="1467"/>
      <c r="U257" s="1652"/>
      <c r="V257" s="1659"/>
      <c r="W257" s="1660"/>
      <c r="X257" s="1660"/>
      <c r="Y257" s="1660"/>
      <c r="Z257" s="1660"/>
      <c r="AA257" s="1660"/>
      <c r="AB257" s="1660"/>
      <c r="AC257" s="1661"/>
      <c r="AD257" s="1586"/>
      <c r="AE257" s="1587"/>
      <c r="AF257" s="1587"/>
      <c r="AG257" s="1587"/>
      <c r="AH257" s="1587"/>
      <c r="AI257" s="1587"/>
      <c r="AJ257" s="277"/>
      <c r="AK257" s="1586"/>
      <c r="AL257" s="1587"/>
      <c r="AM257" s="1587"/>
      <c r="AN257" s="1587"/>
      <c r="AO257" s="1587"/>
      <c r="AP257" s="1587"/>
      <c r="AQ257" s="277"/>
      <c r="AR257" s="1586"/>
      <c r="AS257" s="1587"/>
      <c r="AT257" s="1587"/>
      <c r="AU257" s="1587"/>
      <c r="AV257" s="278"/>
      <c r="AW257" s="1588"/>
      <c r="AX257" s="1589"/>
      <c r="AY257" s="1589"/>
      <c r="AZ257" s="1589"/>
      <c r="BA257" s="1589"/>
      <c r="BB257" s="1589"/>
      <c r="BC257" s="1589"/>
      <c r="BD257" s="1589"/>
      <c r="BE257" s="1589"/>
      <c r="BF257" s="1690"/>
    </row>
    <row r="258" spans="2:58" s="173" customFormat="1" ht="5.0999999999999996" customHeight="1">
      <c r="B258" s="1705"/>
      <c r="C258" s="1706"/>
      <c r="D258" s="1588"/>
      <c r="E258" s="1589"/>
      <c r="F258" s="1589"/>
      <c r="G258" s="1589"/>
      <c r="H258" s="285"/>
      <c r="I258" s="1629"/>
      <c r="J258" s="1629"/>
      <c r="K258" s="1634"/>
      <c r="L258" s="1635"/>
      <c r="M258" s="1635"/>
      <c r="N258" s="1635"/>
      <c r="O258" s="1635"/>
      <c r="P258" s="286"/>
      <c r="R258" s="1651"/>
      <c r="S258" s="1467"/>
      <c r="T258" s="1467"/>
      <c r="U258" s="1652"/>
      <c r="V258" s="1659"/>
      <c r="W258" s="1660"/>
      <c r="X258" s="1660"/>
      <c r="Y258" s="1660"/>
      <c r="Z258" s="1660"/>
      <c r="AA258" s="1660"/>
      <c r="AB258" s="1660"/>
      <c r="AC258" s="1661"/>
      <c r="AD258" s="1586"/>
      <c r="AE258" s="1587"/>
      <c r="AF258" s="1587"/>
      <c r="AG258" s="1587"/>
      <c r="AH258" s="1587"/>
      <c r="AI258" s="1587"/>
      <c r="AJ258" s="277"/>
      <c r="AK258" s="1586"/>
      <c r="AL258" s="1587"/>
      <c r="AM258" s="1587"/>
      <c r="AN258" s="1587"/>
      <c r="AO258" s="1587"/>
      <c r="AP258" s="1587"/>
      <c r="AQ258" s="277"/>
      <c r="AR258" s="1586"/>
      <c r="AS258" s="1587"/>
      <c r="AT258" s="1587"/>
      <c r="AU258" s="1587"/>
      <c r="AV258" s="278"/>
      <c r="AW258" s="1636"/>
      <c r="AX258" s="1637"/>
      <c r="AY258" s="1637"/>
      <c r="AZ258" s="1637"/>
      <c r="BA258" s="1637"/>
      <c r="BB258" s="1637"/>
      <c r="BC258" s="1637"/>
      <c r="BD258" s="1637"/>
      <c r="BE258" s="1637"/>
      <c r="BF258" s="1690"/>
    </row>
    <row r="259" spans="2:58" s="173" customFormat="1" ht="5.0999999999999996" customHeight="1">
      <c r="B259" s="1705">
        <v>4</v>
      </c>
      <c r="C259" s="1706"/>
      <c r="D259" s="1584" t="str">
        <f>IFERROR(IF(ISNUMBER(給与_源泉無!D17),給与_源泉無!D17,""),"")</f>
        <v/>
      </c>
      <c r="E259" s="1585"/>
      <c r="F259" s="1585"/>
      <c r="G259" s="1585"/>
      <c r="H259" s="281"/>
      <c r="I259" s="1629" t="str">
        <f>IFERROR(IF(ISNUMBER(給与_源泉無!E17),給与_源泉無!E17,""),"")</f>
        <v/>
      </c>
      <c r="J259" s="1629"/>
      <c r="K259" s="1630">
        <f>IFERROR(給与_源泉無!F17,"")</f>
        <v>0</v>
      </c>
      <c r="L259" s="1631"/>
      <c r="M259" s="1631"/>
      <c r="N259" s="1631"/>
      <c r="O259" s="1631"/>
      <c r="P259" s="282"/>
      <c r="R259" s="1653"/>
      <c r="S259" s="1654"/>
      <c r="T259" s="1654"/>
      <c r="U259" s="1655"/>
      <c r="V259" s="1662"/>
      <c r="W259" s="1663"/>
      <c r="X259" s="1663"/>
      <c r="Y259" s="1663"/>
      <c r="Z259" s="1663"/>
      <c r="AA259" s="1663"/>
      <c r="AB259" s="1663"/>
      <c r="AC259" s="1664"/>
      <c r="AD259" s="1588"/>
      <c r="AE259" s="1589"/>
      <c r="AF259" s="1589"/>
      <c r="AG259" s="1589"/>
      <c r="AH259" s="1589"/>
      <c r="AI259" s="1589"/>
      <c r="AJ259" s="279"/>
      <c r="AK259" s="1588"/>
      <c r="AL259" s="1589"/>
      <c r="AM259" s="1589"/>
      <c r="AN259" s="1589"/>
      <c r="AO259" s="1589"/>
      <c r="AP259" s="1589"/>
      <c r="AQ259" s="279"/>
      <c r="AR259" s="1588"/>
      <c r="AS259" s="1589"/>
      <c r="AT259" s="1589"/>
      <c r="AU259" s="1589"/>
      <c r="AV259" s="280"/>
      <c r="AW259" s="1636"/>
      <c r="AX259" s="1637"/>
      <c r="AY259" s="1637"/>
      <c r="AZ259" s="1637"/>
      <c r="BA259" s="1637"/>
      <c r="BB259" s="1637"/>
      <c r="BC259" s="1637"/>
      <c r="BD259" s="1637"/>
      <c r="BE259" s="1637"/>
      <c r="BF259" s="1690"/>
    </row>
    <row r="260" spans="2:58" s="173" customFormat="1" ht="5.0999999999999996" customHeight="1">
      <c r="B260" s="1705"/>
      <c r="C260" s="1706"/>
      <c r="D260" s="1586"/>
      <c r="E260" s="1587"/>
      <c r="F260" s="1587"/>
      <c r="G260" s="1587"/>
      <c r="H260" s="283"/>
      <c r="I260" s="1629"/>
      <c r="J260" s="1629"/>
      <c r="K260" s="1632"/>
      <c r="L260" s="1633"/>
      <c r="M260" s="1633"/>
      <c r="N260" s="1633"/>
      <c r="O260" s="1633"/>
      <c r="P260" s="284"/>
      <c r="R260" s="1651"/>
      <c r="S260" s="1467"/>
      <c r="T260" s="1467"/>
      <c r="U260" s="1652"/>
      <c r="V260" s="1659"/>
      <c r="W260" s="1660"/>
      <c r="X260" s="1660"/>
      <c r="Y260" s="1660"/>
      <c r="Z260" s="1660"/>
      <c r="AA260" s="1660"/>
      <c r="AB260" s="1660"/>
      <c r="AC260" s="1661"/>
      <c r="AD260" s="1586"/>
      <c r="AE260" s="1587"/>
      <c r="AF260" s="1587"/>
      <c r="AG260" s="1587"/>
      <c r="AH260" s="1587"/>
      <c r="AI260" s="1587"/>
      <c r="AJ260" s="277"/>
      <c r="AK260" s="1586"/>
      <c r="AL260" s="1587"/>
      <c r="AM260" s="1587"/>
      <c r="AN260" s="1587"/>
      <c r="AO260" s="1587"/>
      <c r="AP260" s="1587"/>
      <c r="AQ260" s="277"/>
      <c r="AR260" s="1586"/>
      <c r="AS260" s="1587"/>
      <c r="AT260" s="1587"/>
      <c r="AU260" s="1587"/>
      <c r="AV260" s="278"/>
      <c r="AW260" s="1588"/>
      <c r="AX260" s="1589"/>
      <c r="AY260" s="1589"/>
      <c r="AZ260" s="1589"/>
      <c r="BA260" s="1589"/>
      <c r="BB260" s="1589"/>
      <c r="BC260" s="1589"/>
      <c r="BD260" s="1589"/>
      <c r="BE260" s="1589"/>
      <c r="BF260" s="1703"/>
    </row>
    <row r="261" spans="2:58" s="173" customFormat="1" ht="5.0999999999999996" customHeight="1">
      <c r="B261" s="1705"/>
      <c r="C261" s="1706"/>
      <c r="D261" s="1588"/>
      <c r="E261" s="1589"/>
      <c r="F261" s="1589"/>
      <c r="G261" s="1589"/>
      <c r="H261" s="285"/>
      <c r="I261" s="1629"/>
      <c r="J261" s="1629"/>
      <c r="K261" s="1634"/>
      <c r="L261" s="1635"/>
      <c r="M261" s="1635"/>
      <c r="N261" s="1635"/>
      <c r="O261" s="1635"/>
      <c r="P261" s="286"/>
      <c r="R261" s="1651"/>
      <c r="S261" s="1467"/>
      <c r="T261" s="1467"/>
      <c r="U261" s="1652"/>
      <c r="V261" s="1659"/>
      <c r="W261" s="1660"/>
      <c r="X261" s="1660"/>
      <c r="Y261" s="1660"/>
      <c r="Z261" s="1660"/>
      <c r="AA261" s="1660"/>
      <c r="AB261" s="1660"/>
      <c r="AC261" s="1661"/>
      <c r="AD261" s="1586"/>
      <c r="AE261" s="1587"/>
      <c r="AF261" s="1587"/>
      <c r="AG261" s="1587"/>
      <c r="AH261" s="1587"/>
      <c r="AI261" s="1587"/>
      <c r="AJ261" s="277"/>
      <c r="AK261" s="1586"/>
      <c r="AL261" s="1587"/>
      <c r="AM261" s="1587"/>
      <c r="AN261" s="1587"/>
      <c r="AO261" s="1587"/>
      <c r="AP261" s="1587"/>
      <c r="AQ261" s="277"/>
      <c r="AR261" s="1586"/>
      <c r="AS261" s="1587"/>
      <c r="AT261" s="1587"/>
      <c r="AU261" s="1587"/>
      <c r="AV261" s="278"/>
      <c r="AW261" s="1636"/>
      <c r="AX261" s="1637"/>
      <c r="AY261" s="1637"/>
      <c r="AZ261" s="1637"/>
      <c r="BA261" s="1637"/>
      <c r="BB261" s="1637"/>
      <c r="BC261" s="1637"/>
      <c r="BD261" s="1637"/>
      <c r="BE261" s="1637"/>
      <c r="BF261" s="1690"/>
    </row>
    <row r="262" spans="2:58" s="173" customFormat="1" ht="5.0999999999999996" customHeight="1" thickBot="1">
      <c r="B262" s="1705">
        <v>5</v>
      </c>
      <c r="C262" s="1706"/>
      <c r="D262" s="1584" t="str">
        <f>IFERROR(IF(ISNUMBER(給与_源泉無!D18),給与_源泉無!D18,""),"")</f>
        <v/>
      </c>
      <c r="E262" s="1585"/>
      <c r="F262" s="1585"/>
      <c r="G262" s="1585"/>
      <c r="H262" s="281"/>
      <c r="I262" s="1629" t="str">
        <f>IFERROR(IF(ISNUMBER(給与_源泉無!E18),給与_源泉無!E18,""),"")</f>
        <v/>
      </c>
      <c r="J262" s="1629"/>
      <c r="K262" s="1630">
        <f>IFERROR(給与_源泉無!F18,"")</f>
        <v>0</v>
      </c>
      <c r="L262" s="1631"/>
      <c r="M262" s="1631"/>
      <c r="N262" s="1631"/>
      <c r="O262" s="1631"/>
      <c r="P262" s="282"/>
      <c r="R262" s="1714"/>
      <c r="S262" s="1715"/>
      <c r="T262" s="1715"/>
      <c r="U262" s="1716"/>
      <c r="V262" s="1717"/>
      <c r="W262" s="1718"/>
      <c r="X262" s="1718"/>
      <c r="Y262" s="1718"/>
      <c r="Z262" s="1718"/>
      <c r="AA262" s="1718"/>
      <c r="AB262" s="1718"/>
      <c r="AC262" s="1719"/>
      <c r="AD262" s="1699"/>
      <c r="AE262" s="1700"/>
      <c r="AF262" s="1700"/>
      <c r="AG262" s="1700"/>
      <c r="AH262" s="1700"/>
      <c r="AI262" s="1700"/>
      <c r="AJ262" s="287"/>
      <c r="AK262" s="1699"/>
      <c r="AL262" s="1700"/>
      <c r="AM262" s="1700"/>
      <c r="AN262" s="1700"/>
      <c r="AO262" s="1700"/>
      <c r="AP262" s="1700"/>
      <c r="AQ262" s="287"/>
      <c r="AR262" s="1699"/>
      <c r="AS262" s="1700"/>
      <c r="AT262" s="1700"/>
      <c r="AU262" s="1700"/>
      <c r="AV262" s="288"/>
      <c r="AW262" s="1701"/>
      <c r="AX262" s="1702"/>
      <c r="AY262" s="1702"/>
      <c r="AZ262" s="1702"/>
      <c r="BA262" s="1702"/>
      <c r="BB262" s="1702"/>
      <c r="BC262" s="1702"/>
      <c r="BD262" s="1702"/>
      <c r="BE262" s="1702"/>
      <c r="BF262" s="1704"/>
    </row>
    <row r="263" spans="2:58" s="173" customFormat="1" ht="5.0999999999999996" customHeight="1">
      <c r="B263" s="1705"/>
      <c r="C263" s="1706"/>
      <c r="D263" s="1586"/>
      <c r="E263" s="1587"/>
      <c r="F263" s="1587"/>
      <c r="G263" s="1587"/>
      <c r="H263" s="283"/>
      <c r="I263" s="1629"/>
      <c r="J263" s="1629"/>
      <c r="K263" s="1632"/>
      <c r="L263" s="1633"/>
      <c r="M263" s="1633"/>
      <c r="N263" s="1633"/>
      <c r="O263" s="1633"/>
      <c r="P263" s="284"/>
    </row>
    <row r="264" spans="2:58" s="173" customFormat="1" ht="5.0999999999999996" customHeight="1">
      <c r="B264" s="1705"/>
      <c r="C264" s="1706"/>
      <c r="D264" s="1588"/>
      <c r="E264" s="1589"/>
      <c r="F264" s="1589"/>
      <c r="G264" s="1589"/>
      <c r="H264" s="285"/>
      <c r="I264" s="1629"/>
      <c r="J264" s="1629"/>
      <c r="K264" s="1634"/>
      <c r="L264" s="1635"/>
      <c r="M264" s="1635"/>
      <c r="N264" s="1635"/>
      <c r="O264" s="1635"/>
      <c r="P264" s="286"/>
      <c r="Q264" s="191"/>
      <c r="R264" s="1726" t="s">
        <v>1342</v>
      </c>
      <c r="S264" s="1726"/>
      <c r="T264" s="1726"/>
      <c r="U264" s="1726"/>
      <c r="V264" s="1726"/>
      <c r="W264" s="1726"/>
      <c r="X264" s="1726"/>
      <c r="Y264" s="1726"/>
      <c r="Z264" s="1726"/>
      <c r="AA264" s="1726"/>
      <c r="AB264" s="1726"/>
      <c r="AC264" s="1726"/>
      <c r="AD264" s="1726"/>
      <c r="AE264" s="1726"/>
      <c r="AF264" s="1726"/>
      <c r="AG264" s="1726"/>
      <c r="AH264" s="1726"/>
      <c r="AI264" s="1726"/>
      <c r="AJ264" s="1726"/>
      <c r="AK264" s="1726"/>
      <c r="AL264" s="1726"/>
      <c r="AM264" s="1726"/>
      <c r="AN264" s="1726"/>
      <c r="AO264" s="1726"/>
      <c r="AP264" s="1726"/>
      <c r="AQ264" s="1726"/>
      <c r="AR264" s="1726"/>
      <c r="AS264" s="1726"/>
      <c r="AT264" s="1726"/>
      <c r="AU264" s="1726"/>
      <c r="AV264" s="1726"/>
      <c r="AW264" s="1726"/>
      <c r="AX264" s="1726"/>
      <c r="AY264" s="1726"/>
      <c r="AZ264" s="1726"/>
    </row>
    <row r="265" spans="2:58" s="173" customFormat="1" ht="5.0999999999999996" customHeight="1">
      <c r="B265" s="1705">
        <v>6</v>
      </c>
      <c r="C265" s="1706"/>
      <c r="D265" s="1584" t="str">
        <f>IFERROR(IF(ISNUMBER(給与_源泉無!D19),給与_源泉無!D19,""),"")</f>
        <v/>
      </c>
      <c r="E265" s="1585"/>
      <c r="F265" s="1585"/>
      <c r="G265" s="1585"/>
      <c r="H265" s="281"/>
      <c r="I265" s="1629" t="str">
        <f>IFERROR(IF(ISNUMBER(給与_源泉無!E19),給与_源泉無!E19,""),"")</f>
        <v/>
      </c>
      <c r="J265" s="1629"/>
      <c r="K265" s="1630">
        <f>IFERROR(給与_源泉無!F19,"")</f>
        <v>0</v>
      </c>
      <c r="L265" s="1631"/>
      <c r="M265" s="1631"/>
      <c r="N265" s="1631"/>
      <c r="O265" s="1631"/>
      <c r="P265" s="282"/>
      <c r="Q265" s="191"/>
      <c r="R265" s="1726"/>
      <c r="S265" s="1726"/>
      <c r="T265" s="1726"/>
      <c r="U265" s="1726"/>
      <c r="V265" s="1726"/>
      <c r="W265" s="1726"/>
      <c r="X265" s="1726"/>
      <c r="Y265" s="1726"/>
      <c r="Z265" s="1726"/>
      <c r="AA265" s="1726"/>
      <c r="AB265" s="1726"/>
      <c r="AC265" s="1726"/>
      <c r="AD265" s="1726"/>
      <c r="AE265" s="1726"/>
      <c r="AF265" s="1726"/>
      <c r="AG265" s="1726"/>
      <c r="AH265" s="1726"/>
      <c r="AI265" s="1726"/>
      <c r="AJ265" s="1726"/>
      <c r="AK265" s="1726"/>
      <c r="AL265" s="1726"/>
      <c r="AM265" s="1726"/>
      <c r="AN265" s="1726"/>
      <c r="AO265" s="1726"/>
      <c r="AP265" s="1726"/>
      <c r="AQ265" s="1726"/>
      <c r="AR265" s="1726"/>
      <c r="AS265" s="1726"/>
      <c r="AT265" s="1726"/>
      <c r="AU265" s="1726"/>
      <c r="AV265" s="1726"/>
      <c r="AW265" s="1726"/>
      <c r="AX265" s="1726"/>
      <c r="AY265" s="1726"/>
      <c r="AZ265" s="1726"/>
    </row>
    <row r="266" spans="2:58" s="173" customFormat="1" ht="5.0999999999999996" customHeight="1" thickBot="1">
      <c r="B266" s="1705"/>
      <c r="C266" s="1706"/>
      <c r="D266" s="1586"/>
      <c r="E266" s="1587"/>
      <c r="F266" s="1587"/>
      <c r="G266" s="1587"/>
      <c r="H266" s="283"/>
      <c r="I266" s="1629"/>
      <c r="J266" s="1629"/>
      <c r="K266" s="1632"/>
      <c r="L266" s="1633"/>
      <c r="M266" s="1633"/>
      <c r="N266" s="1633"/>
      <c r="O266" s="1633"/>
      <c r="P266" s="284"/>
      <c r="Q266" s="191"/>
      <c r="R266" s="1726"/>
      <c r="S266" s="1726"/>
      <c r="T266" s="1726"/>
      <c r="U266" s="1726"/>
      <c r="V266" s="1726"/>
      <c r="W266" s="1726"/>
      <c r="X266" s="1726"/>
      <c r="Y266" s="1726"/>
      <c r="Z266" s="1726"/>
      <c r="AA266" s="1726"/>
      <c r="AB266" s="1726"/>
      <c r="AC266" s="1726"/>
      <c r="AD266" s="1726"/>
      <c r="AE266" s="1726"/>
      <c r="AF266" s="1726"/>
      <c r="AG266" s="1726"/>
      <c r="AH266" s="1726"/>
      <c r="AI266" s="1726"/>
      <c r="AJ266" s="1726"/>
      <c r="AK266" s="1726"/>
      <c r="AL266" s="1726"/>
      <c r="AM266" s="1726"/>
      <c r="AN266" s="1726"/>
      <c r="AO266" s="1726"/>
      <c r="AP266" s="1726"/>
      <c r="AQ266" s="1726"/>
      <c r="AR266" s="1726"/>
      <c r="AS266" s="1726"/>
      <c r="AT266" s="1726"/>
      <c r="AU266" s="1726"/>
      <c r="AV266" s="1726"/>
      <c r="AW266" s="1726"/>
      <c r="AX266" s="1726"/>
      <c r="AY266" s="1726"/>
      <c r="AZ266" s="1726"/>
    </row>
    <row r="267" spans="2:58" s="173" customFormat="1" ht="5.0999999999999996" customHeight="1">
      <c r="B267" s="1705"/>
      <c r="C267" s="1706"/>
      <c r="D267" s="1588"/>
      <c r="E267" s="1589"/>
      <c r="F267" s="1589"/>
      <c r="G267" s="1589"/>
      <c r="H267" s="285"/>
      <c r="I267" s="1629"/>
      <c r="J267" s="1629"/>
      <c r="K267" s="1634"/>
      <c r="L267" s="1635"/>
      <c r="M267" s="1635"/>
      <c r="N267" s="1635"/>
      <c r="O267" s="1635"/>
      <c r="P267" s="286"/>
      <c r="R267" s="1722" t="s">
        <v>1335</v>
      </c>
      <c r="S267" s="1723"/>
      <c r="T267" s="1723"/>
      <c r="U267" s="1723"/>
      <c r="V267" s="1669" t="s">
        <v>1336</v>
      </c>
      <c r="W267" s="1667"/>
      <c r="X267" s="1667"/>
      <c r="Y267" s="1667"/>
      <c r="Z267" s="1667"/>
      <c r="AA267" s="1667"/>
      <c r="AB267" s="1667"/>
      <c r="AC267" s="1668"/>
      <c r="AD267" s="2224" t="s">
        <v>1343</v>
      </c>
      <c r="AE267" s="2224"/>
      <c r="AF267" s="2224"/>
      <c r="AG267" s="2224"/>
      <c r="AH267" s="2224"/>
      <c r="AI267" s="1669" t="s">
        <v>1337</v>
      </c>
      <c r="AJ267" s="1667"/>
      <c r="AK267" s="1667"/>
      <c r="AL267" s="1667"/>
      <c r="AM267" s="1667"/>
      <c r="AN267" s="1667"/>
      <c r="AO267" s="1667"/>
      <c r="AP267" s="1668"/>
      <c r="AQ267" s="1669" t="s">
        <v>1338</v>
      </c>
      <c r="AR267" s="1667"/>
      <c r="AS267" s="1667"/>
      <c r="AT267" s="1667"/>
      <c r="AU267" s="1667"/>
      <c r="AV267" s="1667"/>
      <c r="AW267" s="1667"/>
      <c r="AX267" s="1668"/>
      <c r="AY267" s="1821" t="s">
        <v>1414</v>
      </c>
      <c r="AZ267" s="1822"/>
      <c r="BA267" s="1822"/>
      <c r="BB267" s="1822"/>
      <c r="BC267" s="1822"/>
      <c r="BD267" s="1822"/>
      <c r="BE267" s="1822"/>
      <c r="BF267" s="1823"/>
    </row>
    <row r="268" spans="2:58" s="173" customFormat="1" ht="5.0999999999999996" customHeight="1">
      <c r="B268" s="1705">
        <v>7</v>
      </c>
      <c r="C268" s="1706"/>
      <c r="D268" s="1584" t="str">
        <f>IFERROR(IF(ISNUMBER(給与_源泉無!D20),給与_源泉無!D20,""),"")</f>
        <v/>
      </c>
      <c r="E268" s="1585"/>
      <c r="F268" s="1585"/>
      <c r="G268" s="1585"/>
      <c r="H268" s="281"/>
      <c r="I268" s="1629" t="str">
        <f>IFERROR(IF(ISNUMBER(給与_源泉無!E20),給与_源泉無!E20,""),"")</f>
        <v/>
      </c>
      <c r="J268" s="1629"/>
      <c r="K268" s="1630">
        <f>IFERROR(給与_源泉無!F20,"")</f>
        <v>0</v>
      </c>
      <c r="L268" s="1631"/>
      <c r="M268" s="1631"/>
      <c r="N268" s="1631"/>
      <c r="O268" s="1631"/>
      <c r="P268" s="282"/>
      <c r="R268" s="1724"/>
      <c r="S268" s="1725"/>
      <c r="T268" s="1725"/>
      <c r="U268" s="1725"/>
      <c r="V268" s="1670"/>
      <c r="W268" s="1467"/>
      <c r="X268" s="1467"/>
      <c r="Y268" s="1467"/>
      <c r="Z268" s="1467"/>
      <c r="AA268" s="1467"/>
      <c r="AB268" s="1467"/>
      <c r="AC268" s="1652"/>
      <c r="AD268" s="2225"/>
      <c r="AE268" s="2225"/>
      <c r="AF268" s="2225"/>
      <c r="AG268" s="2225"/>
      <c r="AH268" s="2225"/>
      <c r="AI268" s="1670"/>
      <c r="AJ268" s="1467"/>
      <c r="AK268" s="1467"/>
      <c r="AL268" s="1467"/>
      <c r="AM268" s="1467"/>
      <c r="AN268" s="1467"/>
      <c r="AO268" s="1467"/>
      <c r="AP268" s="1652"/>
      <c r="AQ268" s="1670"/>
      <c r="AR268" s="1467"/>
      <c r="AS268" s="1467"/>
      <c r="AT268" s="1467"/>
      <c r="AU268" s="1467"/>
      <c r="AV268" s="1467"/>
      <c r="AW268" s="1467"/>
      <c r="AX268" s="1652"/>
      <c r="AY268" s="1824"/>
      <c r="AZ268" s="1825"/>
      <c r="BA268" s="1825"/>
      <c r="BB268" s="1825"/>
      <c r="BC268" s="1825"/>
      <c r="BD268" s="1825"/>
      <c r="BE268" s="1825"/>
      <c r="BF268" s="1826"/>
    </row>
    <row r="269" spans="2:58" s="173" customFormat="1" ht="5.0999999999999996" customHeight="1">
      <c r="B269" s="1705"/>
      <c r="C269" s="1706"/>
      <c r="D269" s="1586"/>
      <c r="E269" s="1587"/>
      <c r="F269" s="1587"/>
      <c r="G269" s="1587"/>
      <c r="H269" s="283"/>
      <c r="I269" s="1629"/>
      <c r="J269" s="1629"/>
      <c r="K269" s="1632"/>
      <c r="L269" s="1633"/>
      <c r="M269" s="1633"/>
      <c r="N269" s="1633"/>
      <c r="O269" s="1633"/>
      <c r="P269" s="284"/>
      <c r="R269" s="1724"/>
      <c r="S269" s="1725"/>
      <c r="T269" s="1725"/>
      <c r="U269" s="1725"/>
      <c r="V269" s="1671"/>
      <c r="W269" s="1654"/>
      <c r="X269" s="1654"/>
      <c r="Y269" s="1654"/>
      <c r="Z269" s="1654"/>
      <c r="AA269" s="1654"/>
      <c r="AB269" s="1654"/>
      <c r="AC269" s="1655"/>
      <c r="AD269" s="2225"/>
      <c r="AE269" s="2225"/>
      <c r="AF269" s="2225"/>
      <c r="AG269" s="2225"/>
      <c r="AH269" s="2225"/>
      <c r="AI269" s="1671"/>
      <c r="AJ269" s="1654"/>
      <c r="AK269" s="1654"/>
      <c r="AL269" s="1654"/>
      <c r="AM269" s="1654"/>
      <c r="AN269" s="1654"/>
      <c r="AO269" s="1654"/>
      <c r="AP269" s="1655"/>
      <c r="AQ269" s="1671"/>
      <c r="AR269" s="1654"/>
      <c r="AS269" s="1654"/>
      <c r="AT269" s="1654"/>
      <c r="AU269" s="1654"/>
      <c r="AV269" s="1654"/>
      <c r="AW269" s="1654"/>
      <c r="AX269" s="1655"/>
      <c r="AY269" s="1827"/>
      <c r="AZ269" s="1828"/>
      <c r="BA269" s="1828"/>
      <c r="BB269" s="1828"/>
      <c r="BC269" s="1828"/>
      <c r="BD269" s="1828"/>
      <c r="BE269" s="1828"/>
      <c r="BF269" s="1829"/>
    </row>
    <row r="270" spans="2:58" s="173" customFormat="1" ht="5.0999999999999996" customHeight="1">
      <c r="B270" s="1705"/>
      <c r="C270" s="1706"/>
      <c r="D270" s="1588"/>
      <c r="E270" s="1589"/>
      <c r="F270" s="1589"/>
      <c r="G270" s="1589"/>
      <c r="H270" s="285"/>
      <c r="I270" s="1629"/>
      <c r="J270" s="1629"/>
      <c r="K270" s="1634"/>
      <c r="L270" s="1635"/>
      <c r="M270" s="1635"/>
      <c r="N270" s="1635"/>
      <c r="O270" s="1635"/>
      <c r="P270" s="286"/>
      <c r="R270" s="1720" t="str">
        <f>IF(計算シート!A19=1,IF(ISTEXT(配当所得!C26),配当所得!C26,""),"")</f>
        <v/>
      </c>
      <c r="S270" s="1072"/>
      <c r="T270" s="1072"/>
      <c r="U270" s="1073"/>
      <c r="V270" s="1656" t="str">
        <f>IF(計算シート!A19=1,IF(ISTEXT(配当所得!D26),配当所得!D26,""),"")</f>
        <v/>
      </c>
      <c r="W270" s="1657"/>
      <c r="X270" s="1657"/>
      <c r="Y270" s="1657"/>
      <c r="Z270" s="1657"/>
      <c r="AA270" s="1657"/>
      <c r="AB270" s="1657"/>
      <c r="AC270" s="1658"/>
      <c r="AD270" s="1731" t="str">
        <f>IFERROR(計算シート!H141,"")</f>
        <v/>
      </c>
      <c r="AE270" s="1732"/>
      <c r="AF270" s="1732"/>
      <c r="AG270" s="1732"/>
      <c r="AH270" s="1733"/>
      <c r="AI270" s="1584" t="str">
        <f>IFERROR(IF(ISNUMBER(配当所得!L26),配当所得!L26,""),"")</f>
        <v/>
      </c>
      <c r="AJ270" s="1585"/>
      <c r="AK270" s="1585"/>
      <c r="AL270" s="1585"/>
      <c r="AM270" s="1585"/>
      <c r="AN270" s="1585"/>
      <c r="AO270" s="1585"/>
      <c r="AP270" s="1740" t="s">
        <v>70</v>
      </c>
      <c r="AQ270" s="1584" t="str">
        <f>IFERROR(IF(ISNUMBER(配当所得!M26),配当所得!M26,""),"")</f>
        <v/>
      </c>
      <c r="AR270" s="1585"/>
      <c r="AS270" s="1585"/>
      <c r="AT270" s="1585"/>
      <c r="AU270" s="1585"/>
      <c r="AV270" s="1585"/>
      <c r="AW270" s="1585"/>
      <c r="AX270" s="1740" t="s">
        <v>70</v>
      </c>
      <c r="AY270" s="1584" t="str">
        <f>IFERROR(計算シート!G141,"")</f>
        <v/>
      </c>
      <c r="AZ270" s="1585"/>
      <c r="BA270" s="1585"/>
      <c r="BB270" s="1585"/>
      <c r="BC270" s="1585"/>
      <c r="BD270" s="1585"/>
      <c r="BE270" s="1585"/>
      <c r="BF270" s="1710" t="s">
        <v>70</v>
      </c>
    </row>
    <row r="271" spans="2:58" s="173" customFormat="1" ht="5.0999999999999996" customHeight="1">
      <c r="B271" s="1705">
        <v>8</v>
      </c>
      <c r="C271" s="1706"/>
      <c r="D271" s="1584" t="str">
        <f>IFERROR(IF(ISNUMBER(給与_源泉無!D21),給与_源泉無!D21,""),"")</f>
        <v/>
      </c>
      <c r="E271" s="1585"/>
      <c r="F271" s="1585"/>
      <c r="G271" s="1585"/>
      <c r="H271" s="281"/>
      <c r="I271" s="1629" t="str">
        <f>IFERROR(IF(ISNUMBER(給与_源泉無!E21),給与_源泉無!E21,""),"")</f>
        <v/>
      </c>
      <c r="J271" s="1629"/>
      <c r="K271" s="1630">
        <f>IFERROR(給与_源泉無!F21,"")</f>
        <v>0</v>
      </c>
      <c r="L271" s="1631"/>
      <c r="M271" s="1631"/>
      <c r="N271" s="1631"/>
      <c r="O271" s="1631"/>
      <c r="P271" s="282"/>
      <c r="R271" s="1056"/>
      <c r="S271" s="1033"/>
      <c r="T271" s="1033"/>
      <c r="U271" s="1034"/>
      <c r="V271" s="1659"/>
      <c r="W271" s="1660"/>
      <c r="X271" s="1660"/>
      <c r="Y271" s="1660"/>
      <c r="Z271" s="1660"/>
      <c r="AA271" s="1660"/>
      <c r="AB271" s="1660"/>
      <c r="AC271" s="1661"/>
      <c r="AD271" s="1734"/>
      <c r="AE271" s="1735"/>
      <c r="AF271" s="1735"/>
      <c r="AG271" s="1735"/>
      <c r="AH271" s="1736"/>
      <c r="AI271" s="1586"/>
      <c r="AJ271" s="1587"/>
      <c r="AK271" s="1587"/>
      <c r="AL271" s="1587"/>
      <c r="AM271" s="1587"/>
      <c r="AN271" s="1587"/>
      <c r="AO271" s="1587"/>
      <c r="AP271" s="1741"/>
      <c r="AQ271" s="1586"/>
      <c r="AR271" s="1587"/>
      <c r="AS271" s="1587"/>
      <c r="AT271" s="1587"/>
      <c r="AU271" s="1587"/>
      <c r="AV271" s="1587"/>
      <c r="AW271" s="1587"/>
      <c r="AX271" s="1741"/>
      <c r="AY271" s="1586"/>
      <c r="AZ271" s="1587"/>
      <c r="BA271" s="1587"/>
      <c r="BB271" s="1587"/>
      <c r="BC271" s="1587"/>
      <c r="BD271" s="1587"/>
      <c r="BE271" s="1587"/>
      <c r="BF271" s="1711"/>
    </row>
    <row r="272" spans="2:58" s="173" customFormat="1" ht="5.0999999999999996" customHeight="1">
      <c r="B272" s="1705"/>
      <c r="C272" s="1706"/>
      <c r="D272" s="1586"/>
      <c r="E272" s="1587"/>
      <c r="F272" s="1587"/>
      <c r="G272" s="1587"/>
      <c r="H272" s="283"/>
      <c r="I272" s="1629"/>
      <c r="J272" s="1629"/>
      <c r="K272" s="1632"/>
      <c r="L272" s="1633"/>
      <c r="M272" s="1633"/>
      <c r="N272" s="1633"/>
      <c r="O272" s="1633"/>
      <c r="P272" s="284"/>
      <c r="R272" s="1721"/>
      <c r="S272" s="1075"/>
      <c r="T272" s="1075"/>
      <c r="U272" s="1076"/>
      <c r="V272" s="1662"/>
      <c r="W272" s="1663"/>
      <c r="X272" s="1663"/>
      <c r="Y272" s="1663"/>
      <c r="Z272" s="1663"/>
      <c r="AA272" s="1663"/>
      <c r="AB272" s="1663"/>
      <c r="AC272" s="1664"/>
      <c r="AD272" s="1737"/>
      <c r="AE272" s="1738"/>
      <c r="AF272" s="1738"/>
      <c r="AG272" s="1738"/>
      <c r="AH272" s="1739"/>
      <c r="AI272" s="1588"/>
      <c r="AJ272" s="1589"/>
      <c r="AK272" s="1589"/>
      <c r="AL272" s="1589"/>
      <c r="AM272" s="1589"/>
      <c r="AN272" s="1589"/>
      <c r="AO272" s="1589"/>
      <c r="AP272" s="1742"/>
      <c r="AQ272" s="1588"/>
      <c r="AR272" s="1589"/>
      <c r="AS272" s="1589"/>
      <c r="AT272" s="1589"/>
      <c r="AU272" s="1589"/>
      <c r="AV272" s="1589"/>
      <c r="AW272" s="1589"/>
      <c r="AX272" s="1742"/>
      <c r="AY272" s="1588"/>
      <c r="AZ272" s="1589"/>
      <c r="BA272" s="1589"/>
      <c r="BB272" s="1589"/>
      <c r="BC272" s="1589"/>
      <c r="BD272" s="1589"/>
      <c r="BE272" s="1589"/>
      <c r="BF272" s="1712"/>
    </row>
    <row r="273" spans="2:58" s="173" customFormat="1" ht="5.0999999999999996" customHeight="1">
      <c r="B273" s="1705"/>
      <c r="C273" s="1706"/>
      <c r="D273" s="1588"/>
      <c r="E273" s="1589"/>
      <c r="F273" s="1589"/>
      <c r="G273" s="1589"/>
      <c r="H273" s="285"/>
      <c r="I273" s="1629"/>
      <c r="J273" s="1629"/>
      <c r="K273" s="1634"/>
      <c r="L273" s="1635"/>
      <c r="M273" s="1635"/>
      <c r="N273" s="1635"/>
      <c r="O273" s="1635"/>
      <c r="P273" s="286"/>
      <c r="R273" s="1720" t="str">
        <f>IF(計算シート!A19=1,IF(ISTEXT(配当所得!C27),配当所得!C27,""),"")</f>
        <v/>
      </c>
      <c r="S273" s="1072"/>
      <c r="T273" s="1072"/>
      <c r="U273" s="1073"/>
      <c r="V273" s="1656" t="str">
        <f>IF(計算シート!A19=1,IF(ISTEXT(配当所得!D27),配当所得!D27,""),"")</f>
        <v/>
      </c>
      <c r="W273" s="1657"/>
      <c r="X273" s="1657"/>
      <c r="Y273" s="1657"/>
      <c r="Z273" s="1657"/>
      <c r="AA273" s="1657"/>
      <c r="AB273" s="1657"/>
      <c r="AC273" s="1658"/>
      <c r="AD273" s="1731" t="str">
        <f>IFERROR(計算シート!H142,"")</f>
        <v/>
      </c>
      <c r="AE273" s="1732"/>
      <c r="AF273" s="1732"/>
      <c r="AG273" s="1732"/>
      <c r="AH273" s="1733"/>
      <c r="AI273" s="1584" t="str">
        <f>IFERROR(IF(ISNUMBER(配当所得!L27),配当所得!L27,""),"")</f>
        <v/>
      </c>
      <c r="AJ273" s="1585"/>
      <c r="AK273" s="1585"/>
      <c r="AL273" s="1585"/>
      <c r="AM273" s="1585"/>
      <c r="AN273" s="1585"/>
      <c r="AO273" s="1585"/>
      <c r="AP273" s="1740"/>
      <c r="AQ273" s="1584" t="str">
        <f>IFERROR(IF(ISNUMBER(配当所得!M27),配当所得!M27,""),"")</f>
        <v/>
      </c>
      <c r="AR273" s="1585"/>
      <c r="AS273" s="1585"/>
      <c r="AT273" s="1585"/>
      <c r="AU273" s="1585"/>
      <c r="AV273" s="1585"/>
      <c r="AW273" s="1585"/>
      <c r="AX273" s="1740"/>
      <c r="AY273" s="1584" t="str">
        <f>IFERROR(計算シート!G142,"")</f>
        <v/>
      </c>
      <c r="AZ273" s="1585"/>
      <c r="BA273" s="1585"/>
      <c r="BB273" s="1585"/>
      <c r="BC273" s="1585"/>
      <c r="BD273" s="1585"/>
      <c r="BE273" s="1585"/>
      <c r="BF273" s="1710"/>
    </row>
    <row r="274" spans="2:58" s="173" customFormat="1" ht="5.0999999999999996" customHeight="1">
      <c r="B274" s="1705">
        <v>9</v>
      </c>
      <c r="C274" s="1706"/>
      <c r="D274" s="1584" t="str">
        <f>IFERROR(IF(ISNUMBER(給与_源泉無!D22),給与_源泉無!D22,""),"")</f>
        <v/>
      </c>
      <c r="E274" s="1585"/>
      <c r="F274" s="1585"/>
      <c r="G274" s="1585"/>
      <c r="H274" s="281"/>
      <c r="I274" s="1629" t="str">
        <f>IFERROR(IF(ISNUMBER(給与_源泉無!E22),給与_源泉無!E22,""),"")</f>
        <v/>
      </c>
      <c r="J274" s="1629"/>
      <c r="K274" s="1630">
        <f>IFERROR(給与_源泉無!F22,"")</f>
        <v>0</v>
      </c>
      <c r="L274" s="1631"/>
      <c r="M274" s="1631"/>
      <c r="N274" s="1631"/>
      <c r="O274" s="1631"/>
      <c r="P274" s="282"/>
      <c r="R274" s="1056"/>
      <c r="S274" s="1033"/>
      <c r="T274" s="1033"/>
      <c r="U274" s="1034"/>
      <c r="V274" s="1659"/>
      <c r="W274" s="1660"/>
      <c r="X274" s="1660"/>
      <c r="Y274" s="1660"/>
      <c r="Z274" s="1660"/>
      <c r="AA274" s="1660"/>
      <c r="AB274" s="1660"/>
      <c r="AC274" s="1661"/>
      <c r="AD274" s="1734"/>
      <c r="AE274" s="1735"/>
      <c r="AF274" s="1735"/>
      <c r="AG274" s="1735"/>
      <c r="AH274" s="1736"/>
      <c r="AI274" s="1586"/>
      <c r="AJ274" s="1587"/>
      <c r="AK274" s="1587"/>
      <c r="AL274" s="1587"/>
      <c r="AM274" s="1587"/>
      <c r="AN274" s="1587"/>
      <c r="AO274" s="1587"/>
      <c r="AP274" s="1741"/>
      <c r="AQ274" s="1586"/>
      <c r="AR274" s="1587"/>
      <c r="AS274" s="1587"/>
      <c r="AT274" s="1587"/>
      <c r="AU274" s="1587"/>
      <c r="AV274" s="1587"/>
      <c r="AW274" s="1587"/>
      <c r="AX274" s="1741"/>
      <c r="AY274" s="1586"/>
      <c r="AZ274" s="1587"/>
      <c r="BA274" s="1587"/>
      <c r="BB274" s="1587"/>
      <c r="BC274" s="1587"/>
      <c r="BD274" s="1587"/>
      <c r="BE274" s="1587"/>
      <c r="BF274" s="1711"/>
    </row>
    <row r="275" spans="2:58" s="173" customFormat="1" ht="5.0999999999999996" customHeight="1">
      <c r="B275" s="1705"/>
      <c r="C275" s="1706"/>
      <c r="D275" s="1586"/>
      <c r="E275" s="1587"/>
      <c r="F275" s="1587"/>
      <c r="G275" s="1587"/>
      <c r="H275" s="283"/>
      <c r="I275" s="1629"/>
      <c r="J275" s="1629"/>
      <c r="K275" s="1632"/>
      <c r="L275" s="1633"/>
      <c r="M275" s="1633"/>
      <c r="N275" s="1633"/>
      <c r="O275" s="1633"/>
      <c r="P275" s="284"/>
      <c r="R275" s="1721"/>
      <c r="S275" s="1075"/>
      <c r="T275" s="1075"/>
      <c r="U275" s="1076"/>
      <c r="V275" s="1662"/>
      <c r="W275" s="1663"/>
      <c r="X275" s="1663"/>
      <c r="Y275" s="1663"/>
      <c r="Z275" s="1663"/>
      <c r="AA275" s="1663"/>
      <c r="AB275" s="1663"/>
      <c r="AC275" s="1664"/>
      <c r="AD275" s="1737"/>
      <c r="AE275" s="1738"/>
      <c r="AF275" s="1738"/>
      <c r="AG275" s="1738"/>
      <c r="AH275" s="1739"/>
      <c r="AI275" s="1588"/>
      <c r="AJ275" s="1589"/>
      <c r="AK275" s="1589"/>
      <c r="AL275" s="1589"/>
      <c r="AM275" s="1589"/>
      <c r="AN275" s="1589"/>
      <c r="AO275" s="1589"/>
      <c r="AP275" s="1742"/>
      <c r="AQ275" s="1588"/>
      <c r="AR275" s="1589"/>
      <c r="AS275" s="1589"/>
      <c r="AT275" s="1589"/>
      <c r="AU275" s="1589"/>
      <c r="AV275" s="1589"/>
      <c r="AW275" s="1589"/>
      <c r="AX275" s="1742"/>
      <c r="AY275" s="1588"/>
      <c r="AZ275" s="1589"/>
      <c r="BA275" s="1589"/>
      <c r="BB275" s="1589"/>
      <c r="BC275" s="1589"/>
      <c r="BD275" s="1589"/>
      <c r="BE275" s="1589"/>
      <c r="BF275" s="1712"/>
    </row>
    <row r="276" spans="2:58" s="173" customFormat="1" ht="5.0999999999999996" customHeight="1">
      <c r="B276" s="1705"/>
      <c r="C276" s="1706"/>
      <c r="D276" s="1588"/>
      <c r="E276" s="1589"/>
      <c r="F276" s="1589"/>
      <c r="G276" s="1589"/>
      <c r="H276" s="285"/>
      <c r="I276" s="1629"/>
      <c r="J276" s="1629"/>
      <c r="K276" s="1634"/>
      <c r="L276" s="1635"/>
      <c r="M276" s="1635"/>
      <c r="N276" s="1635"/>
      <c r="O276" s="1635"/>
      <c r="P276" s="286"/>
      <c r="R276" s="1720" t="str">
        <f>IF(計算シート!A19=1,IF(ISTEXT(配当所得!C28),配当所得!C28,""),"")</f>
        <v/>
      </c>
      <c r="S276" s="1072"/>
      <c r="T276" s="1072"/>
      <c r="U276" s="1073"/>
      <c r="V276" s="1656" t="str">
        <f>IF(計算シート!A19=1,IF(ISTEXT(配当所得!D28),配当所得!D28,""),"")</f>
        <v/>
      </c>
      <c r="W276" s="1657"/>
      <c r="X276" s="1657"/>
      <c r="Y276" s="1657"/>
      <c r="Z276" s="1657"/>
      <c r="AA276" s="1657"/>
      <c r="AB276" s="1657"/>
      <c r="AC276" s="1658"/>
      <c r="AD276" s="1731" t="str">
        <f>IFERROR(計算シート!H143,"")</f>
        <v/>
      </c>
      <c r="AE276" s="1732"/>
      <c r="AF276" s="1732"/>
      <c r="AG276" s="1732"/>
      <c r="AH276" s="1733"/>
      <c r="AI276" s="1584" t="str">
        <f>IFERROR(IF(ISNUMBER(配当所得!L28),配当所得!L28,""),"")</f>
        <v/>
      </c>
      <c r="AJ276" s="1585"/>
      <c r="AK276" s="1585"/>
      <c r="AL276" s="1585"/>
      <c r="AM276" s="1585"/>
      <c r="AN276" s="1585"/>
      <c r="AO276" s="1585"/>
      <c r="AP276" s="1740"/>
      <c r="AQ276" s="1584" t="str">
        <f>IFERROR(IF(ISNUMBER(配当所得!M28),配当所得!M28,""),"")</f>
        <v/>
      </c>
      <c r="AR276" s="1585"/>
      <c r="AS276" s="1585"/>
      <c r="AT276" s="1585"/>
      <c r="AU276" s="1585"/>
      <c r="AV276" s="1585"/>
      <c r="AW276" s="1585"/>
      <c r="AX276" s="1740"/>
      <c r="AY276" s="1584" t="str">
        <f>IFERROR(計算シート!G143,"")</f>
        <v/>
      </c>
      <c r="AZ276" s="1585"/>
      <c r="BA276" s="1585"/>
      <c r="BB276" s="1585"/>
      <c r="BC276" s="1585"/>
      <c r="BD276" s="1585"/>
      <c r="BE276" s="1585"/>
      <c r="BF276" s="1710"/>
    </row>
    <row r="277" spans="2:58" s="173" customFormat="1" ht="5.0999999999999996" customHeight="1">
      <c r="B277" s="1705">
        <v>10</v>
      </c>
      <c r="C277" s="1706"/>
      <c r="D277" s="1584" t="str">
        <f>IFERROR(IF(ISNUMBER(給与_源泉無!D23),給与_源泉無!D23,""),"")</f>
        <v/>
      </c>
      <c r="E277" s="1585"/>
      <c r="F277" s="1585"/>
      <c r="G277" s="1585"/>
      <c r="H277" s="281"/>
      <c r="I277" s="1629" t="str">
        <f>IFERROR(IF(ISNUMBER(給与_源泉無!E23),給与_源泉無!E23,""),"")</f>
        <v/>
      </c>
      <c r="J277" s="1629"/>
      <c r="K277" s="1630">
        <f>IFERROR(給与_源泉無!F23,"")</f>
        <v>0</v>
      </c>
      <c r="L277" s="1631"/>
      <c r="M277" s="1631"/>
      <c r="N277" s="1631"/>
      <c r="O277" s="1631"/>
      <c r="P277" s="282"/>
      <c r="R277" s="1056"/>
      <c r="S277" s="1033"/>
      <c r="T277" s="1033"/>
      <c r="U277" s="1034"/>
      <c r="V277" s="1659"/>
      <c r="W277" s="1660"/>
      <c r="X277" s="1660"/>
      <c r="Y277" s="1660"/>
      <c r="Z277" s="1660"/>
      <c r="AA277" s="1660"/>
      <c r="AB277" s="1660"/>
      <c r="AC277" s="1661"/>
      <c r="AD277" s="1734"/>
      <c r="AE277" s="1735"/>
      <c r="AF277" s="1735"/>
      <c r="AG277" s="1735"/>
      <c r="AH277" s="1736"/>
      <c r="AI277" s="1586"/>
      <c r="AJ277" s="1587"/>
      <c r="AK277" s="1587"/>
      <c r="AL277" s="1587"/>
      <c r="AM277" s="1587"/>
      <c r="AN277" s="1587"/>
      <c r="AO277" s="1587"/>
      <c r="AP277" s="1741"/>
      <c r="AQ277" s="1586"/>
      <c r="AR277" s="1587"/>
      <c r="AS277" s="1587"/>
      <c r="AT277" s="1587"/>
      <c r="AU277" s="1587"/>
      <c r="AV277" s="1587"/>
      <c r="AW277" s="1587"/>
      <c r="AX277" s="1741"/>
      <c r="AY277" s="1586"/>
      <c r="AZ277" s="1587"/>
      <c r="BA277" s="1587"/>
      <c r="BB277" s="1587"/>
      <c r="BC277" s="1587"/>
      <c r="BD277" s="1587"/>
      <c r="BE277" s="1587"/>
      <c r="BF277" s="1711"/>
    </row>
    <row r="278" spans="2:58" s="173" customFormat="1" ht="5.0999999999999996" customHeight="1">
      <c r="B278" s="1705"/>
      <c r="C278" s="1706"/>
      <c r="D278" s="1586"/>
      <c r="E278" s="1587"/>
      <c r="F278" s="1587"/>
      <c r="G278" s="1587"/>
      <c r="H278" s="283"/>
      <c r="I278" s="1629"/>
      <c r="J278" s="1629"/>
      <c r="K278" s="1632"/>
      <c r="L278" s="1633"/>
      <c r="M278" s="1633"/>
      <c r="N278" s="1633"/>
      <c r="O278" s="1633"/>
      <c r="P278" s="284"/>
      <c r="R278" s="1721"/>
      <c r="S278" s="1075"/>
      <c r="T278" s="1075"/>
      <c r="U278" s="1076"/>
      <c r="V278" s="1662"/>
      <c r="W278" s="1663"/>
      <c r="X278" s="1663"/>
      <c r="Y278" s="1663"/>
      <c r="Z278" s="1663"/>
      <c r="AA278" s="1663"/>
      <c r="AB278" s="1663"/>
      <c r="AC278" s="1664"/>
      <c r="AD278" s="1737"/>
      <c r="AE278" s="1738"/>
      <c r="AF278" s="1738"/>
      <c r="AG278" s="1738"/>
      <c r="AH278" s="1739"/>
      <c r="AI278" s="1588"/>
      <c r="AJ278" s="1589"/>
      <c r="AK278" s="1589"/>
      <c r="AL278" s="1589"/>
      <c r="AM278" s="1589"/>
      <c r="AN278" s="1589"/>
      <c r="AO278" s="1589"/>
      <c r="AP278" s="1742"/>
      <c r="AQ278" s="1588"/>
      <c r="AR278" s="1589"/>
      <c r="AS278" s="1589"/>
      <c r="AT278" s="1589"/>
      <c r="AU278" s="1589"/>
      <c r="AV278" s="1589"/>
      <c r="AW278" s="1589"/>
      <c r="AX278" s="1742"/>
      <c r="AY278" s="1588"/>
      <c r="AZ278" s="1589"/>
      <c r="BA278" s="1589"/>
      <c r="BB278" s="1589"/>
      <c r="BC278" s="1589"/>
      <c r="BD278" s="1589"/>
      <c r="BE278" s="1589"/>
      <c r="BF278" s="1712"/>
    </row>
    <row r="279" spans="2:58" s="173" customFormat="1" ht="5.0999999999999996" customHeight="1">
      <c r="B279" s="1705"/>
      <c r="C279" s="1706"/>
      <c r="D279" s="1588"/>
      <c r="E279" s="1589"/>
      <c r="F279" s="1589"/>
      <c r="G279" s="1589"/>
      <c r="H279" s="285"/>
      <c r="I279" s="1629"/>
      <c r="J279" s="1629"/>
      <c r="K279" s="1634"/>
      <c r="L279" s="1635"/>
      <c r="M279" s="1635"/>
      <c r="N279" s="1635"/>
      <c r="O279" s="1635"/>
      <c r="P279" s="286"/>
      <c r="R279" s="1720" t="str">
        <f>IF(計算シート!A19=1,IF(ISTEXT(配当所得!C29),配当所得!C29,""),"")</f>
        <v/>
      </c>
      <c r="S279" s="1072"/>
      <c r="T279" s="1072"/>
      <c r="U279" s="1073"/>
      <c r="V279" s="1656" t="str">
        <f>IF(計算シート!A19=1,IF(ISTEXT(配当所得!D29),配当所得!D29,""),"")</f>
        <v/>
      </c>
      <c r="W279" s="1657"/>
      <c r="X279" s="1657"/>
      <c r="Y279" s="1657"/>
      <c r="Z279" s="1657"/>
      <c r="AA279" s="1657"/>
      <c r="AB279" s="1657"/>
      <c r="AC279" s="1658"/>
      <c r="AD279" s="1731" t="str">
        <f>IFERROR(計算シート!H144,"")</f>
        <v/>
      </c>
      <c r="AE279" s="1732"/>
      <c r="AF279" s="1732"/>
      <c r="AG279" s="1732"/>
      <c r="AH279" s="1733"/>
      <c r="AI279" s="1584" t="str">
        <f>IFERROR(IF(ISNUMBER(配当所得!L29),配当所得!L29,""),"")</f>
        <v/>
      </c>
      <c r="AJ279" s="1585"/>
      <c r="AK279" s="1585"/>
      <c r="AL279" s="1585"/>
      <c r="AM279" s="1585"/>
      <c r="AN279" s="1585"/>
      <c r="AO279" s="1585"/>
      <c r="AP279" s="1740"/>
      <c r="AQ279" s="1584" t="str">
        <f>IFERROR(IF(ISNUMBER(配当所得!M29),配当所得!M29,""),"")</f>
        <v/>
      </c>
      <c r="AR279" s="1585"/>
      <c r="AS279" s="1585"/>
      <c r="AT279" s="1585"/>
      <c r="AU279" s="1585"/>
      <c r="AV279" s="1585"/>
      <c r="AW279" s="1585"/>
      <c r="AX279" s="1740"/>
      <c r="AY279" s="1584" t="str">
        <f>IFERROR(計算シート!G144,"")</f>
        <v/>
      </c>
      <c r="AZ279" s="1585"/>
      <c r="BA279" s="1585"/>
      <c r="BB279" s="1585"/>
      <c r="BC279" s="1585"/>
      <c r="BD279" s="1585"/>
      <c r="BE279" s="1585"/>
      <c r="BF279" s="1710"/>
    </row>
    <row r="280" spans="2:58" s="173" customFormat="1" ht="5.0999999999999996" customHeight="1">
      <c r="B280" s="1705">
        <v>11</v>
      </c>
      <c r="C280" s="1706"/>
      <c r="D280" s="1584" t="str">
        <f>IFERROR(IF(ISNUMBER(給与_源泉無!D24),給与_源泉無!D24,""),"")</f>
        <v/>
      </c>
      <c r="E280" s="1585"/>
      <c r="F280" s="1585"/>
      <c r="G280" s="1585"/>
      <c r="H280" s="281"/>
      <c r="I280" s="1629" t="str">
        <f>IFERROR(IF(ISNUMBER(給与_源泉無!E24),給与_源泉無!E24,""),"")</f>
        <v/>
      </c>
      <c r="J280" s="1629"/>
      <c r="K280" s="1630">
        <f>IFERROR(給与_源泉無!F24,"")</f>
        <v>0</v>
      </c>
      <c r="L280" s="1631"/>
      <c r="M280" s="1631"/>
      <c r="N280" s="1631"/>
      <c r="O280" s="1631"/>
      <c r="P280" s="282"/>
      <c r="Q280" s="221"/>
      <c r="R280" s="1056"/>
      <c r="S280" s="1033"/>
      <c r="T280" s="1033"/>
      <c r="U280" s="1034"/>
      <c r="V280" s="1659"/>
      <c r="W280" s="1660"/>
      <c r="X280" s="1660"/>
      <c r="Y280" s="1660"/>
      <c r="Z280" s="1660"/>
      <c r="AA280" s="1660"/>
      <c r="AB280" s="1660"/>
      <c r="AC280" s="1661"/>
      <c r="AD280" s="1734"/>
      <c r="AE280" s="1735"/>
      <c r="AF280" s="1735"/>
      <c r="AG280" s="1735"/>
      <c r="AH280" s="1736"/>
      <c r="AI280" s="1586"/>
      <c r="AJ280" s="1587"/>
      <c r="AK280" s="1587"/>
      <c r="AL280" s="1587"/>
      <c r="AM280" s="1587"/>
      <c r="AN280" s="1587"/>
      <c r="AO280" s="1587"/>
      <c r="AP280" s="1741"/>
      <c r="AQ280" s="1586"/>
      <c r="AR280" s="1587"/>
      <c r="AS280" s="1587"/>
      <c r="AT280" s="1587"/>
      <c r="AU280" s="1587"/>
      <c r="AV280" s="1587"/>
      <c r="AW280" s="1587"/>
      <c r="AX280" s="1741"/>
      <c r="AY280" s="1586"/>
      <c r="AZ280" s="1587"/>
      <c r="BA280" s="1587"/>
      <c r="BB280" s="1587"/>
      <c r="BC280" s="1587"/>
      <c r="BD280" s="1587"/>
      <c r="BE280" s="1587"/>
      <c r="BF280" s="1711"/>
    </row>
    <row r="281" spans="2:58" s="173" customFormat="1" ht="5.0999999999999996" customHeight="1" thickBot="1">
      <c r="B281" s="1705"/>
      <c r="C281" s="1706"/>
      <c r="D281" s="1586"/>
      <c r="E281" s="1587"/>
      <c r="F281" s="1587"/>
      <c r="G281" s="1587"/>
      <c r="H281" s="283"/>
      <c r="I281" s="1629"/>
      <c r="J281" s="1629"/>
      <c r="K281" s="1632"/>
      <c r="L281" s="1633"/>
      <c r="M281" s="1633"/>
      <c r="N281" s="1633"/>
      <c r="O281" s="1633"/>
      <c r="P281" s="284"/>
      <c r="Q281" s="221"/>
      <c r="R281" s="1721"/>
      <c r="S281" s="1075"/>
      <c r="T281" s="1075"/>
      <c r="U281" s="1076"/>
      <c r="V281" s="1662"/>
      <c r="W281" s="1663"/>
      <c r="X281" s="1663"/>
      <c r="Y281" s="1663"/>
      <c r="Z281" s="1663"/>
      <c r="AA281" s="1663"/>
      <c r="AB281" s="1663"/>
      <c r="AC281" s="1664"/>
      <c r="AD281" s="1737"/>
      <c r="AE281" s="1738"/>
      <c r="AF281" s="1738"/>
      <c r="AG281" s="1738"/>
      <c r="AH281" s="1739"/>
      <c r="AI281" s="1588"/>
      <c r="AJ281" s="1589"/>
      <c r="AK281" s="1589"/>
      <c r="AL281" s="1589"/>
      <c r="AM281" s="1589"/>
      <c r="AN281" s="1589"/>
      <c r="AO281" s="1589"/>
      <c r="AP281" s="1742"/>
      <c r="AQ281" s="1588"/>
      <c r="AR281" s="1589"/>
      <c r="AS281" s="1589"/>
      <c r="AT281" s="1589"/>
      <c r="AU281" s="1589"/>
      <c r="AV281" s="1589"/>
      <c r="AW281" s="1589"/>
      <c r="AX281" s="1742"/>
      <c r="AY281" s="1588"/>
      <c r="AZ281" s="1589"/>
      <c r="BA281" s="1589"/>
      <c r="BB281" s="1589"/>
      <c r="BC281" s="1589"/>
      <c r="BD281" s="1589"/>
      <c r="BE281" s="1589"/>
      <c r="BF281" s="1712"/>
    </row>
    <row r="282" spans="2:58" s="173" customFormat="1" ht="5.0999999999999996" customHeight="1">
      <c r="B282" s="1705"/>
      <c r="C282" s="1706"/>
      <c r="D282" s="1588"/>
      <c r="E282" s="1589"/>
      <c r="F282" s="1589"/>
      <c r="G282" s="1589"/>
      <c r="H282" s="285"/>
      <c r="I282" s="1629"/>
      <c r="J282" s="1629"/>
      <c r="K282" s="1634"/>
      <c r="L282" s="1635"/>
      <c r="M282" s="1635"/>
      <c r="N282" s="1635"/>
      <c r="O282" s="1635"/>
      <c r="P282" s="286"/>
      <c r="Q282" s="221"/>
      <c r="R282" s="289"/>
      <c r="S282" s="289"/>
      <c r="T282" s="289"/>
      <c r="U282" s="289"/>
      <c r="V282" s="289"/>
      <c r="W282" s="289"/>
      <c r="X282" s="289"/>
      <c r="Y282" s="289"/>
      <c r="Z282" s="289"/>
      <c r="AA282" s="289"/>
      <c r="AB282" s="289"/>
      <c r="AC282" s="289"/>
      <c r="AD282" s="289"/>
      <c r="AE282" s="289"/>
      <c r="AF282" s="289"/>
      <c r="AG282" s="289"/>
      <c r="AH282" s="289"/>
      <c r="AI282" s="289"/>
      <c r="AJ282" s="289"/>
      <c r="AK282" s="290"/>
      <c r="AL282" s="1648" t="s">
        <v>1344</v>
      </c>
      <c r="AM282" s="1649"/>
      <c r="AN282" s="1649"/>
      <c r="AO282" s="1649"/>
      <c r="AP282" s="1649"/>
      <c r="AQ282" s="1649"/>
      <c r="AR282" s="1649"/>
      <c r="AS282" s="1649"/>
      <c r="AT282" s="1649"/>
      <c r="AU282" s="1649"/>
      <c r="AV282" s="1649"/>
      <c r="AW282" s="1649"/>
      <c r="AX282" s="1650"/>
      <c r="AY282" s="1584"/>
      <c r="AZ282" s="1585"/>
      <c r="BA282" s="1585"/>
      <c r="BB282" s="1585"/>
      <c r="BC282" s="1585"/>
      <c r="BD282" s="1585"/>
      <c r="BE282" s="1585"/>
      <c r="BF282" s="1728"/>
    </row>
    <row r="283" spans="2:58" s="173" customFormat="1" ht="5.0999999999999996" customHeight="1">
      <c r="B283" s="1705">
        <v>12</v>
      </c>
      <c r="C283" s="1706"/>
      <c r="D283" s="1584" t="str">
        <f>IFERROR(IF(ISNUMBER(給与_源泉無!D25),給与_源泉無!D25,""),"")</f>
        <v/>
      </c>
      <c r="E283" s="1585"/>
      <c r="F283" s="1585"/>
      <c r="G283" s="1585"/>
      <c r="H283" s="281"/>
      <c r="I283" s="1629" t="str">
        <f>IFERROR(IF(ISNUMBER(給与_源泉無!E25),給与_源泉無!E25,""),"")</f>
        <v/>
      </c>
      <c r="J283" s="1629"/>
      <c r="K283" s="1630">
        <f>IFERROR(給与_源泉無!F25,"")</f>
        <v>0</v>
      </c>
      <c r="L283" s="1631"/>
      <c r="M283" s="1631"/>
      <c r="N283" s="1631"/>
      <c r="O283" s="1631"/>
      <c r="P283" s="282"/>
      <c r="Q283" s="221"/>
      <c r="R283" s="272"/>
      <c r="S283" s="272"/>
      <c r="T283" s="272"/>
      <c r="U283" s="272"/>
      <c r="V283" s="272"/>
      <c r="W283" s="272"/>
      <c r="X283" s="272"/>
      <c r="Y283" s="272"/>
      <c r="Z283" s="272"/>
      <c r="AA283" s="272"/>
      <c r="AB283" s="272"/>
      <c r="AC283" s="272"/>
      <c r="AD283" s="272"/>
      <c r="AE283" s="272"/>
      <c r="AF283" s="272"/>
      <c r="AG283" s="272"/>
      <c r="AH283" s="272"/>
      <c r="AI283" s="272"/>
      <c r="AJ283" s="272"/>
      <c r="AK283" s="272"/>
      <c r="AL283" s="1651"/>
      <c r="AM283" s="1467"/>
      <c r="AN283" s="1467"/>
      <c r="AO283" s="1467"/>
      <c r="AP283" s="1467"/>
      <c r="AQ283" s="1467"/>
      <c r="AR283" s="1467"/>
      <c r="AS283" s="1467"/>
      <c r="AT283" s="1467"/>
      <c r="AU283" s="1467"/>
      <c r="AV283" s="1467"/>
      <c r="AW283" s="1467"/>
      <c r="AX283" s="1652"/>
      <c r="AY283" s="1586"/>
      <c r="AZ283" s="1587"/>
      <c r="BA283" s="1587"/>
      <c r="BB283" s="1587"/>
      <c r="BC283" s="1587"/>
      <c r="BD283" s="1587"/>
      <c r="BE283" s="1587"/>
      <c r="BF283" s="1729"/>
    </row>
    <row r="284" spans="2:58" s="173" customFormat="1" ht="5.0999999999999996" customHeight="1" thickBot="1">
      <c r="B284" s="1705"/>
      <c r="C284" s="1706"/>
      <c r="D284" s="1586"/>
      <c r="E284" s="1587"/>
      <c r="F284" s="1587"/>
      <c r="G284" s="1587"/>
      <c r="H284" s="283"/>
      <c r="I284" s="1629"/>
      <c r="J284" s="1629"/>
      <c r="K284" s="1632"/>
      <c r="L284" s="1633"/>
      <c r="M284" s="1633"/>
      <c r="N284" s="1633"/>
      <c r="O284" s="1633"/>
      <c r="P284" s="284"/>
      <c r="Q284" s="221"/>
      <c r="R284" s="272"/>
      <c r="S284" s="272"/>
      <c r="T284" s="272"/>
      <c r="U284" s="272"/>
      <c r="V284" s="272"/>
      <c r="W284" s="272"/>
      <c r="X284" s="272"/>
      <c r="Y284" s="272"/>
      <c r="Z284" s="272"/>
      <c r="AA284" s="272"/>
      <c r="AB284" s="272"/>
      <c r="AC284" s="272"/>
      <c r="AD284" s="272"/>
      <c r="AE284" s="272"/>
      <c r="AF284" s="272"/>
      <c r="AG284" s="272"/>
      <c r="AH284" s="272"/>
      <c r="AI284" s="272"/>
      <c r="AJ284" s="272"/>
      <c r="AK284" s="272"/>
      <c r="AL284" s="1714"/>
      <c r="AM284" s="1715"/>
      <c r="AN284" s="1715"/>
      <c r="AO284" s="1715"/>
      <c r="AP284" s="1715"/>
      <c r="AQ284" s="1715"/>
      <c r="AR284" s="1715"/>
      <c r="AS284" s="1715"/>
      <c r="AT284" s="1715"/>
      <c r="AU284" s="1715"/>
      <c r="AV284" s="1715"/>
      <c r="AW284" s="1715"/>
      <c r="AX284" s="1716"/>
      <c r="AY284" s="1699"/>
      <c r="AZ284" s="1700"/>
      <c r="BA284" s="1700"/>
      <c r="BB284" s="1700"/>
      <c r="BC284" s="1700"/>
      <c r="BD284" s="1700"/>
      <c r="BE284" s="1700"/>
      <c r="BF284" s="1730"/>
    </row>
    <row r="285" spans="2:58" s="173" customFormat="1" ht="5.0999999999999996" customHeight="1">
      <c r="B285" s="1705"/>
      <c r="C285" s="1706"/>
      <c r="D285" s="1588"/>
      <c r="E285" s="1589"/>
      <c r="F285" s="1589"/>
      <c r="G285" s="1589"/>
      <c r="H285" s="285"/>
      <c r="I285" s="1629"/>
      <c r="J285" s="1629"/>
      <c r="K285" s="1634"/>
      <c r="L285" s="1635"/>
      <c r="M285" s="1635"/>
      <c r="N285" s="1635"/>
      <c r="O285" s="1635"/>
      <c r="P285" s="286"/>
      <c r="Q285" s="221"/>
      <c r="R285" s="258"/>
      <c r="S285" s="258"/>
      <c r="T285" s="258"/>
      <c r="U285" s="258"/>
      <c r="V285" s="258"/>
      <c r="W285" s="258"/>
      <c r="X285" s="258"/>
      <c r="Y285" s="258"/>
      <c r="Z285" s="258"/>
      <c r="AA285" s="258"/>
      <c r="AB285" s="258"/>
      <c r="AC285" s="258"/>
      <c r="AD285" s="258"/>
      <c r="AE285" s="258"/>
      <c r="AF285" s="258"/>
      <c r="AG285" s="258"/>
      <c r="AH285" s="258"/>
      <c r="AI285" s="258"/>
      <c r="AJ285" s="258"/>
      <c r="AK285" s="258"/>
      <c r="AL285" s="258"/>
      <c r="AM285" s="258"/>
      <c r="AN285" s="258"/>
      <c r="AO285" s="258"/>
      <c r="AP285" s="258"/>
      <c r="AQ285" s="258"/>
      <c r="AR285" s="258"/>
      <c r="AS285" s="258"/>
      <c r="AT285" s="258"/>
      <c r="AU285" s="258"/>
      <c r="AV285" s="258"/>
      <c r="AW285" s="258"/>
      <c r="AX285" s="258"/>
      <c r="AY285" s="258"/>
      <c r="AZ285" s="258"/>
      <c r="BA285" s="258"/>
      <c r="BB285" s="258"/>
      <c r="BC285" s="258"/>
      <c r="BD285" s="258"/>
      <c r="BE285" s="258"/>
      <c r="BF285" s="258"/>
    </row>
    <row r="286" spans="2:58" s="173" customFormat="1" ht="5.0999999999999996" customHeight="1">
      <c r="B286" s="1749" t="s">
        <v>1345</v>
      </c>
      <c r="C286" s="1750"/>
      <c r="D286" s="1750"/>
      <c r="E286" s="1750"/>
      <c r="F286" s="1751"/>
      <c r="G286" s="1630">
        <f>IFERROR(給与_源泉無!F26,"")</f>
        <v>0</v>
      </c>
      <c r="H286" s="1631"/>
      <c r="I286" s="1631"/>
      <c r="J286" s="1631"/>
      <c r="K286" s="1631"/>
      <c r="L286" s="1631"/>
      <c r="M286" s="1631"/>
      <c r="N286" s="1631"/>
      <c r="O286" s="1631"/>
      <c r="P286" s="1776" t="s">
        <v>70</v>
      </c>
      <c r="R286" s="1726" t="s">
        <v>1346</v>
      </c>
      <c r="S286" s="1726"/>
      <c r="T286" s="1726"/>
      <c r="U286" s="1726"/>
      <c r="V286" s="1726"/>
      <c r="W286" s="1726"/>
      <c r="X286" s="1726"/>
      <c r="Y286" s="1726"/>
      <c r="Z286" s="1726"/>
      <c r="AA286" s="1726"/>
      <c r="AB286" s="1726"/>
      <c r="AC286" s="1726"/>
      <c r="AD286" s="1726"/>
      <c r="AE286" s="1726"/>
      <c r="AF286" s="1726"/>
      <c r="AG286" s="1726"/>
      <c r="AH286" s="1726"/>
      <c r="AI286" s="1726"/>
      <c r="AJ286" s="1726"/>
      <c r="AK286" s="1726"/>
      <c r="AL286" s="1726"/>
      <c r="AM286" s="1726"/>
      <c r="AN286" s="1726"/>
      <c r="AO286" s="1726"/>
      <c r="AP286" s="1726"/>
      <c r="AQ286" s="1726"/>
      <c r="AR286" s="1726"/>
      <c r="AS286" s="1726"/>
      <c r="AT286" s="1726"/>
    </row>
    <row r="287" spans="2:58" s="173" customFormat="1" ht="5.0999999999999996" customHeight="1">
      <c r="B287" s="1386"/>
      <c r="C287" s="1752"/>
      <c r="D287" s="1752"/>
      <c r="E287" s="1752"/>
      <c r="F287" s="1387"/>
      <c r="G287" s="1632"/>
      <c r="H287" s="1633"/>
      <c r="I287" s="1633"/>
      <c r="J287" s="1633"/>
      <c r="K287" s="1633"/>
      <c r="L287" s="1633"/>
      <c r="M287" s="1633"/>
      <c r="N287" s="1633"/>
      <c r="O287" s="1633"/>
      <c r="P287" s="1777"/>
      <c r="R287" s="1726"/>
      <c r="S287" s="1726"/>
      <c r="T287" s="1726"/>
      <c r="U287" s="1726"/>
      <c r="V287" s="1726"/>
      <c r="W287" s="1726"/>
      <c r="X287" s="1726"/>
      <c r="Y287" s="1726"/>
      <c r="Z287" s="1726"/>
      <c r="AA287" s="1726"/>
      <c r="AB287" s="1726"/>
      <c r="AC287" s="1726"/>
      <c r="AD287" s="1726"/>
      <c r="AE287" s="1726"/>
      <c r="AF287" s="1726"/>
      <c r="AG287" s="1726"/>
      <c r="AH287" s="1726"/>
      <c r="AI287" s="1726"/>
      <c r="AJ287" s="1726"/>
      <c r="AK287" s="1726"/>
      <c r="AL287" s="1726"/>
      <c r="AM287" s="1726"/>
      <c r="AN287" s="1726"/>
      <c r="AO287" s="1726"/>
      <c r="AP287" s="1726"/>
      <c r="AQ287" s="1726"/>
      <c r="AR287" s="1726"/>
      <c r="AS287" s="1726"/>
      <c r="AT287" s="1726"/>
    </row>
    <row r="288" spans="2:58" s="173" customFormat="1" ht="5.0999999999999996" customHeight="1" thickBot="1">
      <c r="B288" s="1773"/>
      <c r="C288" s="1774"/>
      <c r="D288" s="1774"/>
      <c r="E288" s="1774"/>
      <c r="F288" s="1775"/>
      <c r="G288" s="1634"/>
      <c r="H288" s="1635"/>
      <c r="I288" s="1635"/>
      <c r="J288" s="1635"/>
      <c r="K288" s="1635"/>
      <c r="L288" s="1635"/>
      <c r="M288" s="1635"/>
      <c r="N288" s="1635"/>
      <c r="O288" s="1635"/>
      <c r="P288" s="1778"/>
      <c r="R288" s="1727"/>
      <c r="S288" s="1727"/>
      <c r="T288" s="1727"/>
      <c r="U288" s="1727"/>
      <c r="V288" s="1727"/>
      <c r="W288" s="1727"/>
      <c r="X288" s="1727"/>
      <c r="Y288" s="1727"/>
      <c r="Z288" s="1727"/>
      <c r="AA288" s="1727"/>
      <c r="AB288" s="1727"/>
      <c r="AC288" s="1727"/>
      <c r="AD288" s="1727"/>
      <c r="AE288" s="1727"/>
      <c r="AF288" s="1727"/>
      <c r="AG288" s="1727"/>
      <c r="AH288" s="1727"/>
      <c r="AI288" s="1727"/>
      <c r="AJ288" s="1727"/>
      <c r="AK288" s="1727"/>
      <c r="AL288" s="1727"/>
      <c r="AM288" s="1727"/>
      <c r="AN288" s="1727"/>
      <c r="AO288" s="1727"/>
      <c r="AP288" s="1727"/>
      <c r="AQ288" s="1727"/>
      <c r="AR288" s="1727"/>
      <c r="AS288" s="1727"/>
      <c r="AT288" s="1727"/>
      <c r="AU288" s="291"/>
      <c r="AV288" s="291"/>
      <c r="AW288" s="291"/>
      <c r="AX288" s="291"/>
      <c r="AY288" s="291"/>
      <c r="AZ288" s="291"/>
      <c r="BA288" s="291"/>
      <c r="BB288" s="291"/>
      <c r="BC288" s="291"/>
      <c r="BD288" s="291"/>
      <c r="BE288" s="291"/>
      <c r="BF288" s="291"/>
    </row>
    <row r="289" spans="2:67" s="173" customFormat="1" ht="5.0999999999999996" customHeight="1">
      <c r="B289" s="1749" t="s">
        <v>1347</v>
      </c>
      <c r="C289" s="1750"/>
      <c r="D289" s="1750"/>
      <c r="E289" s="1750"/>
      <c r="F289" s="1751"/>
      <c r="G289" s="1630">
        <f>IFERROR(給与_源泉無!F27,"")</f>
        <v>0</v>
      </c>
      <c r="H289" s="1631"/>
      <c r="I289" s="1631"/>
      <c r="J289" s="1631"/>
      <c r="K289" s="1631"/>
      <c r="L289" s="1631"/>
      <c r="M289" s="1631"/>
      <c r="N289" s="1631"/>
      <c r="O289" s="1631"/>
      <c r="P289" s="1776" t="s">
        <v>70</v>
      </c>
      <c r="R289" s="1651" t="s">
        <v>1348</v>
      </c>
      <c r="S289" s="1467"/>
      <c r="T289" s="1467"/>
      <c r="U289" s="1652"/>
      <c r="V289" s="1670" t="s">
        <v>1336</v>
      </c>
      <c r="W289" s="1467"/>
      <c r="X289" s="1467"/>
      <c r="Y289" s="1467"/>
      <c r="Z289" s="1467"/>
      <c r="AA289" s="1467"/>
      <c r="AB289" s="1467"/>
      <c r="AC289" s="1652"/>
      <c r="AD289" s="1670" t="s">
        <v>1349</v>
      </c>
      <c r="AE289" s="1467"/>
      <c r="AF289" s="1467"/>
      <c r="AG289" s="1467"/>
      <c r="AH289" s="1467"/>
      <c r="AI289" s="1467"/>
      <c r="AJ289" s="1467"/>
      <c r="AK289" s="1467"/>
      <c r="AL289" s="1467"/>
      <c r="AM289" s="1652"/>
      <c r="AN289" s="1670" t="s">
        <v>1350</v>
      </c>
      <c r="AO289" s="1467"/>
      <c r="AP289" s="1467"/>
      <c r="AQ289" s="1467"/>
      <c r="AR289" s="1467"/>
      <c r="AS289" s="1467"/>
      <c r="AT289" s="1467"/>
      <c r="AU289" s="1467"/>
      <c r="AV289" s="1467"/>
      <c r="AW289" s="1652"/>
      <c r="AX289" s="1779" t="s">
        <v>1414</v>
      </c>
      <c r="AY289" s="1780"/>
      <c r="AZ289" s="1780"/>
      <c r="BA289" s="1780"/>
      <c r="BB289" s="1780"/>
      <c r="BC289" s="1780"/>
      <c r="BD289" s="1780"/>
      <c r="BE289" s="1780"/>
      <c r="BF289" s="1781"/>
    </row>
    <row r="290" spans="2:67" s="173" customFormat="1" ht="5.0999999999999996" customHeight="1">
      <c r="B290" s="1386"/>
      <c r="C290" s="1752"/>
      <c r="D290" s="1752"/>
      <c r="E290" s="1752"/>
      <c r="F290" s="1387"/>
      <c r="G290" s="1632"/>
      <c r="H290" s="1633"/>
      <c r="I290" s="1633"/>
      <c r="J290" s="1633"/>
      <c r="K290" s="1633"/>
      <c r="L290" s="1633"/>
      <c r="M290" s="1633"/>
      <c r="N290" s="1633"/>
      <c r="O290" s="1633"/>
      <c r="P290" s="1777"/>
      <c r="R290" s="1651"/>
      <c r="S290" s="1467"/>
      <c r="T290" s="1467"/>
      <c r="U290" s="1652"/>
      <c r="V290" s="1670"/>
      <c r="W290" s="1467"/>
      <c r="X290" s="1467"/>
      <c r="Y290" s="1467"/>
      <c r="Z290" s="1467"/>
      <c r="AA290" s="1467"/>
      <c r="AB290" s="1467"/>
      <c r="AC290" s="1652"/>
      <c r="AD290" s="1670"/>
      <c r="AE290" s="1467"/>
      <c r="AF290" s="1467"/>
      <c r="AG290" s="1467"/>
      <c r="AH290" s="1467"/>
      <c r="AI290" s="1467"/>
      <c r="AJ290" s="1467"/>
      <c r="AK290" s="1467"/>
      <c r="AL290" s="1467"/>
      <c r="AM290" s="1652"/>
      <c r="AN290" s="1670"/>
      <c r="AO290" s="1467"/>
      <c r="AP290" s="1467"/>
      <c r="AQ290" s="1467"/>
      <c r="AR290" s="1467"/>
      <c r="AS290" s="1467"/>
      <c r="AT290" s="1467"/>
      <c r="AU290" s="1467"/>
      <c r="AV290" s="1467"/>
      <c r="AW290" s="1652"/>
      <c r="AX290" s="1779"/>
      <c r="AY290" s="1780"/>
      <c r="AZ290" s="1780"/>
      <c r="BA290" s="1780"/>
      <c r="BB290" s="1780"/>
      <c r="BC290" s="1780"/>
      <c r="BD290" s="1780"/>
      <c r="BE290" s="1780"/>
      <c r="BF290" s="1781"/>
    </row>
    <row r="291" spans="2:67" s="173" customFormat="1" ht="5.0999999999999996" customHeight="1">
      <c r="B291" s="1773"/>
      <c r="C291" s="1774"/>
      <c r="D291" s="1774"/>
      <c r="E291" s="1774"/>
      <c r="F291" s="1775"/>
      <c r="G291" s="1634"/>
      <c r="H291" s="1635"/>
      <c r="I291" s="1635"/>
      <c r="J291" s="1635"/>
      <c r="K291" s="1635"/>
      <c r="L291" s="1635"/>
      <c r="M291" s="1635"/>
      <c r="N291" s="1635"/>
      <c r="O291" s="1635"/>
      <c r="P291" s="1778"/>
      <c r="R291" s="1653"/>
      <c r="S291" s="1654"/>
      <c r="T291" s="1654"/>
      <c r="U291" s="1655"/>
      <c r="V291" s="1671"/>
      <c r="W291" s="1654"/>
      <c r="X291" s="1654"/>
      <c r="Y291" s="1654"/>
      <c r="Z291" s="1654"/>
      <c r="AA291" s="1654"/>
      <c r="AB291" s="1654"/>
      <c r="AC291" s="1655"/>
      <c r="AD291" s="1671"/>
      <c r="AE291" s="1654"/>
      <c r="AF291" s="1654"/>
      <c r="AG291" s="1654"/>
      <c r="AH291" s="1654"/>
      <c r="AI291" s="1654"/>
      <c r="AJ291" s="1654"/>
      <c r="AK291" s="1654"/>
      <c r="AL291" s="1654"/>
      <c r="AM291" s="1655"/>
      <c r="AN291" s="1671"/>
      <c r="AO291" s="1654"/>
      <c r="AP291" s="1654"/>
      <c r="AQ291" s="1654"/>
      <c r="AR291" s="1654"/>
      <c r="AS291" s="1654"/>
      <c r="AT291" s="1654"/>
      <c r="AU291" s="1654"/>
      <c r="AV291" s="1654"/>
      <c r="AW291" s="1655"/>
      <c r="AX291" s="1782"/>
      <c r="AY291" s="1783"/>
      <c r="AZ291" s="1783"/>
      <c r="BA291" s="1783"/>
      <c r="BB291" s="1783"/>
      <c r="BC291" s="1783"/>
      <c r="BD291" s="1783"/>
      <c r="BE291" s="1783"/>
      <c r="BF291" s="1784"/>
    </row>
    <row r="292" spans="2:67" s="173" customFormat="1" ht="5.0999999999999996" customHeight="1">
      <c r="B292" s="1785" t="s">
        <v>1351</v>
      </c>
      <c r="C292" s="1786"/>
      <c r="D292" s="1786"/>
      <c r="E292" s="1786"/>
      <c r="F292" s="1787"/>
      <c r="G292" s="1794">
        <f>IFERROR(給与_源泉無!J15,"")</f>
        <v>0</v>
      </c>
      <c r="H292" s="1795"/>
      <c r="I292" s="1795"/>
      <c r="J292" s="1795"/>
      <c r="K292" s="1795"/>
      <c r="L292" s="1795"/>
      <c r="M292" s="1795"/>
      <c r="N292" s="1795"/>
      <c r="O292" s="1795"/>
      <c r="P292" s="1796"/>
      <c r="R292" s="1803" t="str">
        <f>IF(ISTEXT(年金以外雑所得!C20),年金以外雑所得!C20,"")</f>
        <v/>
      </c>
      <c r="S292" s="1084"/>
      <c r="T292" s="1084"/>
      <c r="U292" s="1084"/>
      <c r="V292" s="1810" t="str">
        <f>IF(ISTEXT(年金以外雑所得!D20),IF(ISTEXT(年金以外雑所得!D21),年金以外雑所得!D20&amp;" 他",年金以外雑所得!D20),"")</f>
        <v/>
      </c>
      <c r="W292" s="1811"/>
      <c r="X292" s="1811"/>
      <c r="Y292" s="1811"/>
      <c r="Z292" s="1811"/>
      <c r="AA292" s="1811"/>
      <c r="AB292" s="1811"/>
      <c r="AC292" s="1812"/>
      <c r="AD292" s="1743" t="str">
        <f>IF(計算シート!A10=1,計算シート!J144,"")</f>
        <v/>
      </c>
      <c r="AE292" s="1744"/>
      <c r="AF292" s="1744"/>
      <c r="AG292" s="1744"/>
      <c r="AH292" s="1744"/>
      <c r="AI292" s="1744"/>
      <c r="AJ292" s="1744"/>
      <c r="AK292" s="1744"/>
      <c r="AL292" s="1744"/>
      <c r="AM292" s="1611" t="s">
        <v>70</v>
      </c>
      <c r="AN292" s="1743" t="str">
        <f>IF(計算シート!A10=1,計算シート!J145,"")</f>
        <v/>
      </c>
      <c r="AO292" s="1744"/>
      <c r="AP292" s="1744"/>
      <c r="AQ292" s="1744"/>
      <c r="AR292" s="1744"/>
      <c r="AS292" s="1744"/>
      <c r="AT292" s="1744"/>
      <c r="AU292" s="1744"/>
      <c r="AV292" s="1744"/>
      <c r="AW292" s="1804" t="s">
        <v>70</v>
      </c>
      <c r="AX292" s="1584" t="str">
        <f>IF(計算シート!A10=1,計算シート!J146,"")</f>
        <v/>
      </c>
      <c r="AY292" s="1585"/>
      <c r="AZ292" s="1585"/>
      <c r="BA292" s="1585"/>
      <c r="BB292" s="1585"/>
      <c r="BC292" s="1585"/>
      <c r="BD292" s="1585"/>
      <c r="BE292" s="1585"/>
      <c r="BF292" s="1614" t="s">
        <v>70</v>
      </c>
      <c r="BG292" s="1254"/>
      <c r="BH292" s="1018"/>
      <c r="BK292" s="1807"/>
      <c r="BL292" s="1807"/>
      <c r="BM292" s="1807"/>
      <c r="BN292" s="1807"/>
      <c r="BO292" s="1807"/>
    </row>
    <row r="293" spans="2:67" s="173" customFormat="1" ht="5.0999999999999996" customHeight="1">
      <c r="B293" s="1788"/>
      <c r="C293" s="1789"/>
      <c r="D293" s="1789"/>
      <c r="E293" s="1789"/>
      <c r="F293" s="1790"/>
      <c r="G293" s="1797"/>
      <c r="H293" s="1798"/>
      <c r="I293" s="1798"/>
      <c r="J293" s="1798"/>
      <c r="K293" s="1798"/>
      <c r="L293" s="1798"/>
      <c r="M293" s="1798"/>
      <c r="N293" s="1798"/>
      <c r="O293" s="1798"/>
      <c r="P293" s="1799"/>
      <c r="R293" s="1803"/>
      <c r="S293" s="1084"/>
      <c r="T293" s="1084"/>
      <c r="U293" s="1084"/>
      <c r="V293" s="1813"/>
      <c r="W293" s="1814"/>
      <c r="X293" s="1814"/>
      <c r="Y293" s="1814"/>
      <c r="Z293" s="1814"/>
      <c r="AA293" s="1814"/>
      <c r="AB293" s="1814"/>
      <c r="AC293" s="1815"/>
      <c r="AD293" s="1745"/>
      <c r="AE293" s="1746"/>
      <c r="AF293" s="1746"/>
      <c r="AG293" s="1746"/>
      <c r="AH293" s="1746"/>
      <c r="AI293" s="1746"/>
      <c r="AJ293" s="1746"/>
      <c r="AK293" s="1746"/>
      <c r="AL293" s="1746"/>
      <c r="AM293" s="1612"/>
      <c r="AN293" s="1745"/>
      <c r="AO293" s="1746"/>
      <c r="AP293" s="1746"/>
      <c r="AQ293" s="1746"/>
      <c r="AR293" s="1746"/>
      <c r="AS293" s="1746"/>
      <c r="AT293" s="1746"/>
      <c r="AU293" s="1746"/>
      <c r="AV293" s="1746"/>
      <c r="AW293" s="1805"/>
      <c r="AX293" s="1586"/>
      <c r="AY293" s="1587"/>
      <c r="AZ293" s="1587"/>
      <c r="BA293" s="1587"/>
      <c r="BB293" s="1587"/>
      <c r="BC293" s="1587"/>
      <c r="BD293" s="1587"/>
      <c r="BE293" s="1587"/>
      <c r="BF293" s="1615"/>
      <c r="BG293" s="1254"/>
      <c r="BH293" s="1018"/>
      <c r="BK293" s="1807"/>
      <c r="BL293" s="1807"/>
      <c r="BM293" s="1807"/>
      <c r="BN293" s="1807"/>
      <c r="BO293" s="1807"/>
    </row>
    <row r="294" spans="2:67" s="173" customFormat="1" ht="5.0999999999999996" customHeight="1">
      <c r="B294" s="1788"/>
      <c r="C294" s="1789"/>
      <c r="D294" s="1789"/>
      <c r="E294" s="1789"/>
      <c r="F294" s="1790"/>
      <c r="G294" s="1797"/>
      <c r="H294" s="1798"/>
      <c r="I294" s="1798"/>
      <c r="J294" s="1798"/>
      <c r="K294" s="1798"/>
      <c r="L294" s="1798"/>
      <c r="M294" s="1798"/>
      <c r="N294" s="1798"/>
      <c r="O294" s="1798"/>
      <c r="P294" s="1799"/>
      <c r="R294" s="1803"/>
      <c r="S294" s="1084"/>
      <c r="T294" s="1084"/>
      <c r="U294" s="1084"/>
      <c r="V294" s="1816"/>
      <c r="W294" s="1817"/>
      <c r="X294" s="1817"/>
      <c r="Y294" s="1817"/>
      <c r="Z294" s="1817"/>
      <c r="AA294" s="1817"/>
      <c r="AB294" s="1817"/>
      <c r="AC294" s="1818"/>
      <c r="AD294" s="1747"/>
      <c r="AE294" s="1748"/>
      <c r="AF294" s="1748"/>
      <c r="AG294" s="1748"/>
      <c r="AH294" s="1748"/>
      <c r="AI294" s="1748"/>
      <c r="AJ294" s="1748"/>
      <c r="AK294" s="1748"/>
      <c r="AL294" s="1748"/>
      <c r="AM294" s="1698"/>
      <c r="AN294" s="1747"/>
      <c r="AO294" s="1748"/>
      <c r="AP294" s="1748"/>
      <c r="AQ294" s="1748"/>
      <c r="AR294" s="1748"/>
      <c r="AS294" s="1748"/>
      <c r="AT294" s="1748"/>
      <c r="AU294" s="1748"/>
      <c r="AV294" s="1748"/>
      <c r="AW294" s="1806"/>
      <c r="AX294" s="1588"/>
      <c r="AY294" s="1589"/>
      <c r="AZ294" s="1589"/>
      <c r="BA294" s="1589"/>
      <c r="BB294" s="1589"/>
      <c r="BC294" s="1589"/>
      <c r="BD294" s="1589"/>
      <c r="BE294" s="1589"/>
      <c r="BF294" s="1647"/>
      <c r="BG294" s="1254"/>
      <c r="BH294" s="1018"/>
      <c r="BK294" s="1807"/>
      <c r="BL294" s="1807"/>
      <c r="BM294" s="1807"/>
      <c r="BN294" s="1807"/>
      <c r="BO294" s="1807"/>
    </row>
    <row r="295" spans="2:67" s="173" customFormat="1" ht="5.0999999999999996" customHeight="1">
      <c r="B295" s="1791"/>
      <c r="C295" s="1792"/>
      <c r="D295" s="1792"/>
      <c r="E295" s="1792"/>
      <c r="F295" s="1793"/>
      <c r="G295" s="1800"/>
      <c r="H295" s="1801"/>
      <c r="I295" s="1801"/>
      <c r="J295" s="1801"/>
      <c r="K295" s="1801"/>
      <c r="L295" s="1801"/>
      <c r="M295" s="1801"/>
      <c r="N295" s="1801"/>
      <c r="O295" s="1801"/>
      <c r="P295" s="1802"/>
      <c r="R295" s="1803" t="str">
        <f>IF(ISTEXT(年金以外雑所得!C28),年金以外雑所得!C28,"")</f>
        <v/>
      </c>
      <c r="S295" s="1084"/>
      <c r="T295" s="1084"/>
      <c r="U295" s="1084"/>
      <c r="V295" s="1191" t="str">
        <f>IF(ISTEXT(年金以外雑所得!D28),IF(ISTEXT(年金以外雑所得!D29),年金以外雑所得!D28&amp;" 他",年金以外雑所得!D28),"")</f>
        <v/>
      </c>
      <c r="W295" s="1275"/>
      <c r="X295" s="1275"/>
      <c r="Y295" s="1275"/>
      <c r="Z295" s="1275"/>
      <c r="AA295" s="1275"/>
      <c r="AB295" s="1275"/>
      <c r="AC295" s="1192"/>
      <c r="AD295" s="1743" t="str">
        <f>IF(計算シート!A11=1,計算シート!L144,"")</f>
        <v/>
      </c>
      <c r="AE295" s="1744"/>
      <c r="AF295" s="1744"/>
      <c r="AG295" s="1744"/>
      <c r="AH295" s="1744"/>
      <c r="AI295" s="1744"/>
      <c r="AJ295" s="1744"/>
      <c r="AK295" s="1744"/>
      <c r="AL295" s="1744"/>
      <c r="AM295" s="1611"/>
      <c r="AN295" s="1743" t="str">
        <f>IF(計算シート!A11=1,計算シート!L145,"")</f>
        <v/>
      </c>
      <c r="AO295" s="1744"/>
      <c r="AP295" s="1744"/>
      <c r="AQ295" s="1744"/>
      <c r="AR295" s="1744"/>
      <c r="AS295" s="1744"/>
      <c r="AT295" s="1744"/>
      <c r="AU295" s="1744"/>
      <c r="AV295" s="1744"/>
      <c r="AW295" s="1611"/>
      <c r="AX295" s="1584" t="str">
        <f>IF(計算シート!A11=1,計算シート!L146,"")</f>
        <v/>
      </c>
      <c r="AY295" s="1585"/>
      <c r="AZ295" s="1585"/>
      <c r="BA295" s="1585"/>
      <c r="BB295" s="1585"/>
      <c r="BC295" s="1585"/>
      <c r="BD295" s="1585"/>
      <c r="BE295" s="1585"/>
      <c r="BF295" s="292"/>
      <c r="BG295" s="1254"/>
      <c r="BH295" s="1018"/>
    </row>
    <row r="296" spans="2:67" s="173" customFormat="1" ht="5.0999999999999996" customHeight="1">
      <c r="B296" s="1749" t="s">
        <v>1352</v>
      </c>
      <c r="C296" s="1750"/>
      <c r="D296" s="1750"/>
      <c r="E296" s="1750"/>
      <c r="F296" s="1751"/>
      <c r="G296" s="1794">
        <f>IFERROR(給与_源泉無!J14,"")</f>
        <v>0</v>
      </c>
      <c r="H296" s="1795"/>
      <c r="I296" s="1795"/>
      <c r="J296" s="1795"/>
      <c r="K296" s="1795"/>
      <c r="L296" s="1795"/>
      <c r="M296" s="1795"/>
      <c r="N296" s="1795"/>
      <c r="O296" s="1795"/>
      <c r="P296" s="1796"/>
      <c r="R296" s="1803"/>
      <c r="S296" s="1084"/>
      <c r="T296" s="1084"/>
      <c r="U296" s="1084"/>
      <c r="V296" s="1190"/>
      <c r="W296" s="1808"/>
      <c r="X296" s="1808"/>
      <c r="Y296" s="1808"/>
      <c r="Z296" s="1808"/>
      <c r="AA296" s="1808"/>
      <c r="AB296" s="1808"/>
      <c r="AC296" s="1193"/>
      <c r="AD296" s="1745"/>
      <c r="AE296" s="1746"/>
      <c r="AF296" s="1746"/>
      <c r="AG296" s="1746"/>
      <c r="AH296" s="1746"/>
      <c r="AI296" s="1746"/>
      <c r="AJ296" s="1746"/>
      <c r="AK296" s="1746"/>
      <c r="AL296" s="1746"/>
      <c r="AM296" s="1612"/>
      <c r="AN296" s="1745"/>
      <c r="AO296" s="1746"/>
      <c r="AP296" s="1746"/>
      <c r="AQ296" s="1746"/>
      <c r="AR296" s="1746"/>
      <c r="AS296" s="1746"/>
      <c r="AT296" s="1746"/>
      <c r="AU296" s="1746"/>
      <c r="AV296" s="1746"/>
      <c r="AW296" s="1612"/>
      <c r="AX296" s="1586"/>
      <c r="AY296" s="1587"/>
      <c r="AZ296" s="1587"/>
      <c r="BA296" s="1587"/>
      <c r="BB296" s="1587"/>
      <c r="BC296" s="1587"/>
      <c r="BD296" s="1587"/>
      <c r="BE296" s="1587"/>
      <c r="BF296" s="293"/>
      <c r="BG296" s="1254"/>
      <c r="BH296" s="1018"/>
    </row>
    <row r="297" spans="2:67" s="173" customFormat="1" ht="5.0999999999999996" customHeight="1">
      <c r="B297" s="1386"/>
      <c r="C297" s="1752"/>
      <c r="D297" s="1752"/>
      <c r="E297" s="1752"/>
      <c r="F297" s="1387"/>
      <c r="G297" s="1797"/>
      <c r="H297" s="1798"/>
      <c r="I297" s="1798"/>
      <c r="J297" s="1798"/>
      <c r="K297" s="1798"/>
      <c r="L297" s="1798"/>
      <c r="M297" s="1798"/>
      <c r="N297" s="1798"/>
      <c r="O297" s="1798"/>
      <c r="P297" s="1799"/>
      <c r="R297" s="1803"/>
      <c r="S297" s="1084"/>
      <c r="T297" s="1084"/>
      <c r="U297" s="1084"/>
      <c r="V297" s="1194"/>
      <c r="W297" s="1809"/>
      <c r="X297" s="1809"/>
      <c r="Y297" s="1809"/>
      <c r="Z297" s="1809"/>
      <c r="AA297" s="1809"/>
      <c r="AB297" s="1809"/>
      <c r="AC297" s="1195"/>
      <c r="AD297" s="1747"/>
      <c r="AE297" s="1748"/>
      <c r="AF297" s="1748"/>
      <c r="AG297" s="1748"/>
      <c r="AH297" s="1748"/>
      <c r="AI297" s="1748"/>
      <c r="AJ297" s="1748"/>
      <c r="AK297" s="1748"/>
      <c r="AL297" s="1748"/>
      <c r="AM297" s="1698"/>
      <c r="AN297" s="1747"/>
      <c r="AO297" s="1748"/>
      <c r="AP297" s="1748"/>
      <c r="AQ297" s="1748"/>
      <c r="AR297" s="1748"/>
      <c r="AS297" s="1748"/>
      <c r="AT297" s="1748"/>
      <c r="AU297" s="1748"/>
      <c r="AV297" s="1748"/>
      <c r="AW297" s="1698"/>
      <c r="AX297" s="1588"/>
      <c r="AY297" s="1589"/>
      <c r="AZ297" s="1589"/>
      <c r="BA297" s="1589"/>
      <c r="BB297" s="1589"/>
      <c r="BC297" s="1589"/>
      <c r="BD297" s="1589"/>
      <c r="BE297" s="1589"/>
      <c r="BF297" s="294"/>
      <c r="BG297" s="1254"/>
      <c r="BH297" s="1018"/>
    </row>
    <row r="298" spans="2:67" s="173" customFormat="1" ht="5.0999999999999996" customHeight="1">
      <c r="B298" s="1386"/>
      <c r="C298" s="1752"/>
      <c r="D298" s="1752"/>
      <c r="E298" s="1752"/>
      <c r="F298" s="1387"/>
      <c r="G298" s="1797"/>
      <c r="H298" s="1798"/>
      <c r="I298" s="1798"/>
      <c r="J298" s="1798"/>
      <c r="K298" s="1798"/>
      <c r="L298" s="1798"/>
      <c r="M298" s="1798"/>
      <c r="N298" s="1798"/>
      <c r="O298" s="1798"/>
      <c r="P298" s="1799"/>
      <c r="R298" s="1803"/>
      <c r="S298" s="1084"/>
      <c r="T298" s="1084"/>
      <c r="U298" s="1084"/>
      <c r="V298" s="1191"/>
      <c r="W298" s="1275"/>
      <c r="X298" s="1275"/>
      <c r="Y298" s="1275"/>
      <c r="Z298" s="1275"/>
      <c r="AA298" s="1275"/>
      <c r="AB298" s="1275"/>
      <c r="AC298" s="1192"/>
      <c r="AD298" s="1743"/>
      <c r="AE298" s="1744"/>
      <c r="AF298" s="1744"/>
      <c r="AG298" s="1744"/>
      <c r="AH298" s="1744"/>
      <c r="AI298" s="1744"/>
      <c r="AJ298" s="1744"/>
      <c r="AK298" s="1744"/>
      <c r="AL298" s="1744"/>
      <c r="AM298" s="1611"/>
      <c r="AN298" s="1743"/>
      <c r="AO298" s="1744"/>
      <c r="AP298" s="1744"/>
      <c r="AQ298" s="1744"/>
      <c r="AR298" s="1744"/>
      <c r="AS298" s="1744"/>
      <c r="AT298" s="1744"/>
      <c r="AU298" s="1744"/>
      <c r="AV298" s="1744"/>
      <c r="AW298" s="1611"/>
      <c r="AX298" s="1584"/>
      <c r="AY298" s="1585"/>
      <c r="AZ298" s="1585"/>
      <c r="BA298" s="1585"/>
      <c r="BB298" s="1585"/>
      <c r="BC298" s="1585"/>
      <c r="BD298" s="1585"/>
      <c r="BE298" s="1585"/>
      <c r="BF298" s="292"/>
    </row>
    <row r="299" spans="2:67" s="173" customFormat="1" ht="5.0999999999999996" customHeight="1">
      <c r="B299" s="1773"/>
      <c r="C299" s="1774"/>
      <c r="D299" s="1774"/>
      <c r="E299" s="1774"/>
      <c r="F299" s="1775"/>
      <c r="G299" s="1800"/>
      <c r="H299" s="1801"/>
      <c r="I299" s="1801"/>
      <c r="J299" s="1801"/>
      <c r="K299" s="1801"/>
      <c r="L299" s="1801"/>
      <c r="M299" s="1801"/>
      <c r="N299" s="1801"/>
      <c r="O299" s="1801"/>
      <c r="P299" s="1802"/>
      <c r="R299" s="1803"/>
      <c r="S299" s="1084"/>
      <c r="T299" s="1084"/>
      <c r="U299" s="1084"/>
      <c r="V299" s="1190"/>
      <c r="W299" s="1808"/>
      <c r="X299" s="1808"/>
      <c r="Y299" s="1808"/>
      <c r="Z299" s="1808"/>
      <c r="AA299" s="1808"/>
      <c r="AB299" s="1808"/>
      <c r="AC299" s="1193"/>
      <c r="AD299" s="1745"/>
      <c r="AE299" s="1746"/>
      <c r="AF299" s="1746"/>
      <c r="AG299" s="1746"/>
      <c r="AH299" s="1746"/>
      <c r="AI299" s="1746"/>
      <c r="AJ299" s="1746"/>
      <c r="AK299" s="1746"/>
      <c r="AL299" s="1746"/>
      <c r="AM299" s="1612"/>
      <c r="AN299" s="1745"/>
      <c r="AO299" s="1746"/>
      <c r="AP299" s="1746"/>
      <c r="AQ299" s="1746"/>
      <c r="AR299" s="1746"/>
      <c r="AS299" s="1746"/>
      <c r="AT299" s="1746"/>
      <c r="AU299" s="1746"/>
      <c r="AV299" s="1746"/>
      <c r="AW299" s="1612"/>
      <c r="AX299" s="1586"/>
      <c r="AY299" s="1587"/>
      <c r="AZ299" s="1587"/>
      <c r="BA299" s="1587"/>
      <c r="BB299" s="1587"/>
      <c r="BC299" s="1587"/>
      <c r="BD299" s="1587"/>
      <c r="BE299" s="1587"/>
      <c r="BF299" s="293"/>
    </row>
    <row r="300" spans="2:67" s="173" customFormat="1" ht="5.0999999999999996" customHeight="1" thickBot="1">
      <c r="B300" s="1749" t="s">
        <v>1353</v>
      </c>
      <c r="C300" s="1750"/>
      <c r="D300" s="1750"/>
      <c r="E300" s="1750"/>
      <c r="F300" s="1751"/>
      <c r="G300" s="1756">
        <f>IFERROR(給与_源泉無!J16,"")</f>
        <v>0</v>
      </c>
      <c r="H300" s="1757"/>
      <c r="I300" s="1757"/>
      <c r="J300" s="1757"/>
      <c r="K300" s="1757"/>
      <c r="L300" s="1757"/>
      <c r="M300" s="1757"/>
      <c r="N300" s="1757"/>
      <c r="O300" s="1757"/>
      <c r="P300" s="1758"/>
      <c r="R300" s="1803"/>
      <c r="S300" s="1084"/>
      <c r="T300" s="1084"/>
      <c r="U300" s="1084"/>
      <c r="V300" s="1360"/>
      <c r="W300" s="2066"/>
      <c r="X300" s="2066"/>
      <c r="Y300" s="2066"/>
      <c r="Z300" s="2066"/>
      <c r="AA300" s="2066"/>
      <c r="AB300" s="2066"/>
      <c r="AC300" s="1361"/>
      <c r="AD300" s="1819"/>
      <c r="AE300" s="1820"/>
      <c r="AF300" s="1820"/>
      <c r="AG300" s="1820"/>
      <c r="AH300" s="1820"/>
      <c r="AI300" s="1820"/>
      <c r="AJ300" s="1820"/>
      <c r="AK300" s="1820"/>
      <c r="AL300" s="1820"/>
      <c r="AM300" s="1613"/>
      <c r="AN300" s="1747"/>
      <c r="AO300" s="1748"/>
      <c r="AP300" s="1748"/>
      <c r="AQ300" s="1748"/>
      <c r="AR300" s="1748"/>
      <c r="AS300" s="1748"/>
      <c r="AT300" s="1748"/>
      <c r="AU300" s="1748"/>
      <c r="AV300" s="1748"/>
      <c r="AW300" s="1698"/>
      <c r="AX300" s="1588"/>
      <c r="AY300" s="1589"/>
      <c r="AZ300" s="1589"/>
      <c r="BA300" s="1589"/>
      <c r="BB300" s="1589"/>
      <c r="BC300" s="1589"/>
      <c r="BD300" s="1589"/>
      <c r="BE300" s="1589"/>
      <c r="BF300" s="294"/>
    </row>
    <row r="301" spans="2:67" s="173" customFormat="1" ht="5.0999999999999996" customHeight="1">
      <c r="B301" s="1386"/>
      <c r="C301" s="1752"/>
      <c r="D301" s="1752"/>
      <c r="E301" s="1752"/>
      <c r="F301" s="1387"/>
      <c r="G301" s="1759"/>
      <c r="H301" s="1249"/>
      <c r="I301" s="1249"/>
      <c r="J301" s="1249"/>
      <c r="K301" s="1249"/>
      <c r="L301" s="1249"/>
      <c r="M301" s="1249"/>
      <c r="N301" s="1249"/>
      <c r="O301" s="1249"/>
      <c r="P301" s="1760"/>
      <c r="R301" s="801"/>
      <c r="S301" s="801"/>
      <c r="T301" s="801"/>
      <c r="U301" s="801"/>
      <c r="V301" s="801"/>
      <c r="W301" s="801"/>
      <c r="X301" s="801"/>
      <c r="Y301" s="801"/>
      <c r="Z301" s="801"/>
      <c r="AA301" s="801"/>
      <c r="AB301" s="801"/>
      <c r="AC301" s="801"/>
      <c r="AD301" s="801"/>
      <c r="AE301" s="801"/>
      <c r="AF301" s="801"/>
      <c r="AG301" s="801"/>
      <c r="AH301" s="801"/>
      <c r="AI301" s="801"/>
      <c r="AJ301" s="801"/>
      <c r="AK301" s="801"/>
      <c r="AL301" s="801"/>
      <c r="AM301" s="802"/>
      <c r="AN301" s="1764" t="s">
        <v>1354</v>
      </c>
      <c r="AO301" s="1765"/>
      <c r="AP301" s="1765"/>
      <c r="AQ301" s="1765"/>
      <c r="AR301" s="1765"/>
      <c r="AS301" s="1765"/>
      <c r="AT301" s="1765"/>
      <c r="AU301" s="1765"/>
      <c r="AV301" s="1765"/>
      <c r="AW301" s="1766"/>
      <c r="AX301" s="1584" t="str">
        <f>IF(OR(計算シート!A22=1,計算シート!A23=1),計算シート!J146+計算シート!L146,"")</f>
        <v/>
      </c>
      <c r="AY301" s="1585"/>
      <c r="AZ301" s="1585"/>
      <c r="BA301" s="1585"/>
      <c r="BB301" s="1585"/>
      <c r="BC301" s="1585"/>
      <c r="BD301" s="1585"/>
      <c r="BE301" s="1585"/>
      <c r="BF301" s="292"/>
    </row>
    <row r="302" spans="2:67" s="173" customFormat="1" ht="5.0999999999999996" customHeight="1" thickBot="1">
      <c r="B302" s="1753"/>
      <c r="C302" s="1754"/>
      <c r="D302" s="1754"/>
      <c r="E302" s="1754"/>
      <c r="F302" s="1755"/>
      <c r="G302" s="1761"/>
      <c r="H302" s="1762"/>
      <c r="I302" s="1762"/>
      <c r="J302" s="1762"/>
      <c r="K302" s="1762"/>
      <c r="L302" s="1762"/>
      <c r="M302" s="1762"/>
      <c r="N302" s="1762"/>
      <c r="O302" s="1762"/>
      <c r="P302" s="1763"/>
      <c r="R302" s="800"/>
      <c r="S302" s="800"/>
      <c r="T302" s="800"/>
      <c r="U302" s="800"/>
      <c r="V302" s="800"/>
      <c r="W302" s="800"/>
      <c r="X302" s="800"/>
      <c r="Y302" s="800"/>
      <c r="Z302" s="800"/>
      <c r="AA302" s="800"/>
      <c r="AB302" s="800"/>
      <c r="AC302" s="800"/>
      <c r="AD302" s="800"/>
      <c r="AE302" s="800"/>
      <c r="AF302" s="800"/>
      <c r="AG302" s="800"/>
      <c r="AH302" s="800"/>
      <c r="AI302" s="800"/>
      <c r="AJ302" s="800"/>
      <c r="AK302" s="800"/>
      <c r="AL302" s="800"/>
      <c r="AM302" s="803"/>
      <c r="AN302" s="1767"/>
      <c r="AO302" s="1768"/>
      <c r="AP302" s="1768"/>
      <c r="AQ302" s="1768"/>
      <c r="AR302" s="1768"/>
      <c r="AS302" s="1768"/>
      <c r="AT302" s="1768"/>
      <c r="AU302" s="1768"/>
      <c r="AV302" s="1768"/>
      <c r="AW302" s="1769"/>
      <c r="AX302" s="1586"/>
      <c r="AY302" s="1587"/>
      <c r="AZ302" s="1587"/>
      <c r="BA302" s="1587"/>
      <c r="BB302" s="1587"/>
      <c r="BC302" s="1587"/>
      <c r="BD302" s="1587"/>
      <c r="BE302" s="1587"/>
      <c r="BF302" s="293"/>
    </row>
    <row r="303" spans="2:67" s="173" customFormat="1" ht="3.95" customHeight="1" thickBot="1">
      <c r="R303" s="800"/>
      <c r="S303" s="800"/>
      <c r="T303" s="800"/>
      <c r="U303" s="800"/>
      <c r="V303" s="800"/>
      <c r="W303" s="800"/>
      <c r="X303" s="800"/>
      <c r="Y303" s="800"/>
      <c r="Z303" s="800"/>
      <c r="AA303" s="800"/>
      <c r="AB303" s="800"/>
      <c r="AC303" s="800"/>
      <c r="AD303" s="800"/>
      <c r="AE303" s="800"/>
      <c r="AF303" s="800"/>
      <c r="AG303" s="800"/>
      <c r="AH303" s="800"/>
      <c r="AI303" s="800"/>
      <c r="AJ303" s="800"/>
      <c r="AK303" s="800"/>
      <c r="AL303" s="800"/>
      <c r="AM303" s="800"/>
      <c r="AN303" s="1770"/>
      <c r="AO303" s="1771"/>
      <c r="AP303" s="1771"/>
      <c r="AQ303" s="1771"/>
      <c r="AR303" s="1771"/>
      <c r="AS303" s="1771"/>
      <c r="AT303" s="1771"/>
      <c r="AU303" s="1771"/>
      <c r="AV303" s="1771"/>
      <c r="AW303" s="1772"/>
      <c r="AX303" s="1699"/>
      <c r="AY303" s="1700"/>
      <c r="AZ303" s="1700"/>
      <c r="BA303" s="1700"/>
      <c r="BB303" s="1700"/>
      <c r="BC303" s="1700"/>
      <c r="BD303" s="1700"/>
      <c r="BE303" s="1700"/>
      <c r="BF303" s="295"/>
    </row>
    <row r="304" spans="2:67" s="173" customFormat="1" ht="0.95" customHeight="1">
      <c r="R304" s="800"/>
      <c r="S304" s="800"/>
      <c r="T304" s="800"/>
      <c r="U304" s="800"/>
      <c r="V304" s="800"/>
      <c r="W304" s="800"/>
      <c r="X304" s="800"/>
      <c r="Y304" s="800"/>
      <c r="Z304" s="800"/>
      <c r="AA304" s="800"/>
      <c r="AB304" s="800"/>
      <c r="AC304" s="800"/>
      <c r="AD304" s="800"/>
      <c r="AE304" s="800"/>
      <c r="AF304" s="800"/>
      <c r="AG304" s="800"/>
      <c r="AH304" s="800"/>
      <c r="AI304" s="800"/>
      <c r="AJ304" s="800"/>
      <c r="AK304" s="800"/>
      <c r="AL304" s="800"/>
      <c r="AM304" s="800"/>
    </row>
    <row r="305" spans="2:59" s="173" customFormat="1" ht="0.95" customHeight="1">
      <c r="Y305" s="296"/>
      <c r="Z305" s="296"/>
      <c r="AA305" s="296"/>
      <c r="AB305" s="296"/>
      <c r="AC305" s="278"/>
      <c r="AD305" s="278"/>
      <c r="AE305" s="278"/>
      <c r="AF305" s="278"/>
      <c r="AG305" s="278"/>
      <c r="AH305" s="278"/>
      <c r="AI305" s="278"/>
      <c r="AJ305" s="278"/>
      <c r="AK305" s="278"/>
      <c r="AL305" s="278"/>
      <c r="AM305" s="278"/>
      <c r="AN305" s="278"/>
      <c r="AO305" s="278"/>
      <c r="AP305" s="278"/>
      <c r="AQ305" s="278"/>
      <c r="AR305" s="278"/>
      <c r="AS305" s="278"/>
      <c r="AT305" s="278"/>
      <c r="AU305" s="278"/>
      <c r="AV305" s="278"/>
      <c r="AW305" s="278"/>
      <c r="AX305" s="278"/>
      <c r="AY305" s="278"/>
      <c r="AZ305" s="278"/>
      <c r="BG305" s="278"/>
    </row>
    <row r="306" spans="2:59" s="173" customFormat="1" ht="5.0999999999999996" customHeight="1">
      <c r="B306" s="1726" t="s">
        <v>1355</v>
      </c>
      <c r="C306" s="1726"/>
      <c r="D306" s="1726"/>
      <c r="E306" s="1726"/>
      <c r="F306" s="1726"/>
      <c r="G306" s="1726"/>
      <c r="H306" s="1726"/>
      <c r="I306" s="1726"/>
      <c r="J306" s="1726"/>
      <c r="K306" s="1726"/>
      <c r="L306" s="1726"/>
      <c r="M306" s="1726"/>
      <c r="N306" s="1726"/>
      <c r="O306" s="1726"/>
      <c r="P306" s="1726"/>
      <c r="Q306" s="1726"/>
      <c r="R306" s="1726"/>
      <c r="S306" s="1726"/>
      <c r="T306" s="1726"/>
      <c r="U306" s="1726"/>
      <c r="V306" s="1726"/>
      <c r="W306" s="1726"/>
      <c r="X306" s="1726"/>
      <c r="Y306" s="1726"/>
      <c r="Z306" s="1726"/>
      <c r="AA306" s="1726"/>
      <c r="AB306" s="1726"/>
      <c r="AC306" s="1726"/>
      <c r="AD306" s="1726"/>
      <c r="AE306" s="1726"/>
      <c r="AF306" s="1726"/>
      <c r="AG306" s="1726"/>
      <c r="AH306" s="1726"/>
      <c r="AI306" s="278"/>
      <c r="AJ306" s="278"/>
      <c r="AK306" s="278"/>
      <c r="AL306" s="278"/>
      <c r="AM306" s="278"/>
      <c r="AN306" s="278"/>
      <c r="AO306" s="278"/>
      <c r="AP306" s="278"/>
      <c r="AQ306" s="278"/>
      <c r="AR306" s="278"/>
      <c r="AS306" s="278"/>
      <c r="AT306" s="278"/>
      <c r="AU306" s="278"/>
      <c r="AV306" s="278"/>
      <c r="AW306" s="278"/>
      <c r="AX306" s="278"/>
      <c r="AY306" s="278"/>
      <c r="AZ306" s="278"/>
      <c r="BG306" s="278"/>
    </row>
    <row r="307" spans="2:59" s="173" customFormat="1" ht="5.0999999999999996" customHeight="1">
      <c r="B307" s="1726"/>
      <c r="C307" s="1726"/>
      <c r="D307" s="1726"/>
      <c r="E307" s="1726"/>
      <c r="F307" s="1726"/>
      <c r="G307" s="1726"/>
      <c r="H307" s="1726"/>
      <c r="I307" s="1726"/>
      <c r="J307" s="1726"/>
      <c r="K307" s="1726"/>
      <c r="L307" s="1726"/>
      <c r="M307" s="1726"/>
      <c r="N307" s="1726"/>
      <c r="O307" s="1726"/>
      <c r="P307" s="1726"/>
      <c r="Q307" s="1726"/>
      <c r="R307" s="1726"/>
      <c r="S307" s="1726"/>
      <c r="T307" s="1726"/>
      <c r="U307" s="1726"/>
      <c r="V307" s="1726"/>
      <c r="W307" s="1726"/>
      <c r="X307" s="1726"/>
      <c r="Y307" s="1726"/>
      <c r="Z307" s="1726"/>
      <c r="AA307" s="1726"/>
      <c r="AB307" s="1726"/>
      <c r="AC307" s="1726"/>
      <c r="AD307" s="1726"/>
      <c r="AE307" s="1726"/>
      <c r="AF307" s="1726"/>
      <c r="AG307" s="1726"/>
      <c r="AH307" s="1726"/>
    </row>
    <row r="308" spans="2:59" s="173" customFormat="1" ht="5.0999999999999996" customHeight="1" thickBot="1">
      <c r="B308" s="1726"/>
      <c r="C308" s="1726"/>
      <c r="D308" s="1726"/>
      <c r="E308" s="1726"/>
      <c r="F308" s="1726"/>
      <c r="G308" s="1726"/>
      <c r="H308" s="1726"/>
      <c r="I308" s="1726"/>
      <c r="J308" s="1726"/>
      <c r="K308" s="1726"/>
      <c r="L308" s="1726"/>
      <c r="M308" s="1726"/>
      <c r="N308" s="1726"/>
      <c r="O308" s="1726"/>
      <c r="P308" s="1726"/>
      <c r="Q308" s="1726"/>
      <c r="R308" s="1726"/>
      <c r="S308" s="1726"/>
      <c r="T308" s="1726"/>
      <c r="U308" s="1726"/>
      <c r="V308" s="1726"/>
      <c r="W308" s="1726"/>
      <c r="X308" s="1726"/>
      <c r="Y308" s="1726"/>
      <c r="Z308" s="1726"/>
      <c r="AA308" s="1726"/>
      <c r="AB308" s="1726"/>
      <c r="AC308" s="1726"/>
      <c r="AD308" s="1726"/>
      <c r="AE308" s="1726"/>
      <c r="AF308" s="1726"/>
      <c r="AG308" s="1726"/>
      <c r="AH308" s="1726"/>
      <c r="AI308" s="297"/>
      <c r="AJ308" s="297"/>
      <c r="AK308" s="297"/>
      <c r="AL308" s="297"/>
      <c r="AM308" s="297"/>
    </row>
    <row r="309" spans="2:59" s="173" customFormat="1" ht="5.0999999999999996" customHeight="1">
      <c r="B309" s="1831"/>
      <c r="C309" s="1020"/>
      <c r="D309" s="1020"/>
      <c r="E309" s="1020"/>
      <c r="F309" s="1020"/>
      <c r="G309" s="1020"/>
      <c r="H309" s="1020"/>
      <c r="I309" s="1020"/>
      <c r="J309" s="1669" t="s">
        <v>1356</v>
      </c>
      <c r="K309" s="1667"/>
      <c r="L309" s="1667"/>
      <c r="M309" s="1667"/>
      <c r="N309" s="1667"/>
      <c r="O309" s="1667"/>
      <c r="P309" s="1667"/>
      <c r="Q309" s="1667"/>
      <c r="R309" s="1667"/>
      <c r="S309" s="1668"/>
      <c r="T309" s="1669" t="s">
        <v>1357</v>
      </c>
      <c r="U309" s="1667"/>
      <c r="V309" s="1667"/>
      <c r="W309" s="1667"/>
      <c r="X309" s="1667"/>
      <c r="Y309" s="1667"/>
      <c r="Z309" s="1667"/>
      <c r="AA309" s="1667"/>
      <c r="AB309" s="1667"/>
      <c r="AC309" s="1668"/>
      <c r="AD309" s="1821" t="s">
        <v>1412</v>
      </c>
      <c r="AE309" s="1822"/>
      <c r="AF309" s="1822"/>
      <c r="AG309" s="1822"/>
      <c r="AH309" s="1822"/>
      <c r="AI309" s="1822"/>
      <c r="AJ309" s="1822"/>
      <c r="AK309" s="1822"/>
      <c r="AL309" s="1822"/>
      <c r="AM309" s="1833"/>
      <c r="AN309" s="1669" t="s">
        <v>1358</v>
      </c>
      <c r="AO309" s="1667"/>
      <c r="AP309" s="1667"/>
      <c r="AQ309" s="1667"/>
      <c r="AR309" s="1667"/>
      <c r="AS309" s="1667"/>
      <c r="AT309" s="1667"/>
      <c r="AU309" s="1667"/>
      <c r="AV309" s="1668"/>
      <c r="AW309" s="1821" t="s">
        <v>1413</v>
      </c>
      <c r="AX309" s="1822"/>
      <c r="AY309" s="1822"/>
      <c r="AZ309" s="1822"/>
      <c r="BA309" s="1822"/>
      <c r="BB309" s="1822"/>
      <c r="BC309" s="1822"/>
      <c r="BD309" s="1822"/>
      <c r="BE309" s="1822"/>
      <c r="BF309" s="1823"/>
    </row>
    <row r="310" spans="2:59" s="173" customFormat="1" ht="5.0999999999999996" customHeight="1">
      <c r="B310" s="1832"/>
      <c r="C310" s="983"/>
      <c r="D310" s="983"/>
      <c r="E310" s="983"/>
      <c r="F310" s="983"/>
      <c r="G310" s="983"/>
      <c r="H310" s="983"/>
      <c r="I310" s="983"/>
      <c r="J310" s="1670"/>
      <c r="K310" s="1467"/>
      <c r="L310" s="1467"/>
      <c r="M310" s="1467"/>
      <c r="N310" s="1467"/>
      <c r="O310" s="1467"/>
      <c r="P310" s="1467"/>
      <c r="Q310" s="1467"/>
      <c r="R310" s="1467"/>
      <c r="S310" s="1652"/>
      <c r="T310" s="1670"/>
      <c r="U310" s="1467"/>
      <c r="V310" s="1467"/>
      <c r="W310" s="1467"/>
      <c r="X310" s="1467"/>
      <c r="Y310" s="1467"/>
      <c r="Z310" s="1467"/>
      <c r="AA310" s="1467"/>
      <c r="AB310" s="1467"/>
      <c r="AC310" s="1652"/>
      <c r="AD310" s="1824"/>
      <c r="AE310" s="1825"/>
      <c r="AF310" s="1825"/>
      <c r="AG310" s="1825"/>
      <c r="AH310" s="1825"/>
      <c r="AI310" s="1825"/>
      <c r="AJ310" s="1825"/>
      <c r="AK310" s="1825"/>
      <c r="AL310" s="1825"/>
      <c r="AM310" s="1834"/>
      <c r="AN310" s="1670"/>
      <c r="AO310" s="1467"/>
      <c r="AP310" s="1467"/>
      <c r="AQ310" s="1467"/>
      <c r="AR310" s="1467"/>
      <c r="AS310" s="1467"/>
      <c r="AT310" s="1467"/>
      <c r="AU310" s="1467"/>
      <c r="AV310" s="1652"/>
      <c r="AW310" s="1824"/>
      <c r="AX310" s="1825"/>
      <c r="AY310" s="1825"/>
      <c r="AZ310" s="1825"/>
      <c r="BA310" s="1825"/>
      <c r="BB310" s="1825"/>
      <c r="BC310" s="1825"/>
      <c r="BD310" s="1825"/>
      <c r="BE310" s="1825"/>
      <c r="BF310" s="1826"/>
    </row>
    <row r="311" spans="2:59" s="173" customFormat="1" ht="5.0999999999999996" customHeight="1">
      <c r="B311" s="1832"/>
      <c r="C311" s="983"/>
      <c r="D311" s="983"/>
      <c r="E311" s="983"/>
      <c r="F311" s="983"/>
      <c r="G311" s="983"/>
      <c r="H311" s="983"/>
      <c r="I311" s="983"/>
      <c r="J311" s="1671"/>
      <c r="K311" s="1654"/>
      <c r="L311" s="1654"/>
      <c r="M311" s="1654"/>
      <c r="N311" s="1654"/>
      <c r="O311" s="1654"/>
      <c r="P311" s="1654"/>
      <c r="Q311" s="1654"/>
      <c r="R311" s="1654"/>
      <c r="S311" s="1655"/>
      <c r="T311" s="1671"/>
      <c r="U311" s="1654"/>
      <c r="V311" s="1654"/>
      <c r="W311" s="1654"/>
      <c r="X311" s="1654"/>
      <c r="Y311" s="1654"/>
      <c r="Z311" s="1654"/>
      <c r="AA311" s="1654"/>
      <c r="AB311" s="1654"/>
      <c r="AC311" s="1655"/>
      <c r="AD311" s="1827"/>
      <c r="AE311" s="1828"/>
      <c r="AF311" s="1828"/>
      <c r="AG311" s="1828"/>
      <c r="AH311" s="1828"/>
      <c r="AI311" s="1828"/>
      <c r="AJ311" s="1828"/>
      <c r="AK311" s="1828"/>
      <c r="AL311" s="1828"/>
      <c r="AM311" s="1835"/>
      <c r="AN311" s="1671"/>
      <c r="AO311" s="1654"/>
      <c r="AP311" s="1654"/>
      <c r="AQ311" s="1654"/>
      <c r="AR311" s="1654"/>
      <c r="AS311" s="1654"/>
      <c r="AT311" s="1654"/>
      <c r="AU311" s="1654"/>
      <c r="AV311" s="1655"/>
      <c r="AW311" s="1827"/>
      <c r="AX311" s="1828"/>
      <c r="AY311" s="1828"/>
      <c r="AZ311" s="1828"/>
      <c r="BA311" s="1828"/>
      <c r="BB311" s="1828"/>
      <c r="BC311" s="1828"/>
      <c r="BD311" s="1828"/>
      <c r="BE311" s="1828"/>
      <c r="BF311" s="1829"/>
    </row>
    <row r="312" spans="2:59" s="173" customFormat="1" ht="5.0999999999999996" customHeight="1">
      <c r="B312" s="1830" t="s">
        <v>1359</v>
      </c>
      <c r="C312" s="1275"/>
      <c r="D312" s="1275"/>
      <c r="E312" s="1192"/>
      <c r="F312" s="1706" t="s">
        <v>1360</v>
      </c>
      <c r="G312" s="1706"/>
      <c r="H312" s="1706"/>
      <c r="I312" s="1706"/>
      <c r="J312" s="1584" t="str">
        <f>IF(計算シート!A12=1,計算シート!I154,"")</f>
        <v/>
      </c>
      <c r="K312" s="1585"/>
      <c r="L312" s="1585"/>
      <c r="M312" s="1585"/>
      <c r="N312" s="1585"/>
      <c r="O312" s="1585"/>
      <c r="P312" s="1585"/>
      <c r="Q312" s="1585"/>
      <c r="R312" s="1585"/>
      <c r="S312" s="1693" t="s">
        <v>1331</v>
      </c>
      <c r="T312" s="1584" t="str">
        <f>IF(計算シート!A12=1,譲渡一時所得!E28,"")</f>
        <v/>
      </c>
      <c r="U312" s="1585"/>
      <c r="V312" s="1585"/>
      <c r="W312" s="1585"/>
      <c r="X312" s="1585"/>
      <c r="Y312" s="1585"/>
      <c r="Z312" s="1585"/>
      <c r="AA312" s="1585"/>
      <c r="AB312" s="1585"/>
      <c r="AC312" s="1693" t="s">
        <v>1331</v>
      </c>
      <c r="AD312" s="1584" t="str">
        <f>IF(計算シート!A12=1,計算シート!G151,"")</f>
        <v/>
      </c>
      <c r="AE312" s="1585"/>
      <c r="AF312" s="1585"/>
      <c r="AG312" s="1585"/>
      <c r="AH312" s="1585"/>
      <c r="AI312" s="1585"/>
      <c r="AJ312" s="1585"/>
      <c r="AK312" s="1585"/>
      <c r="AL312" s="1585"/>
      <c r="AM312" s="1693" t="s">
        <v>1331</v>
      </c>
      <c r="AN312" s="1593" t="str">
        <f>IF(OR(計算シート!A12=1,計算シート!A13=1),計算シート!G155,"")</f>
        <v/>
      </c>
      <c r="AO312" s="1594"/>
      <c r="AP312" s="1594"/>
      <c r="AQ312" s="1594"/>
      <c r="AR312" s="1594"/>
      <c r="AS312" s="1594"/>
      <c r="AT312" s="1594"/>
      <c r="AU312" s="1594"/>
      <c r="AV312" s="1611" t="s">
        <v>70</v>
      </c>
      <c r="AW312" s="1067" t="s">
        <v>1167</v>
      </c>
      <c r="AX312" s="1594" t="str">
        <f>IF(計算シート!A12=1,計算シート!L158,"")</f>
        <v/>
      </c>
      <c r="AY312" s="1594"/>
      <c r="AZ312" s="1594"/>
      <c r="BA312" s="1594"/>
      <c r="BB312" s="1594"/>
      <c r="BC312" s="1594"/>
      <c r="BD312" s="1594"/>
      <c r="BE312" s="1594"/>
      <c r="BF312" s="1614" t="s">
        <v>70</v>
      </c>
    </row>
    <row r="313" spans="2:59" s="173" customFormat="1" ht="5.0999999999999996" customHeight="1">
      <c r="B313" s="1691"/>
      <c r="C313" s="1186"/>
      <c r="D313" s="1186"/>
      <c r="E313" s="1193"/>
      <c r="F313" s="1706"/>
      <c r="G313" s="1706"/>
      <c r="H313" s="1706"/>
      <c r="I313" s="1706"/>
      <c r="J313" s="1586"/>
      <c r="K313" s="1587"/>
      <c r="L313" s="1587"/>
      <c r="M313" s="1587"/>
      <c r="N313" s="1587"/>
      <c r="O313" s="1587"/>
      <c r="P313" s="1587"/>
      <c r="Q313" s="1587"/>
      <c r="R313" s="1587"/>
      <c r="S313" s="1694"/>
      <c r="T313" s="1586"/>
      <c r="U313" s="1587"/>
      <c r="V313" s="1587"/>
      <c r="W313" s="1587"/>
      <c r="X313" s="1587"/>
      <c r="Y313" s="1587"/>
      <c r="Z313" s="1587"/>
      <c r="AA313" s="1587"/>
      <c r="AB313" s="1587"/>
      <c r="AC313" s="1694"/>
      <c r="AD313" s="1586"/>
      <c r="AE313" s="1587"/>
      <c r="AF313" s="1587"/>
      <c r="AG313" s="1587"/>
      <c r="AH313" s="1587"/>
      <c r="AI313" s="1587"/>
      <c r="AJ313" s="1587"/>
      <c r="AK313" s="1587"/>
      <c r="AL313" s="1587"/>
      <c r="AM313" s="1694"/>
      <c r="AN313" s="1595"/>
      <c r="AO313" s="1596"/>
      <c r="AP313" s="1596"/>
      <c r="AQ313" s="1596"/>
      <c r="AR313" s="1596"/>
      <c r="AS313" s="1596"/>
      <c r="AT313" s="1596"/>
      <c r="AU313" s="1596"/>
      <c r="AV313" s="1612"/>
      <c r="AW313" s="1017"/>
      <c r="AX313" s="1596"/>
      <c r="AY313" s="1596"/>
      <c r="AZ313" s="1596"/>
      <c r="BA313" s="1596"/>
      <c r="BB313" s="1596"/>
      <c r="BC313" s="1596"/>
      <c r="BD313" s="1596"/>
      <c r="BE313" s="1596"/>
      <c r="BF313" s="1615"/>
    </row>
    <row r="314" spans="2:59" s="173" customFormat="1" ht="5.0999999999999996" customHeight="1">
      <c r="B314" s="1691"/>
      <c r="C314" s="1186"/>
      <c r="D314" s="1186"/>
      <c r="E314" s="1193"/>
      <c r="F314" s="1706"/>
      <c r="G314" s="1706"/>
      <c r="H314" s="1706"/>
      <c r="I314" s="1706"/>
      <c r="J314" s="1588"/>
      <c r="K314" s="1589"/>
      <c r="L314" s="1589"/>
      <c r="M314" s="1589"/>
      <c r="N314" s="1589"/>
      <c r="O314" s="1589"/>
      <c r="P314" s="1589"/>
      <c r="Q314" s="1589"/>
      <c r="R314" s="1589"/>
      <c r="S314" s="1695"/>
      <c r="T314" s="1588"/>
      <c r="U314" s="1589"/>
      <c r="V314" s="1589"/>
      <c r="W314" s="1589"/>
      <c r="X314" s="1589"/>
      <c r="Y314" s="1589"/>
      <c r="Z314" s="1589"/>
      <c r="AA314" s="1589"/>
      <c r="AB314" s="1589"/>
      <c r="AC314" s="1695"/>
      <c r="AD314" s="1588"/>
      <c r="AE314" s="1589"/>
      <c r="AF314" s="1589"/>
      <c r="AG314" s="1589"/>
      <c r="AH314" s="1589"/>
      <c r="AI314" s="1589"/>
      <c r="AJ314" s="1589"/>
      <c r="AK314" s="1589"/>
      <c r="AL314" s="1589"/>
      <c r="AM314" s="1695"/>
      <c r="AN314" s="1595"/>
      <c r="AO314" s="1596"/>
      <c r="AP314" s="1596"/>
      <c r="AQ314" s="1596"/>
      <c r="AR314" s="1596"/>
      <c r="AS314" s="1596"/>
      <c r="AT314" s="1596"/>
      <c r="AU314" s="1596"/>
      <c r="AV314" s="1612"/>
      <c r="AW314" s="1069"/>
      <c r="AX314" s="1598"/>
      <c r="AY314" s="1598"/>
      <c r="AZ314" s="1598"/>
      <c r="BA314" s="1598"/>
      <c r="BB314" s="1598"/>
      <c r="BC314" s="1598"/>
      <c r="BD314" s="1598"/>
      <c r="BE314" s="1598"/>
      <c r="BF314" s="1647"/>
    </row>
    <row r="315" spans="2:59" s="173" customFormat="1" ht="5.0999999999999996" customHeight="1">
      <c r="B315" s="1691"/>
      <c r="C315" s="1186"/>
      <c r="D315" s="1186"/>
      <c r="E315" s="1193"/>
      <c r="F315" s="1706" t="s">
        <v>1361</v>
      </c>
      <c r="G315" s="1706"/>
      <c r="H315" s="1706"/>
      <c r="I315" s="1706"/>
      <c r="J315" s="1584" t="str">
        <f>IF(計算シート!A13=1,計算シート!I155,"")</f>
        <v/>
      </c>
      <c r="K315" s="1585"/>
      <c r="L315" s="1585"/>
      <c r="M315" s="1585"/>
      <c r="N315" s="1585"/>
      <c r="O315" s="1585"/>
      <c r="P315" s="1585"/>
      <c r="Q315" s="1585"/>
      <c r="R315" s="1585"/>
      <c r="S315" s="298"/>
      <c r="T315" s="1584" t="str">
        <f>IF(計算シート!A13=1,譲渡一時所得!E29,"")</f>
        <v/>
      </c>
      <c r="U315" s="1585"/>
      <c r="V315" s="1585"/>
      <c r="W315" s="1585"/>
      <c r="X315" s="1585"/>
      <c r="Y315" s="1585"/>
      <c r="Z315" s="1585"/>
      <c r="AA315" s="1585"/>
      <c r="AB315" s="1585"/>
      <c r="AC315" s="298"/>
      <c r="AD315" s="1584" t="str">
        <f>IF(計算シート!A13=1,計算シート!G152,"")</f>
        <v/>
      </c>
      <c r="AE315" s="1585"/>
      <c r="AF315" s="1585"/>
      <c r="AG315" s="1585"/>
      <c r="AH315" s="1585"/>
      <c r="AI315" s="1585"/>
      <c r="AJ315" s="1585"/>
      <c r="AK315" s="1585"/>
      <c r="AL315" s="1585"/>
      <c r="AM315" s="298"/>
      <c r="AN315" s="1595"/>
      <c r="AO315" s="1596"/>
      <c r="AP315" s="1596"/>
      <c r="AQ315" s="1596"/>
      <c r="AR315" s="1596"/>
      <c r="AS315" s="1596"/>
      <c r="AT315" s="1596"/>
      <c r="AU315" s="1596"/>
      <c r="AV315" s="1612"/>
      <c r="AW315" s="1067" t="s">
        <v>1362</v>
      </c>
      <c r="AX315" s="1594" t="str">
        <f>IF(計算シート!A13=1,計算シート!L159,"")</f>
        <v/>
      </c>
      <c r="AY315" s="1594"/>
      <c r="AZ315" s="1594"/>
      <c r="BA315" s="1594"/>
      <c r="BB315" s="1594"/>
      <c r="BC315" s="1594"/>
      <c r="BD315" s="1594"/>
      <c r="BE315" s="1594"/>
      <c r="BF315" s="1842"/>
    </row>
    <row r="316" spans="2:59" s="173" customFormat="1" ht="5.0999999999999996" customHeight="1">
      <c r="B316" s="1691"/>
      <c r="C316" s="1186"/>
      <c r="D316" s="1186"/>
      <c r="E316" s="1193"/>
      <c r="F316" s="1706"/>
      <c r="G316" s="1706"/>
      <c r="H316" s="1706"/>
      <c r="I316" s="1706"/>
      <c r="J316" s="1586"/>
      <c r="K316" s="1587"/>
      <c r="L316" s="1587"/>
      <c r="M316" s="1587"/>
      <c r="N316" s="1587"/>
      <c r="O316" s="1587"/>
      <c r="P316" s="1587"/>
      <c r="Q316" s="1587"/>
      <c r="R316" s="1587"/>
      <c r="S316" s="299"/>
      <c r="T316" s="1586"/>
      <c r="U316" s="1587"/>
      <c r="V316" s="1587"/>
      <c r="W316" s="1587"/>
      <c r="X316" s="1587"/>
      <c r="Y316" s="1587"/>
      <c r="Z316" s="1587"/>
      <c r="AA316" s="1587"/>
      <c r="AB316" s="1587"/>
      <c r="AC316" s="299"/>
      <c r="AD316" s="1586"/>
      <c r="AE316" s="1587"/>
      <c r="AF316" s="1587"/>
      <c r="AG316" s="1587"/>
      <c r="AH316" s="1587"/>
      <c r="AI316" s="1587"/>
      <c r="AJ316" s="1587"/>
      <c r="AK316" s="1587"/>
      <c r="AL316" s="1587"/>
      <c r="AM316" s="299"/>
      <c r="AN316" s="1595"/>
      <c r="AO316" s="1596"/>
      <c r="AP316" s="1596"/>
      <c r="AQ316" s="1596"/>
      <c r="AR316" s="1596"/>
      <c r="AS316" s="1596"/>
      <c r="AT316" s="1596"/>
      <c r="AU316" s="1596"/>
      <c r="AV316" s="1612"/>
      <c r="AW316" s="1017"/>
      <c r="AX316" s="1596"/>
      <c r="AY316" s="1596"/>
      <c r="AZ316" s="1596"/>
      <c r="BA316" s="1596"/>
      <c r="BB316" s="1596"/>
      <c r="BC316" s="1596"/>
      <c r="BD316" s="1596"/>
      <c r="BE316" s="1596"/>
      <c r="BF316" s="1843"/>
    </row>
    <row r="317" spans="2:59" s="173" customFormat="1" ht="5.0999999999999996" customHeight="1">
      <c r="B317" s="1692"/>
      <c r="C317" s="1809"/>
      <c r="D317" s="1809"/>
      <c r="E317" s="1195"/>
      <c r="F317" s="1706"/>
      <c r="G317" s="1706"/>
      <c r="H317" s="1706"/>
      <c r="I317" s="1706"/>
      <c r="J317" s="1588"/>
      <c r="K317" s="1589"/>
      <c r="L317" s="1589"/>
      <c r="M317" s="1589"/>
      <c r="N317" s="1589"/>
      <c r="O317" s="1589"/>
      <c r="P317" s="1589"/>
      <c r="Q317" s="1589"/>
      <c r="R317" s="1589"/>
      <c r="S317" s="300"/>
      <c r="T317" s="1588"/>
      <c r="U317" s="1589"/>
      <c r="V317" s="1589"/>
      <c r="W317" s="1589"/>
      <c r="X317" s="1589"/>
      <c r="Y317" s="1589"/>
      <c r="Z317" s="1589"/>
      <c r="AA317" s="1589"/>
      <c r="AB317" s="1589"/>
      <c r="AC317" s="300"/>
      <c r="AD317" s="1588"/>
      <c r="AE317" s="1589"/>
      <c r="AF317" s="1589"/>
      <c r="AG317" s="1589"/>
      <c r="AH317" s="1589"/>
      <c r="AI317" s="1589"/>
      <c r="AJ317" s="1589"/>
      <c r="AK317" s="1589"/>
      <c r="AL317" s="1589"/>
      <c r="AM317" s="300"/>
      <c r="AN317" s="1597"/>
      <c r="AO317" s="1598"/>
      <c r="AP317" s="1598"/>
      <c r="AQ317" s="1598"/>
      <c r="AR317" s="1598"/>
      <c r="AS317" s="1598"/>
      <c r="AT317" s="1598"/>
      <c r="AU317" s="1598"/>
      <c r="AV317" s="1698"/>
      <c r="AW317" s="1069"/>
      <c r="AX317" s="1598"/>
      <c r="AY317" s="1598"/>
      <c r="AZ317" s="1598"/>
      <c r="BA317" s="1598"/>
      <c r="BB317" s="1598"/>
      <c r="BC317" s="1598"/>
      <c r="BD317" s="1598"/>
      <c r="BE317" s="1598"/>
      <c r="BF317" s="1847"/>
    </row>
    <row r="318" spans="2:59" s="173" customFormat="1" ht="5.0999999999999996" customHeight="1">
      <c r="B318" s="1705" t="s">
        <v>1363</v>
      </c>
      <c r="C318" s="1706"/>
      <c r="D318" s="1706"/>
      <c r="E318" s="1706"/>
      <c r="F318" s="1706"/>
      <c r="G318" s="1706"/>
      <c r="H318" s="1706"/>
      <c r="I318" s="1706"/>
      <c r="J318" s="1584" t="str">
        <f>IF(計算シート!A14=1,計算シート!I156,"")</f>
        <v/>
      </c>
      <c r="K318" s="1585"/>
      <c r="L318" s="1585"/>
      <c r="M318" s="1585"/>
      <c r="N318" s="1585"/>
      <c r="O318" s="1585"/>
      <c r="P318" s="1585"/>
      <c r="Q318" s="1585"/>
      <c r="R318" s="1585"/>
      <c r="S318" s="298"/>
      <c r="T318" s="1584" t="str">
        <f>IF(計算シート!A14=1,譲渡一時所得!E34,"")</f>
        <v/>
      </c>
      <c r="U318" s="1585"/>
      <c r="V318" s="1585"/>
      <c r="W318" s="1585"/>
      <c r="X318" s="1585"/>
      <c r="Y318" s="1585"/>
      <c r="Z318" s="1585"/>
      <c r="AA318" s="1585"/>
      <c r="AB318" s="1585"/>
      <c r="AC318" s="298"/>
      <c r="AD318" s="1584" t="str">
        <f>IF(計算シート!A14=1,計算シート!L151,"")</f>
        <v/>
      </c>
      <c r="AE318" s="1585"/>
      <c r="AF318" s="1585"/>
      <c r="AG318" s="1585"/>
      <c r="AH318" s="1585"/>
      <c r="AI318" s="1585"/>
      <c r="AJ318" s="1585"/>
      <c r="AK318" s="1585"/>
      <c r="AL318" s="1585"/>
      <c r="AM318" s="298"/>
      <c r="AN318" s="1593" t="str">
        <f>IF(計算シート!A14=1,計算シート!L154,"")</f>
        <v/>
      </c>
      <c r="AO318" s="1594"/>
      <c r="AP318" s="1594"/>
      <c r="AQ318" s="1594"/>
      <c r="AR318" s="1594"/>
      <c r="AS318" s="1594"/>
      <c r="AT318" s="1594"/>
      <c r="AU318" s="1594"/>
      <c r="AV318" s="301"/>
      <c r="AW318" s="1067" t="s">
        <v>1364</v>
      </c>
      <c r="AX318" s="1594" t="str">
        <f>IF(計算シート!A14=1,計算シート!L160,"")</f>
        <v/>
      </c>
      <c r="AY318" s="1594"/>
      <c r="AZ318" s="1594"/>
      <c r="BA318" s="1594"/>
      <c r="BB318" s="1594"/>
      <c r="BC318" s="1594"/>
      <c r="BD318" s="1594"/>
      <c r="BE318" s="1594"/>
      <c r="BF318" s="1842"/>
    </row>
    <row r="319" spans="2:59" s="173" customFormat="1" ht="5.0999999999999996" customHeight="1">
      <c r="B319" s="1705"/>
      <c r="C319" s="1706"/>
      <c r="D319" s="1706"/>
      <c r="E319" s="1706"/>
      <c r="F319" s="1706"/>
      <c r="G319" s="1706"/>
      <c r="H319" s="1706"/>
      <c r="I319" s="1706"/>
      <c r="J319" s="1586"/>
      <c r="K319" s="1587"/>
      <c r="L319" s="1587"/>
      <c r="M319" s="1587"/>
      <c r="N319" s="1587"/>
      <c r="O319" s="1587"/>
      <c r="P319" s="1587"/>
      <c r="Q319" s="1587"/>
      <c r="R319" s="1587"/>
      <c r="S319" s="299"/>
      <c r="T319" s="1586"/>
      <c r="U319" s="1587"/>
      <c r="V319" s="1587"/>
      <c r="W319" s="1587"/>
      <c r="X319" s="1587"/>
      <c r="Y319" s="1587"/>
      <c r="Z319" s="1587"/>
      <c r="AA319" s="1587"/>
      <c r="AB319" s="1587"/>
      <c r="AC319" s="299"/>
      <c r="AD319" s="1586"/>
      <c r="AE319" s="1587"/>
      <c r="AF319" s="1587"/>
      <c r="AG319" s="1587"/>
      <c r="AH319" s="1587"/>
      <c r="AI319" s="1587"/>
      <c r="AJ319" s="1587"/>
      <c r="AK319" s="1587"/>
      <c r="AL319" s="1587"/>
      <c r="AM319" s="299"/>
      <c r="AN319" s="1595"/>
      <c r="AO319" s="1596"/>
      <c r="AP319" s="1596"/>
      <c r="AQ319" s="1596"/>
      <c r="AR319" s="1596"/>
      <c r="AS319" s="1596"/>
      <c r="AT319" s="1596"/>
      <c r="AU319" s="1596"/>
      <c r="AV319" s="302"/>
      <c r="AW319" s="1017"/>
      <c r="AX319" s="1596"/>
      <c r="AY319" s="1596"/>
      <c r="AZ319" s="1596"/>
      <c r="BA319" s="1596"/>
      <c r="BB319" s="1596"/>
      <c r="BC319" s="1596"/>
      <c r="BD319" s="1596"/>
      <c r="BE319" s="1596"/>
      <c r="BF319" s="1843"/>
    </row>
    <row r="320" spans="2:59" s="173" customFormat="1" ht="5.0999999999999996" customHeight="1" thickBot="1">
      <c r="B320" s="1848"/>
      <c r="C320" s="1849"/>
      <c r="D320" s="1849"/>
      <c r="E320" s="1849"/>
      <c r="F320" s="1849"/>
      <c r="G320" s="1849"/>
      <c r="H320" s="1849"/>
      <c r="I320" s="1849"/>
      <c r="J320" s="1588"/>
      <c r="K320" s="1589"/>
      <c r="L320" s="1589"/>
      <c r="M320" s="1589"/>
      <c r="N320" s="1589"/>
      <c r="O320" s="1589"/>
      <c r="P320" s="1589"/>
      <c r="Q320" s="1589"/>
      <c r="R320" s="1589"/>
      <c r="S320" s="303"/>
      <c r="T320" s="1588"/>
      <c r="U320" s="1589"/>
      <c r="V320" s="1589"/>
      <c r="W320" s="1589"/>
      <c r="X320" s="1589"/>
      <c r="Y320" s="1589"/>
      <c r="Z320" s="1589"/>
      <c r="AA320" s="1589"/>
      <c r="AB320" s="1589"/>
      <c r="AC320" s="303"/>
      <c r="AD320" s="1588"/>
      <c r="AE320" s="1589"/>
      <c r="AF320" s="1589"/>
      <c r="AG320" s="1589"/>
      <c r="AH320" s="1589"/>
      <c r="AI320" s="1589"/>
      <c r="AJ320" s="1589"/>
      <c r="AK320" s="1589"/>
      <c r="AL320" s="1589"/>
      <c r="AM320" s="303"/>
      <c r="AN320" s="1597"/>
      <c r="AO320" s="1598"/>
      <c r="AP320" s="1598"/>
      <c r="AQ320" s="1598"/>
      <c r="AR320" s="1598"/>
      <c r="AS320" s="1598"/>
      <c r="AT320" s="1598"/>
      <c r="AU320" s="1598"/>
      <c r="AV320" s="304"/>
      <c r="AW320" s="1069"/>
      <c r="AX320" s="1598"/>
      <c r="AY320" s="1598"/>
      <c r="AZ320" s="1598"/>
      <c r="BA320" s="1598"/>
      <c r="BB320" s="1598"/>
      <c r="BC320" s="1598"/>
      <c r="BD320" s="1598"/>
      <c r="BE320" s="1598"/>
      <c r="BF320" s="1847"/>
    </row>
    <row r="321" spans="2:58" s="173" customFormat="1" ht="5.45" customHeight="1">
      <c r="B321" s="2069" t="s">
        <v>1365</v>
      </c>
      <c r="C321" s="2069"/>
      <c r="D321" s="2069"/>
      <c r="E321" s="2069"/>
      <c r="F321" s="2069"/>
      <c r="G321" s="2069"/>
      <c r="H321" s="2069"/>
      <c r="I321" s="2069"/>
      <c r="J321" s="2069"/>
      <c r="K321" s="2069"/>
      <c r="L321" s="2069"/>
      <c r="M321" s="2069"/>
      <c r="N321" s="2069"/>
      <c r="O321" s="2069"/>
      <c r="P321" s="2069"/>
      <c r="Q321" s="2069"/>
      <c r="R321" s="2069"/>
      <c r="S321" s="2069"/>
      <c r="T321" s="2069"/>
      <c r="U321" s="2069"/>
      <c r="V321" s="2069"/>
      <c r="W321" s="2069"/>
      <c r="X321" s="2069"/>
      <c r="Y321" s="2069"/>
      <c r="Z321" s="2069"/>
      <c r="AA321" s="2069"/>
      <c r="AB321" s="2069"/>
      <c r="AC321" s="2069"/>
      <c r="AD321" s="2069"/>
      <c r="AE321" s="2069"/>
      <c r="AF321" s="2069"/>
      <c r="AG321" s="2069"/>
      <c r="AH321" s="2069"/>
      <c r="AI321" s="2069"/>
      <c r="AJ321" s="2069"/>
      <c r="AK321" s="2069"/>
      <c r="AL321" s="2069"/>
      <c r="AM321" s="2069"/>
      <c r="AN321" s="1836" t="s">
        <v>1366</v>
      </c>
      <c r="AO321" s="1209"/>
      <c r="AP321" s="1209"/>
      <c r="AQ321" s="1209"/>
      <c r="AR321" s="1209"/>
      <c r="AS321" s="1209"/>
      <c r="AT321" s="1209"/>
      <c r="AU321" s="1209"/>
      <c r="AV321" s="1068"/>
      <c r="AW321" s="1067"/>
      <c r="AX321" s="1594" t="str">
        <f>IF(計算シート!A25=1,計算シート!N151,"")</f>
        <v/>
      </c>
      <c r="AY321" s="1594"/>
      <c r="AZ321" s="1594"/>
      <c r="BA321" s="1594"/>
      <c r="BB321" s="1594"/>
      <c r="BC321" s="1594"/>
      <c r="BD321" s="1594"/>
      <c r="BE321" s="1594"/>
      <c r="BF321" s="1842"/>
    </row>
    <row r="322" spans="2:58" s="173" customFormat="1" ht="5.45" customHeight="1">
      <c r="B322" s="1475"/>
      <c r="C322" s="1475"/>
      <c r="D322" s="1475"/>
      <c r="E322" s="1475"/>
      <c r="F322" s="1475"/>
      <c r="G322" s="1475"/>
      <c r="H322" s="1475"/>
      <c r="I322" s="1475"/>
      <c r="J322" s="1475"/>
      <c r="K322" s="1475"/>
      <c r="L322" s="1475"/>
      <c r="M322" s="1475"/>
      <c r="N322" s="1475"/>
      <c r="O322" s="1475"/>
      <c r="P322" s="1475"/>
      <c r="Q322" s="1475"/>
      <c r="R322" s="1475"/>
      <c r="S322" s="1475"/>
      <c r="T322" s="1475"/>
      <c r="U322" s="1475"/>
      <c r="V322" s="1475"/>
      <c r="W322" s="1475"/>
      <c r="X322" s="1475"/>
      <c r="Y322" s="1475"/>
      <c r="Z322" s="1475"/>
      <c r="AA322" s="1475"/>
      <c r="AB322" s="1475"/>
      <c r="AC322" s="1475"/>
      <c r="AD322" s="1475"/>
      <c r="AE322" s="1475"/>
      <c r="AF322" s="1475"/>
      <c r="AG322" s="1475"/>
      <c r="AH322" s="1475"/>
      <c r="AI322" s="1475"/>
      <c r="AJ322" s="1475"/>
      <c r="AK322" s="1475"/>
      <c r="AL322" s="1475"/>
      <c r="AM322" s="1475"/>
      <c r="AN322" s="1254"/>
      <c r="AO322" s="1018"/>
      <c r="AP322" s="1018"/>
      <c r="AQ322" s="1018"/>
      <c r="AR322" s="1018"/>
      <c r="AS322" s="1018"/>
      <c r="AT322" s="1018"/>
      <c r="AU322" s="1018"/>
      <c r="AV322" s="1019"/>
      <c r="AW322" s="1017"/>
      <c r="AX322" s="1596"/>
      <c r="AY322" s="1596"/>
      <c r="AZ322" s="1596"/>
      <c r="BA322" s="1596"/>
      <c r="BB322" s="1596"/>
      <c r="BC322" s="1596"/>
      <c r="BD322" s="1596"/>
      <c r="BE322" s="1596"/>
      <c r="BF322" s="1843"/>
    </row>
    <row r="323" spans="2:58" s="173" customFormat="1" ht="5.45" customHeight="1" thickBot="1">
      <c r="B323" s="1475"/>
      <c r="C323" s="1475"/>
      <c r="D323" s="1475"/>
      <c r="E323" s="1475"/>
      <c r="F323" s="1475"/>
      <c r="G323" s="1475"/>
      <c r="H323" s="1475"/>
      <c r="I323" s="1475"/>
      <c r="J323" s="1475"/>
      <c r="K323" s="1475"/>
      <c r="L323" s="1475"/>
      <c r="M323" s="1475"/>
      <c r="N323" s="1475"/>
      <c r="O323" s="1475"/>
      <c r="P323" s="1475"/>
      <c r="Q323" s="1475"/>
      <c r="R323" s="1475"/>
      <c r="S323" s="1475"/>
      <c r="T323" s="1475"/>
      <c r="U323" s="1475"/>
      <c r="V323" s="1475"/>
      <c r="W323" s="1475"/>
      <c r="X323" s="1475"/>
      <c r="Y323" s="1475"/>
      <c r="Z323" s="1475"/>
      <c r="AA323" s="1475"/>
      <c r="AB323" s="1475"/>
      <c r="AC323" s="1475"/>
      <c r="AD323" s="1475"/>
      <c r="AE323" s="1475"/>
      <c r="AF323" s="1475"/>
      <c r="AG323" s="1475"/>
      <c r="AH323" s="1475"/>
      <c r="AI323" s="1475"/>
      <c r="AJ323" s="1475"/>
      <c r="AK323" s="1475"/>
      <c r="AL323" s="1475"/>
      <c r="AM323" s="1475"/>
      <c r="AN323" s="1837"/>
      <c r="AO323" s="1838"/>
      <c r="AP323" s="1838"/>
      <c r="AQ323" s="1838"/>
      <c r="AR323" s="1838"/>
      <c r="AS323" s="1838"/>
      <c r="AT323" s="1838"/>
      <c r="AU323" s="1838"/>
      <c r="AV323" s="1839"/>
      <c r="AW323" s="1840"/>
      <c r="AX323" s="1841"/>
      <c r="AY323" s="1841"/>
      <c r="AZ323" s="1841"/>
      <c r="BA323" s="1841"/>
      <c r="BB323" s="1841"/>
      <c r="BC323" s="1841"/>
      <c r="BD323" s="1841"/>
      <c r="BE323" s="1841"/>
      <c r="BF323" s="1844"/>
    </row>
    <row r="324" spans="2:58" s="173" customFormat="1" ht="0.95" customHeight="1">
      <c r="B324" s="1475"/>
      <c r="C324" s="1475"/>
      <c r="D324" s="1475"/>
      <c r="E324" s="1475"/>
      <c r="F324" s="1475"/>
      <c r="G324" s="1475"/>
      <c r="H324" s="1475"/>
      <c r="I324" s="1475"/>
      <c r="J324" s="1475"/>
      <c r="K324" s="1475"/>
      <c r="L324" s="1475"/>
      <c r="M324" s="1475"/>
      <c r="N324" s="1475"/>
      <c r="O324" s="1475"/>
      <c r="P324" s="1475"/>
      <c r="Q324" s="1475"/>
      <c r="R324" s="1475"/>
      <c r="S324" s="1475"/>
      <c r="T324" s="1475"/>
      <c r="U324" s="1475"/>
      <c r="V324" s="1475"/>
      <c r="W324" s="1475"/>
      <c r="X324" s="1475"/>
      <c r="Y324" s="1475"/>
      <c r="Z324" s="1475"/>
      <c r="AA324" s="1475"/>
      <c r="AB324" s="1475"/>
      <c r="AC324" s="1475"/>
      <c r="AD324" s="1475"/>
      <c r="AE324" s="1475"/>
      <c r="AF324" s="1475"/>
      <c r="AG324" s="1475"/>
      <c r="AH324" s="1475"/>
      <c r="AI324" s="1475"/>
      <c r="AJ324" s="1475"/>
      <c r="AK324" s="1475"/>
      <c r="AL324" s="1475"/>
      <c r="AM324" s="1475"/>
    </row>
    <row r="325" spans="2:58" s="173" customFormat="1" ht="5.0999999999999996" customHeight="1">
      <c r="B325" s="1726" t="s">
        <v>1367</v>
      </c>
      <c r="C325" s="1726"/>
      <c r="D325" s="1726"/>
      <c r="E325" s="1726"/>
      <c r="F325" s="1726"/>
      <c r="G325" s="1726"/>
      <c r="H325" s="1726"/>
      <c r="I325" s="1726"/>
      <c r="J325" s="1726"/>
      <c r="K325" s="1726"/>
      <c r="L325" s="1726"/>
      <c r="M325" s="1726"/>
      <c r="N325" s="1726"/>
      <c r="O325" s="1726"/>
      <c r="P325" s="1726"/>
      <c r="Q325" s="1726"/>
      <c r="R325" s="1726"/>
      <c r="S325" s="1726"/>
      <c r="T325" s="1726"/>
      <c r="U325" s="1726"/>
      <c r="V325" s="1726"/>
      <c r="AO325" s="1845" t="s">
        <v>1368</v>
      </c>
      <c r="AP325" s="1845"/>
      <c r="AQ325" s="1845"/>
      <c r="AR325" s="1845"/>
      <c r="AS325" s="1845"/>
      <c r="AT325" s="1845"/>
      <c r="AU325" s="1845"/>
      <c r="AV325" s="1845"/>
      <c r="AW325" s="1845"/>
      <c r="AX325" s="1845"/>
      <c r="AY325" s="1845"/>
      <c r="AZ325" s="1845"/>
      <c r="BA325" s="1845"/>
      <c r="BB325" s="1845"/>
      <c r="BC325" s="1845"/>
      <c r="BD325" s="1845"/>
    </row>
    <row r="326" spans="2:58" s="173" customFormat="1" ht="5.0999999999999996" customHeight="1">
      <c r="B326" s="1726"/>
      <c r="C326" s="1726"/>
      <c r="D326" s="1726"/>
      <c r="E326" s="1726"/>
      <c r="F326" s="1726"/>
      <c r="G326" s="1726"/>
      <c r="H326" s="1726"/>
      <c r="I326" s="1726"/>
      <c r="J326" s="1726"/>
      <c r="K326" s="1726"/>
      <c r="L326" s="1726"/>
      <c r="M326" s="1726"/>
      <c r="N326" s="1726"/>
      <c r="O326" s="1726"/>
      <c r="P326" s="1726"/>
      <c r="Q326" s="1726"/>
      <c r="R326" s="1726"/>
      <c r="S326" s="1726"/>
      <c r="T326" s="1726"/>
      <c r="U326" s="1726"/>
      <c r="V326" s="1726"/>
      <c r="W326" s="1186" t="str">
        <f>IF(計算シート!N246&gt;3,"その他の専従者有（収支内訳書参照）","")</f>
        <v/>
      </c>
      <c r="X326" s="1186"/>
      <c r="Y326" s="1186"/>
      <c r="Z326" s="1186"/>
      <c r="AA326" s="1186"/>
      <c r="AB326" s="1186"/>
      <c r="AC326" s="1186"/>
      <c r="AD326" s="1186"/>
      <c r="AE326" s="1186"/>
      <c r="AF326" s="1186"/>
      <c r="AG326" s="1186"/>
      <c r="AH326" s="1186"/>
      <c r="AI326" s="1186"/>
      <c r="AJ326" s="1186"/>
      <c r="AK326" s="1186"/>
      <c r="AL326" s="1186"/>
      <c r="AO326" s="1845"/>
      <c r="AP326" s="1845"/>
      <c r="AQ326" s="1845"/>
      <c r="AR326" s="1845"/>
      <c r="AS326" s="1845"/>
      <c r="AT326" s="1845"/>
      <c r="AU326" s="1845"/>
      <c r="AV326" s="1845"/>
      <c r="AW326" s="1845"/>
      <c r="AX326" s="1845"/>
      <c r="AY326" s="1845"/>
      <c r="AZ326" s="1845"/>
      <c r="BA326" s="1845"/>
      <c r="BB326" s="1845"/>
      <c r="BC326" s="1845"/>
      <c r="BD326" s="1845"/>
    </row>
    <row r="327" spans="2:58" s="173" customFormat="1" ht="5.0999999999999996" customHeight="1" thickBot="1">
      <c r="B327" s="1726"/>
      <c r="C327" s="1726"/>
      <c r="D327" s="1726"/>
      <c r="E327" s="1726"/>
      <c r="F327" s="1726"/>
      <c r="G327" s="1726"/>
      <c r="H327" s="1726"/>
      <c r="I327" s="1726"/>
      <c r="J327" s="1726"/>
      <c r="K327" s="1726"/>
      <c r="L327" s="1726"/>
      <c r="M327" s="1726"/>
      <c r="N327" s="1726"/>
      <c r="O327" s="1726"/>
      <c r="P327" s="1726"/>
      <c r="Q327" s="1726"/>
      <c r="R327" s="1726"/>
      <c r="S327" s="1726"/>
      <c r="T327" s="1726"/>
      <c r="U327" s="1726"/>
      <c r="V327" s="1726"/>
      <c r="W327" s="2066"/>
      <c r="X327" s="2066"/>
      <c r="Y327" s="2066"/>
      <c r="Z327" s="2066"/>
      <c r="AA327" s="2066"/>
      <c r="AB327" s="2066"/>
      <c r="AC327" s="2066"/>
      <c r="AD327" s="2066"/>
      <c r="AE327" s="2066"/>
      <c r="AF327" s="2066"/>
      <c r="AG327" s="2066"/>
      <c r="AH327" s="2066"/>
      <c r="AI327" s="2066"/>
      <c r="AJ327" s="2066"/>
      <c r="AK327" s="2066"/>
      <c r="AL327" s="2066"/>
      <c r="AO327" s="1846"/>
      <c r="AP327" s="1846"/>
      <c r="AQ327" s="1846"/>
      <c r="AR327" s="1846"/>
      <c r="AS327" s="1846"/>
      <c r="AT327" s="1846"/>
      <c r="AU327" s="1846"/>
      <c r="AV327" s="1846"/>
      <c r="AW327" s="1846"/>
      <c r="AX327" s="1846"/>
      <c r="AY327" s="1846"/>
      <c r="AZ327" s="1846"/>
      <c r="BA327" s="1846"/>
      <c r="BB327" s="1846"/>
      <c r="BC327" s="1846"/>
      <c r="BD327" s="1846"/>
    </row>
    <row r="328" spans="2:58" s="173" customFormat="1" ht="5.0999999999999996" customHeight="1">
      <c r="B328" s="2070">
        <v>1</v>
      </c>
      <c r="C328" s="1888" t="s">
        <v>1150</v>
      </c>
      <c r="D328" s="1889"/>
      <c r="E328" s="1890"/>
      <c r="F328" s="1890"/>
      <c r="G328" s="1890"/>
      <c r="H328" s="1890"/>
      <c r="I328" s="1890"/>
      <c r="J328" s="1890"/>
      <c r="K328" s="1890"/>
      <c r="L328" s="1890"/>
      <c r="M328" s="1890"/>
      <c r="N328" s="1892" t="s">
        <v>1369</v>
      </c>
      <c r="O328" s="1890" t="str">
        <f>IFERROR(計算シート!H249,"")</f>
        <v/>
      </c>
      <c r="P328" s="1890"/>
      <c r="Q328" s="1894" t="s">
        <v>1249</v>
      </c>
      <c r="R328" s="2203" t="str">
        <f>IFERROR(計算シート!I249,"")</f>
        <v/>
      </c>
      <c r="S328" s="2204"/>
      <c r="T328" s="2204"/>
      <c r="U328" s="2204"/>
      <c r="V328" s="2204"/>
      <c r="W328" s="2204"/>
      <c r="X328" s="2204"/>
      <c r="Y328" s="2204"/>
      <c r="Z328" s="2204"/>
      <c r="AA328" s="2204"/>
      <c r="AB328" s="2205"/>
      <c r="AC328" s="1874" t="s">
        <v>2014</v>
      </c>
      <c r="AD328" s="1874"/>
      <c r="AE328" s="1874"/>
      <c r="AF328" s="2181" t="str">
        <f>IFERROR(計算シート!K249,"")</f>
        <v/>
      </c>
      <c r="AG328" s="2182"/>
      <c r="AH328" s="2182"/>
      <c r="AI328" s="2182"/>
      <c r="AJ328" s="2182"/>
      <c r="AK328" s="2182"/>
      <c r="AL328" s="2187" t="s">
        <v>1509</v>
      </c>
      <c r="AM328" s="2188"/>
      <c r="AO328" s="1876" t="s">
        <v>1370</v>
      </c>
      <c r="AP328" s="1877"/>
      <c r="AQ328" s="1877"/>
      <c r="AR328" s="1877"/>
      <c r="AS328" s="1877"/>
      <c r="AT328" s="1877"/>
      <c r="AU328" s="1877"/>
      <c r="AV328" s="1877"/>
      <c r="AW328" s="1877"/>
      <c r="AX328" s="1877"/>
      <c r="AY328" s="1878"/>
      <c r="AZ328" s="1884" t="s">
        <v>1371</v>
      </c>
      <c r="BA328" s="1885"/>
      <c r="BB328" s="1885"/>
      <c r="BC328" s="1885"/>
      <c r="BD328" s="1885"/>
      <c r="BE328" s="1885"/>
      <c r="BF328" s="1850" t="s">
        <v>70</v>
      </c>
    </row>
    <row r="329" spans="2:58" s="173" customFormat="1" ht="5.0999999999999996" customHeight="1">
      <c r="B329" s="1943"/>
      <c r="C329" s="1871"/>
      <c r="D329" s="1872"/>
      <c r="E329" s="1891"/>
      <c r="F329" s="1891"/>
      <c r="G329" s="1891"/>
      <c r="H329" s="1891"/>
      <c r="I329" s="1891"/>
      <c r="J329" s="1891"/>
      <c r="K329" s="1891"/>
      <c r="L329" s="1891"/>
      <c r="M329" s="1891"/>
      <c r="N329" s="1893"/>
      <c r="O329" s="1891"/>
      <c r="P329" s="1891"/>
      <c r="Q329" s="1895"/>
      <c r="R329" s="2206"/>
      <c r="S329" s="2207"/>
      <c r="T329" s="2207"/>
      <c r="U329" s="2207"/>
      <c r="V329" s="2207"/>
      <c r="W329" s="2207"/>
      <c r="X329" s="2207"/>
      <c r="Y329" s="2207"/>
      <c r="Z329" s="2207"/>
      <c r="AA329" s="2207"/>
      <c r="AB329" s="2208"/>
      <c r="AC329" s="1875"/>
      <c r="AD329" s="1875"/>
      <c r="AE329" s="1875"/>
      <c r="AF329" s="2183"/>
      <c r="AG329" s="2184"/>
      <c r="AH329" s="2184"/>
      <c r="AI329" s="2184"/>
      <c r="AJ329" s="2184"/>
      <c r="AK329" s="2184"/>
      <c r="AL329" s="2189"/>
      <c r="AM329" s="2190"/>
      <c r="AO329" s="1879"/>
      <c r="AP329" s="1277"/>
      <c r="AQ329" s="1277"/>
      <c r="AR329" s="1277"/>
      <c r="AS329" s="1277"/>
      <c r="AT329" s="1277"/>
      <c r="AU329" s="1277"/>
      <c r="AV329" s="1277"/>
      <c r="AW329" s="1277"/>
      <c r="AX329" s="1277"/>
      <c r="AY329" s="1880"/>
      <c r="AZ329" s="1886"/>
      <c r="BA329" s="1887"/>
      <c r="BB329" s="1887"/>
      <c r="BC329" s="1887"/>
      <c r="BD329" s="1887"/>
      <c r="BE329" s="1887"/>
      <c r="BF329" s="1851"/>
    </row>
    <row r="330" spans="2:58" s="173" customFormat="1" ht="5.0999999999999996" customHeight="1">
      <c r="B330" s="1943"/>
      <c r="C330" s="1853" t="s">
        <v>1234</v>
      </c>
      <c r="D330" s="1854"/>
      <c r="E330" s="1855" t="str">
        <f>IFERROR(計算シート!G249,"")</f>
        <v/>
      </c>
      <c r="F330" s="1855"/>
      <c r="G330" s="1855"/>
      <c r="H330" s="1855"/>
      <c r="I330" s="1855"/>
      <c r="J330" s="1855"/>
      <c r="K330" s="1855"/>
      <c r="L330" s="1855"/>
      <c r="M330" s="1855"/>
      <c r="N330" s="1893"/>
      <c r="O330" s="1891"/>
      <c r="P330" s="1891"/>
      <c r="Q330" s="1895"/>
      <c r="R330" s="2206"/>
      <c r="S330" s="2207"/>
      <c r="T330" s="2207"/>
      <c r="U330" s="2207"/>
      <c r="V330" s="2207"/>
      <c r="W330" s="2207"/>
      <c r="X330" s="2207"/>
      <c r="Y330" s="2207"/>
      <c r="Z330" s="2207"/>
      <c r="AA330" s="2207"/>
      <c r="AB330" s="2208"/>
      <c r="AC330" s="1875"/>
      <c r="AD330" s="1875"/>
      <c r="AE330" s="1875"/>
      <c r="AF330" s="2183"/>
      <c r="AG330" s="2184"/>
      <c r="AH330" s="2184"/>
      <c r="AI330" s="2184"/>
      <c r="AJ330" s="2184"/>
      <c r="AK330" s="2184"/>
      <c r="AL330" s="2189"/>
      <c r="AM330" s="2190"/>
      <c r="AO330" s="1879"/>
      <c r="AP330" s="1277"/>
      <c r="AQ330" s="1277"/>
      <c r="AR330" s="1277"/>
      <c r="AS330" s="1277"/>
      <c r="AT330" s="1277"/>
      <c r="AU330" s="1277"/>
      <c r="AV330" s="1277"/>
      <c r="AW330" s="1277"/>
      <c r="AX330" s="1277"/>
      <c r="AY330" s="1880"/>
      <c r="AZ330" s="1856"/>
      <c r="BA330" s="1857"/>
      <c r="BB330" s="1857"/>
      <c r="BC330" s="1857"/>
      <c r="BD330" s="1857"/>
      <c r="BE330" s="1857"/>
      <c r="BF330" s="1851"/>
    </row>
    <row r="331" spans="2:58" s="173" customFormat="1" ht="5.0999999999999996" customHeight="1">
      <c r="B331" s="1943"/>
      <c r="C331" s="1853"/>
      <c r="D331" s="1854"/>
      <c r="E331" s="1855"/>
      <c r="F331" s="1855"/>
      <c r="G331" s="1855"/>
      <c r="H331" s="1855"/>
      <c r="I331" s="1855"/>
      <c r="J331" s="1855"/>
      <c r="K331" s="1855"/>
      <c r="L331" s="1855"/>
      <c r="M331" s="1855"/>
      <c r="N331" s="1893"/>
      <c r="O331" s="1891"/>
      <c r="P331" s="1891"/>
      <c r="Q331" s="1895"/>
      <c r="R331" s="2206"/>
      <c r="S331" s="2207"/>
      <c r="T331" s="2207"/>
      <c r="U331" s="2207"/>
      <c r="V331" s="2207"/>
      <c r="W331" s="2207"/>
      <c r="X331" s="2207"/>
      <c r="Y331" s="2207"/>
      <c r="Z331" s="2207"/>
      <c r="AA331" s="2207"/>
      <c r="AB331" s="2208"/>
      <c r="AC331" s="1875"/>
      <c r="AD331" s="1875"/>
      <c r="AE331" s="1875"/>
      <c r="AF331" s="2183"/>
      <c r="AG331" s="2184"/>
      <c r="AH331" s="2184"/>
      <c r="AI331" s="2184"/>
      <c r="AJ331" s="2184"/>
      <c r="AK331" s="2184"/>
      <c r="AL331" s="2189"/>
      <c r="AM331" s="2190"/>
      <c r="AO331" s="1881"/>
      <c r="AP331" s="1882"/>
      <c r="AQ331" s="1882"/>
      <c r="AR331" s="1882"/>
      <c r="AS331" s="1882"/>
      <c r="AT331" s="1882"/>
      <c r="AU331" s="1882"/>
      <c r="AV331" s="1882"/>
      <c r="AW331" s="1882"/>
      <c r="AX331" s="1882"/>
      <c r="AY331" s="1883"/>
      <c r="AZ331" s="1858"/>
      <c r="BA331" s="1859"/>
      <c r="BB331" s="1859"/>
      <c r="BC331" s="1859"/>
      <c r="BD331" s="1859"/>
      <c r="BE331" s="1859"/>
      <c r="BF331" s="1852"/>
    </row>
    <row r="332" spans="2:58" s="173" customFormat="1" ht="5.0999999999999996" customHeight="1">
      <c r="B332" s="1943"/>
      <c r="C332" s="1853"/>
      <c r="D332" s="1854"/>
      <c r="E332" s="1855"/>
      <c r="F332" s="1855"/>
      <c r="G332" s="1855"/>
      <c r="H332" s="1855"/>
      <c r="I332" s="1855"/>
      <c r="J332" s="1855"/>
      <c r="K332" s="1855"/>
      <c r="L332" s="1855"/>
      <c r="M332" s="1855"/>
      <c r="N332" s="1893"/>
      <c r="O332" s="1891"/>
      <c r="P332" s="1891"/>
      <c r="Q332" s="1896"/>
      <c r="R332" s="2209"/>
      <c r="S332" s="2210"/>
      <c r="T332" s="2210"/>
      <c r="U332" s="2210"/>
      <c r="V332" s="2210"/>
      <c r="W332" s="2210"/>
      <c r="X332" s="2210"/>
      <c r="Y332" s="2210"/>
      <c r="Z332" s="2210"/>
      <c r="AA332" s="2210"/>
      <c r="AB332" s="2211"/>
      <c r="AC332" s="1875"/>
      <c r="AD332" s="1875"/>
      <c r="AE332" s="1875"/>
      <c r="AF332" s="2185"/>
      <c r="AG332" s="2186"/>
      <c r="AH332" s="2186"/>
      <c r="AI332" s="2186"/>
      <c r="AJ332" s="2186"/>
      <c r="AK332" s="2186"/>
      <c r="AL332" s="2191"/>
      <c r="AM332" s="2192"/>
      <c r="AO332" s="1860" t="s">
        <v>1991</v>
      </c>
      <c r="AP332" s="1861"/>
      <c r="AQ332" s="1861"/>
      <c r="AR332" s="1861"/>
      <c r="AS332" s="1861"/>
      <c r="AT332" s="1861"/>
      <c r="AU332" s="1861"/>
      <c r="AV332" s="1861"/>
      <c r="AW332" s="1861"/>
      <c r="AX332" s="1861"/>
      <c r="AY332" s="1862"/>
      <c r="AZ332" s="1868"/>
      <c r="BA332" s="1869"/>
      <c r="BB332" s="1869"/>
      <c r="BC332" s="1869"/>
      <c r="BD332" s="1869"/>
      <c r="BE332" s="1869"/>
      <c r="BF332" s="1870" t="s">
        <v>70</v>
      </c>
    </row>
    <row r="333" spans="2:58" s="173" customFormat="1" ht="5.0999999999999996" customHeight="1">
      <c r="B333" s="1943"/>
      <c r="C333" s="1871" t="s">
        <v>1151</v>
      </c>
      <c r="D333" s="1872"/>
      <c r="E333" s="1949"/>
      <c r="F333" s="1950"/>
      <c r="G333" s="1950"/>
      <c r="H333" s="1950"/>
      <c r="I333" s="1950"/>
      <c r="J333" s="1950"/>
      <c r="K333" s="1950"/>
      <c r="L333" s="1950"/>
      <c r="M333" s="1950"/>
      <c r="N333" s="1950"/>
      <c r="O333" s="1950"/>
      <c r="P333" s="1950"/>
      <c r="Q333" s="1950"/>
      <c r="R333" s="1950"/>
      <c r="S333" s="1950"/>
      <c r="T333" s="1950"/>
      <c r="U333" s="1950"/>
      <c r="V333" s="1950"/>
      <c r="W333" s="1950"/>
      <c r="X333" s="1950"/>
      <c r="Y333" s="1950"/>
      <c r="Z333" s="1950"/>
      <c r="AA333" s="1950"/>
      <c r="AB333" s="1951"/>
      <c r="AC333" s="1922" t="s">
        <v>1372</v>
      </c>
      <c r="AD333" s="1891"/>
      <c r="AE333" s="1891"/>
      <c r="AF333" s="1891"/>
      <c r="AG333" s="1891" t="str">
        <f>IFERROR(計算シート!J249,"")</f>
        <v/>
      </c>
      <c r="AH333" s="1891"/>
      <c r="AI333" s="1891"/>
      <c r="AJ333" s="1925"/>
      <c r="AK333" s="1926"/>
      <c r="AL333" s="1926"/>
      <c r="AM333" s="1927"/>
      <c r="AO333" s="1863"/>
      <c r="AP333" s="1511"/>
      <c r="AQ333" s="1511"/>
      <c r="AR333" s="1511"/>
      <c r="AS333" s="1511"/>
      <c r="AT333" s="1511"/>
      <c r="AU333" s="1511"/>
      <c r="AV333" s="1511"/>
      <c r="AW333" s="1511"/>
      <c r="AX333" s="1511"/>
      <c r="AY333" s="1864"/>
      <c r="AZ333" s="1856"/>
      <c r="BA333" s="1857"/>
      <c r="BB333" s="1857"/>
      <c r="BC333" s="1857"/>
      <c r="BD333" s="1857"/>
      <c r="BE333" s="1857"/>
      <c r="BF333" s="1851"/>
    </row>
    <row r="334" spans="2:58" s="173" customFormat="1" ht="5.0999999999999996" customHeight="1">
      <c r="B334" s="1961"/>
      <c r="C334" s="1873"/>
      <c r="D334" s="1281"/>
      <c r="E334" s="1952"/>
      <c r="F334" s="1953"/>
      <c r="G334" s="1953"/>
      <c r="H334" s="1953"/>
      <c r="I334" s="1953"/>
      <c r="J334" s="1953"/>
      <c r="K334" s="1953"/>
      <c r="L334" s="1953"/>
      <c r="M334" s="1953"/>
      <c r="N334" s="1953"/>
      <c r="O334" s="1953"/>
      <c r="P334" s="1953"/>
      <c r="Q334" s="1953"/>
      <c r="R334" s="1953"/>
      <c r="S334" s="1953"/>
      <c r="T334" s="1953"/>
      <c r="U334" s="1953"/>
      <c r="V334" s="1953"/>
      <c r="W334" s="1953"/>
      <c r="X334" s="1953"/>
      <c r="Y334" s="1953"/>
      <c r="Z334" s="1953"/>
      <c r="AA334" s="1953"/>
      <c r="AB334" s="1954"/>
      <c r="AC334" s="2068"/>
      <c r="AD334" s="1977"/>
      <c r="AE334" s="1977"/>
      <c r="AF334" s="1977"/>
      <c r="AG334" s="1924"/>
      <c r="AH334" s="1924"/>
      <c r="AI334" s="1924"/>
      <c r="AJ334" s="1928"/>
      <c r="AK334" s="1929"/>
      <c r="AL334" s="1929"/>
      <c r="AM334" s="1930"/>
      <c r="AO334" s="1863"/>
      <c r="AP334" s="1511"/>
      <c r="AQ334" s="1511"/>
      <c r="AR334" s="1511"/>
      <c r="AS334" s="1511"/>
      <c r="AT334" s="1511"/>
      <c r="AU334" s="1511"/>
      <c r="AV334" s="1511"/>
      <c r="AW334" s="1511"/>
      <c r="AX334" s="1511"/>
      <c r="AY334" s="1864"/>
      <c r="AZ334" s="1856"/>
      <c r="BA334" s="1857"/>
      <c r="BB334" s="1857"/>
      <c r="BC334" s="1857"/>
      <c r="BD334" s="1857"/>
      <c r="BE334" s="1857"/>
      <c r="BF334" s="1851"/>
    </row>
    <row r="335" spans="2:58" s="173" customFormat="1" ht="5.0999999999999996" customHeight="1">
      <c r="B335" s="1960">
        <v>2</v>
      </c>
      <c r="C335" s="1931" t="s">
        <v>1150</v>
      </c>
      <c r="D335" s="1932"/>
      <c r="E335" s="1933" t="str">
        <f>PHONETIC(E337)</f>
        <v/>
      </c>
      <c r="F335" s="1933"/>
      <c r="G335" s="1933"/>
      <c r="H335" s="1933"/>
      <c r="I335" s="1933"/>
      <c r="J335" s="1933"/>
      <c r="K335" s="1933"/>
      <c r="L335" s="1933"/>
      <c r="M335" s="1933"/>
      <c r="N335" s="1934" t="s">
        <v>1369</v>
      </c>
      <c r="O335" s="1933" t="str">
        <f>IFERROR(計算シート!H250,"")</f>
        <v/>
      </c>
      <c r="P335" s="1933"/>
      <c r="Q335" s="1935" t="s">
        <v>1249</v>
      </c>
      <c r="R335" s="2212" t="str">
        <f>IFERROR(計算シート!I250,"")</f>
        <v/>
      </c>
      <c r="S335" s="2213"/>
      <c r="T335" s="2213"/>
      <c r="U335" s="2213"/>
      <c r="V335" s="2213"/>
      <c r="W335" s="2213"/>
      <c r="X335" s="2213"/>
      <c r="Y335" s="2213"/>
      <c r="Z335" s="2213"/>
      <c r="AA335" s="2213"/>
      <c r="AB335" s="2214"/>
      <c r="AC335" s="1897" t="s">
        <v>2014</v>
      </c>
      <c r="AD335" s="1897"/>
      <c r="AE335" s="1897"/>
      <c r="AF335" s="2193" t="str">
        <f>IFERROR(計算シート!K250,"")</f>
        <v/>
      </c>
      <c r="AG335" s="2194"/>
      <c r="AH335" s="2194"/>
      <c r="AI335" s="2194"/>
      <c r="AJ335" s="2194"/>
      <c r="AK335" s="2194"/>
      <c r="AL335" s="2195" t="s">
        <v>1509</v>
      </c>
      <c r="AM335" s="2196"/>
      <c r="AO335" s="1865"/>
      <c r="AP335" s="1866"/>
      <c r="AQ335" s="1866"/>
      <c r="AR335" s="1866"/>
      <c r="AS335" s="1866"/>
      <c r="AT335" s="1866"/>
      <c r="AU335" s="1866"/>
      <c r="AV335" s="1866"/>
      <c r="AW335" s="1866"/>
      <c r="AX335" s="1866"/>
      <c r="AY335" s="1867"/>
      <c r="AZ335" s="1858"/>
      <c r="BA335" s="1859"/>
      <c r="BB335" s="1859"/>
      <c r="BC335" s="1859"/>
      <c r="BD335" s="1859"/>
      <c r="BE335" s="1859"/>
      <c r="BF335" s="1852"/>
    </row>
    <row r="336" spans="2:58" s="173" customFormat="1" ht="5.0999999999999996" customHeight="1">
      <c r="B336" s="1943"/>
      <c r="C336" s="1871"/>
      <c r="D336" s="1872"/>
      <c r="E336" s="1891"/>
      <c r="F336" s="1891"/>
      <c r="G336" s="1891"/>
      <c r="H336" s="1891"/>
      <c r="I336" s="1891"/>
      <c r="J336" s="1891"/>
      <c r="K336" s="1891"/>
      <c r="L336" s="1891"/>
      <c r="M336" s="1891"/>
      <c r="N336" s="1893"/>
      <c r="O336" s="1891"/>
      <c r="P336" s="1891"/>
      <c r="Q336" s="1936"/>
      <c r="R336" s="2206"/>
      <c r="S336" s="2207"/>
      <c r="T336" s="2207"/>
      <c r="U336" s="2207"/>
      <c r="V336" s="2207"/>
      <c r="W336" s="2207"/>
      <c r="X336" s="2207"/>
      <c r="Y336" s="2207"/>
      <c r="Z336" s="2207"/>
      <c r="AA336" s="2207"/>
      <c r="AB336" s="2208"/>
      <c r="AC336" s="1875"/>
      <c r="AD336" s="1875"/>
      <c r="AE336" s="1875"/>
      <c r="AF336" s="2183"/>
      <c r="AG336" s="2184"/>
      <c r="AH336" s="2184"/>
      <c r="AI336" s="2184"/>
      <c r="AJ336" s="2184"/>
      <c r="AK336" s="2184"/>
      <c r="AL336" s="2197"/>
      <c r="AM336" s="2198"/>
      <c r="AO336" s="1898" t="s">
        <v>1373</v>
      </c>
      <c r="AP336" s="1899"/>
      <c r="AQ336" s="1899"/>
      <c r="AR336" s="1899"/>
      <c r="AS336" s="1900"/>
      <c r="AT336" s="1904" t="s">
        <v>1374</v>
      </c>
      <c r="AU336" s="1905"/>
      <c r="AV336" s="1905"/>
      <c r="AW336" s="1905"/>
      <c r="AX336" s="1905"/>
      <c r="AY336" s="1906"/>
      <c r="AZ336" s="1913"/>
      <c r="BA336" s="1914"/>
      <c r="BB336" s="1914"/>
      <c r="BC336" s="1914"/>
      <c r="BD336" s="1914"/>
      <c r="BE336" s="1914"/>
      <c r="BF336" s="1915"/>
    </row>
    <row r="337" spans="2:59" s="173" customFormat="1" ht="5.0999999999999996" customHeight="1">
      <c r="B337" s="1943"/>
      <c r="C337" s="1853" t="s">
        <v>1234</v>
      </c>
      <c r="D337" s="1854"/>
      <c r="E337" s="1855" t="str">
        <f>IFERROR(計算シート!G250,"")</f>
        <v/>
      </c>
      <c r="F337" s="1855"/>
      <c r="G337" s="1855"/>
      <c r="H337" s="1855"/>
      <c r="I337" s="1855"/>
      <c r="J337" s="1855"/>
      <c r="K337" s="1855"/>
      <c r="L337" s="1855"/>
      <c r="M337" s="1855"/>
      <c r="N337" s="1893"/>
      <c r="O337" s="1891"/>
      <c r="P337" s="1891"/>
      <c r="Q337" s="1936"/>
      <c r="R337" s="2206"/>
      <c r="S337" s="2207"/>
      <c r="T337" s="2207"/>
      <c r="U337" s="2207"/>
      <c r="V337" s="2207"/>
      <c r="W337" s="2207"/>
      <c r="X337" s="2207"/>
      <c r="Y337" s="2207"/>
      <c r="Z337" s="2207"/>
      <c r="AA337" s="2207"/>
      <c r="AB337" s="2208"/>
      <c r="AC337" s="1875"/>
      <c r="AD337" s="1875"/>
      <c r="AE337" s="1875"/>
      <c r="AF337" s="2183"/>
      <c r="AG337" s="2184"/>
      <c r="AH337" s="2184"/>
      <c r="AI337" s="2184"/>
      <c r="AJ337" s="2184"/>
      <c r="AK337" s="2184"/>
      <c r="AL337" s="2197"/>
      <c r="AM337" s="2198"/>
      <c r="AO337" s="1898"/>
      <c r="AP337" s="1899"/>
      <c r="AQ337" s="1899"/>
      <c r="AR337" s="1899"/>
      <c r="AS337" s="1900"/>
      <c r="AT337" s="1907"/>
      <c r="AU337" s="1908"/>
      <c r="AV337" s="1908"/>
      <c r="AW337" s="1908"/>
      <c r="AX337" s="1908"/>
      <c r="AY337" s="1909"/>
      <c r="AZ337" s="1916"/>
      <c r="BA337" s="1917"/>
      <c r="BB337" s="1917"/>
      <c r="BC337" s="1917"/>
      <c r="BD337" s="1917"/>
      <c r="BE337" s="1917"/>
      <c r="BF337" s="1918"/>
    </row>
    <row r="338" spans="2:59" s="173" customFormat="1" ht="5.0999999999999996" customHeight="1">
      <c r="B338" s="1943"/>
      <c r="C338" s="1853"/>
      <c r="D338" s="1854"/>
      <c r="E338" s="1855"/>
      <c r="F338" s="1855"/>
      <c r="G338" s="1855"/>
      <c r="H338" s="1855"/>
      <c r="I338" s="1855"/>
      <c r="J338" s="1855"/>
      <c r="K338" s="1855"/>
      <c r="L338" s="1855"/>
      <c r="M338" s="1855"/>
      <c r="N338" s="1893"/>
      <c r="O338" s="1891"/>
      <c r="P338" s="1891"/>
      <c r="Q338" s="1936"/>
      <c r="R338" s="2206"/>
      <c r="S338" s="2207"/>
      <c r="T338" s="2207"/>
      <c r="U338" s="2207"/>
      <c r="V338" s="2207"/>
      <c r="W338" s="2207"/>
      <c r="X338" s="2207"/>
      <c r="Y338" s="2207"/>
      <c r="Z338" s="2207"/>
      <c r="AA338" s="2207"/>
      <c r="AB338" s="2208"/>
      <c r="AC338" s="1875"/>
      <c r="AD338" s="1875"/>
      <c r="AE338" s="1875"/>
      <c r="AF338" s="2183"/>
      <c r="AG338" s="2184"/>
      <c r="AH338" s="2184"/>
      <c r="AI338" s="2184"/>
      <c r="AJ338" s="2184"/>
      <c r="AK338" s="2184"/>
      <c r="AL338" s="2197"/>
      <c r="AM338" s="2198"/>
      <c r="AO338" s="1898"/>
      <c r="AP338" s="1899"/>
      <c r="AQ338" s="1899"/>
      <c r="AR338" s="1899"/>
      <c r="AS338" s="1900"/>
      <c r="AT338" s="1910"/>
      <c r="AU338" s="1911"/>
      <c r="AV338" s="1911"/>
      <c r="AW338" s="1911"/>
      <c r="AX338" s="1911"/>
      <c r="AY338" s="1912"/>
      <c r="AZ338" s="1919"/>
      <c r="BA338" s="1920"/>
      <c r="BB338" s="1920"/>
      <c r="BC338" s="1920"/>
      <c r="BD338" s="1920"/>
      <c r="BE338" s="1920"/>
      <c r="BF338" s="1921"/>
    </row>
    <row r="339" spans="2:59" s="173" customFormat="1" ht="5.0999999999999996" customHeight="1">
      <c r="B339" s="1943"/>
      <c r="C339" s="1853"/>
      <c r="D339" s="1854"/>
      <c r="E339" s="1855"/>
      <c r="F339" s="1855"/>
      <c r="G339" s="1855"/>
      <c r="H339" s="1855"/>
      <c r="I339" s="1855"/>
      <c r="J339" s="1855"/>
      <c r="K339" s="1855"/>
      <c r="L339" s="1855"/>
      <c r="M339" s="1855"/>
      <c r="N339" s="1893"/>
      <c r="O339" s="1891"/>
      <c r="P339" s="1891"/>
      <c r="Q339" s="1936"/>
      <c r="R339" s="2209"/>
      <c r="S339" s="2210"/>
      <c r="T339" s="2210"/>
      <c r="U339" s="2210"/>
      <c r="V339" s="2210"/>
      <c r="W339" s="2210"/>
      <c r="X339" s="2210"/>
      <c r="Y339" s="2210"/>
      <c r="Z339" s="2210"/>
      <c r="AA339" s="2210"/>
      <c r="AB339" s="2211"/>
      <c r="AC339" s="1875"/>
      <c r="AD339" s="1875"/>
      <c r="AE339" s="1875"/>
      <c r="AF339" s="2185"/>
      <c r="AG339" s="2186"/>
      <c r="AH339" s="2186"/>
      <c r="AI339" s="2186"/>
      <c r="AJ339" s="2186"/>
      <c r="AK339" s="2186"/>
      <c r="AL339" s="2199"/>
      <c r="AM339" s="2200"/>
      <c r="AO339" s="1898"/>
      <c r="AP339" s="1899"/>
      <c r="AQ339" s="1899"/>
      <c r="AR339" s="1899"/>
      <c r="AS339" s="1900"/>
      <c r="AT339" s="1955" t="s">
        <v>1375</v>
      </c>
      <c r="AU339" s="1956"/>
      <c r="AV339" s="1956"/>
      <c r="AW339" s="1956"/>
      <c r="AX339" s="1956"/>
      <c r="AY339" s="1957"/>
      <c r="AZ339" s="1868"/>
      <c r="BA339" s="1869"/>
      <c r="BB339" s="1869"/>
      <c r="BC339" s="1869"/>
      <c r="BD339" s="1869"/>
      <c r="BE339" s="1869"/>
      <c r="BF339" s="1937" t="s">
        <v>1376</v>
      </c>
    </row>
    <row r="340" spans="2:59" s="173" customFormat="1" ht="5.0999999999999996" customHeight="1">
      <c r="B340" s="1943"/>
      <c r="C340" s="1871" t="s">
        <v>1151</v>
      </c>
      <c r="D340" s="1872"/>
      <c r="E340" s="1949"/>
      <c r="F340" s="1950"/>
      <c r="G340" s="1950"/>
      <c r="H340" s="1950"/>
      <c r="I340" s="1950"/>
      <c r="J340" s="1950"/>
      <c r="K340" s="1950"/>
      <c r="L340" s="1950"/>
      <c r="M340" s="1950"/>
      <c r="N340" s="1950"/>
      <c r="O340" s="1950"/>
      <c r="P340" s="1950"/>
      <c r="Q340" s="1950"/>
      <c r="R340" s="1950"/>
      <c r="S340" s="1950"/>
      <c r="T340" s="1950"/>
      <c r="U340" s="1950"/>
      <c r="V340" s="1950"/>
      <c r="W340" s="1950"/>
      <c r="X340" s="1950"/>
      <c r="Y340" s="1950"/>
      <c r="Z340" s="1950"/>
      <c r="AA340" s="1950"/>
      <c r="AB340" s="1951"/>
      <c r="AC340" s="1922" t="s">
        <v>1372</v>
      </c>
      <c r="AD340" s="1891"/>
      <c r="AE340" s="1891"/>
      <c r="AF340" s="1891"/>
      <c r="AG340" s="1891" t="str">
        <f>IFERROR(計算シート!J250,"")</f>
        <v/>
      </c>
      <c r="AH340" s="1891"/>
      <c r="AI340" s="1891"/>
      <c r="AJ340" s="1925"/>
      <c r="AK340" s="1926"/>
      <c r="AL340" s="1926"/>
      <c r="AM340" s="1927"/>
      <c r="AO340" s="1898"/>
      <c r="AP340" s="1899"/>
      <c r="AQ340" s="1899"/>
      <c r="AR340" s="1899"/>
      <c r="AS340" s="1900"/>
      <c r="AT340" s="1684"/>
      <c r="AU340" s="1685"/>
      <c r="AV340" s="1685"/>
      <c r="AW340" s="1685"/>
      <c r="AX340" s="1685"/>
      <c r="AY340" s="1958"/>
      <c r="AZ340" s="1856"/>
      <c r="BA340" s="1857"/>
      <c r="BB340" s="1857"/>
      <c r="BC340" s="1857"/>
      <c r="BD340" s="1857"/>
      <c r="BE340" s="1857"/>
      <c r="BF340" s="1938"/>
    </row>
    <row r="341" spans="2:59" s="173" customFormat="1" ht="5.0999999999999996" customHeight="1">
      <c r="B341" s="1961"/>
      <c r="C341" s="1940"/>
      <c r="D341" s="1941"/>
      <c r="E341" s="1952"/>
      <c r="F341" s="1953"/>
      <c r="G341" s="1953"/>
      <c r="H341" s="1953"/>
      <c r="I341" s="1953"/>
      <c r="J341" s="1953"/>
      <c r="K341" s="1953"/>
      <c r="L341" s="1953"/>
      <c r="M341" s="1953"/>
      <c r="N341" s="1953"/>
      <c r="O341" s="1953"/>
      <c r="P341" s="1953"/>
      <c r="Q341" s="1953"/>
      <c r="R341" s="1953"/>
      <c r="S341" s="1953"/>
      <c r="T341" s="1953"/>
      <c r="U341" s="1953"/>
      <c r="V341" s="1953"/>
      <c r="W341" s="1953"/>
      <c r="X341" s="1953"/>
      <c r="Y341" s="1953"/>
      <c r="Z341" s="1953"/>
      <c r="AA341" s="1953"/>
      <c r="AB341" s="1954"/>
      <c r="AC341" s="1923"/>
      <c r="AD341" s="1924"/>
      <c r="AE341" s="1924"/>
      <c r="AF341" s="1924"/>
      <c r="AG341" s="1924"/>
      <c r="AH341" s="1924"/>
      <c r="AI341" s="1924"/>
      <c r="AJ341" s="1928"/>
      <c r="AK341" s="1929"/>
      <c r="AL341" s="1929"/>
      <c r="AM341" s="1930"/>
      <c r="AO341" s="1901"/>
      <c r="AP341" s="1902"/>
      <c r="AQ341" s="1902"/>
      <c r="AR341" s="1902"/>
      <c r="AS341" s="1903"/>
      <c r="AT341" s="1687"/>
      <c r="AU341" s="1688"/>
      <c r="AV341" s="1688"/>
      <c r="AW341" s="1688"/>
      <c r="AX341" s="1688"/>
      <c r="AY341" s="1959"/>
      <c r="AZ341" s="1858"/>
      <c r="BA341" s="1859"/>
      <c r="BB341" s="1859"/>
      <c r="BC341" s="1859"/>
      <c r="BD341" s="1859"/>
      <c r="BE341" s="1859"/>
      <c r="BF341" s="1939"/>
    </row>
    <row r="342" spans="2:59" s="173" customFormat="1" ht="5.0999999999999996" customHeight="1">
      <c r="B342" s="1942">
        <v>3</v>
      </c>
      <c r="C342" s="1945" t="s">
        <v>1150</v>
      </c>
      <c r="D342" s="1367"/>
      <c r="E342" s="1946"/>
      <c r="F342" s="1946"/>
      <c r="G342" s="1946"/>
      <c r="H342" s="1946"/>
      <c r="I342" s="1946"/>
      <c r="J342" s="1946"/>
      <c r="K342" s="1946"/>
      <c r="L342" s="1946"/>
      <c r="M342" s="1946"/>
      <c r="N342" s="1947" t="s">
        <v>1369</v>
      </c>
      <c r="O342" s="1946" t="str">
        <f>IFERROR(計算シート!H251,"")</f>
        <v/>
      </c>
      <c r="P342" s="1946"/>
      <c r="Q342" s="1896" t="s">
        <v>1249</v>
      </c>
      <c r="R342" s="2212" t="str">
        <f>IFERROR(計算シート!I251,"")</f>
        <v/>
      </c>
      <c r="S342" s="2213"/>
      <c r="T342" s="2213"/>
      <c r="U342" s="2213"/>
      <c r="V342" s="2213"/>
      <c r="W342" s="2213"/>
      <c r="X342" s="2213"/>
      <c r="Y342" s="2213"/>
      <c r="Z342" s="2213"/>
      <c r="AA342" s="2213"/>
      <c r="AB342" s="2214"/>
      <c r="AC342" s="1948" t="s">
        <v>2014</v>
      </c>
      <c r="AD342" s="1948"/>
      <c r="AE342" s="1948"/>
      <c r="AF342" s="2193" t="str">
        <f>IFERROR(計算シート!K251,"")</f>
        <v/>
      </c>
      <c r="AG342" s="2194"/>
      <c r="AH342" s="2194"/>
      <c r="AI342" s="2194"/>
      <c r="AJ342" s="2194"/>
      <c r="AK342" s="2194"/>
      <c r="AL342" s="2201" t="s">
        <v>1509</v>
      </c>
      <c r="AM342" s="2202"/>
      <c r="AO342" s="1962" t="s">
        <v>1377</v>
      </c>
      <c r="AP342" s="1963"/>
      <c r="AQ342" s="1963"/>
      <c r="AR342" s="1963"/>
      <c r="AS342" s="1963"/>
      <c r="AT342" s="1963"/>
      <c r="AU342" s="1963"/>
      <c r="AV342" s="1963"/>
      <c r="AW342" s="1964"/>
      <c r="AX342" s="1038" t="s">
        <v>1378</v>
      </c>
      <c r="AY342" s="1039"/>
      <c r="AZ342" s="1039"/>
      <c r="BA342" s="1039"/>
      <c r="BB342" s="1039"/>
      <c r="BC342" s="1039"/>
      <c r="BD342" s="1039"/>
      <c r="BE342" s="1039"/>
      <c r="BF342" s="1110"/>
    </row>
    <row r="343" spans="2:59" s="173" customFormat="1" ht="5.0999999999999996" customHeight="1">
      <c r="B343" s="1943"/>
      <c r="C343" s="1871"/>
      <c r="D343" s="1872"/>
      <c r="E343" s="1891"/>
      <c r="F343" s="1891"/>
      <c r="G343" s="1891"/>
      <c r="H343" s="1891"/>
      <c r="I343" s="1891"/>
      <c r="J343" s="1891"/>
      <c r="K343" s="1891"/>
      <c r="L343" s="1891"/>
      <c r="M343" s="1891"/>
      <c r="N343" s="1893"/>
      <c r="O343" s="1891"/>
      <c r="P343" s="1891"/>
      <c r="Q343" s="1936"/>
      <c r="R343" s="2206"/>
      <c r="S343" s="2207"/>
      <c r="T343" s="2207"/>
      <c r="U343" s="2207"/>
      <c r="V343" s="2207"/>
      <c r="W343" s="2207"/>
      <c r="X343" s="2207"/>
      <c r="Y343" s="2207"/>
      <c r="Z343" s="2207"/>
      <c r="AA343" s="2207"/>
      <c r="AB343" s="2208"/>
      <c r="AC343" s="1875"/>
      <c r="AD343" s="1875"/>
      <c r="AE343" s="1875"/>
      <c r="AF343" s="2183"/>
      <c r="AG343" s="2184"/>
      <c r="AH343" s="2184"/>
      <c r="AI343" s="2184"/>
      <c r="AJ343" s="2184"/>
      <c r="AK343" s="2184"/>
      <c r="AL343" s="2189"/>
      <c r="AM343" s="2190"/>
      <c r="AO343" s="1965"/>
      <c r="AP343" s="1966"/>
      <c r="AQ343" s="1966"/>
      <c r="AR343" s="1966"/>
      <c r="AS343" s="1966"/>
      <c r="AT343" s="1966"/>
      <c r="AU343" s="1966"/>
      <c r="AV343" s="1966"/>
      <c r="AW343" s="1967"/>
      <c r="AX343" s="1041"/>
      <c r="AY343" s="1042"/>
      <c r="AZ343" s="1042"/>
      <c r="BA343" s="1042"/>
      <c r="BB343" s="1042"/>
      <c r="BC343" s="1042"/>
      <c r="BD343" s="1042"/>
      <c r="BE343" s="1042"/>
      <c r="BF343" s="1111"/>
    </row>
    <row r="344" spans="2:59" s="173" customFormat="1" ht="5.0999999999999996" customHeight="1">
      <c r="B344" s="1943"/>
      <c r="C344" s="1853" t="s">
        <v>1234</v>
      </c>
      <c r="D344" s="1854"/>
      <c r="E344" s="1855" t="str">
        <f>IFERROR(計算シート!G251,"")</f>
        <v/>
      </c>
      <c r="F344" s="1855"/>
      <c r="G344" s="1855"/>
      <c r="H344" s="1855"/>
      <c r="I344" s="1855"/>
      <c r="J344" s="1855"/>
      <c r="K344" s="1855"/>
      <c r="L344" s="1855"/>
      <c r="M344" s="1855"/>
      <c r="N344" s="1893"/>
      <c r="O344" s="1891"/>
      <c r="P344" s="1891"/>
      <c r="Q344" s="1936"/>
      <c r="R344" s="2206"/>
      <c r="S344" s="2207"/>
      <c r="T344" s="2207"/>
      <c r="U344" s="2207"/>
      <c r="V344" s="2207"/>
      <c r="W344" s="2207"/>
      <c r="X344" s="2207"/>
      <c r="Y344" s="2207"/>
      <c r="Z344" s="2207"/>
      <c r="AA344" s="2207"/>
      <c r="AB344" s="2208"/>
      <c r="AC344" s="1875"/>
      <c r="AD344" s="1875"/>
      <c r="AE344" s="1875"/>
      <c r="AF344" s="2183"/>
      <c r="AG344" s="2184"/>
      <c r="AH344" s="2184"/>
      <c r="AI344" s="2184"/>
      <c r="AJ344" s="2184"/>
      <c r="AK344" s="2184"/>
      <c r="AL344" s="2189"/>
      <c r="AM344" s="2190"/>
      <c r="AO344" s="1965"/>
      <c r="AP344" s="1966"/>
      <c r="AQ344" s="1966"/>
      <c r="AR344" s="1966"/>
      <c r="AS344" s="1966"/>
      <c r="AT344" s="1966"/>
      <c r="AU344" s="1966"/>
      <c r="AV344" s="1966"/>
      <c r="AW344" s="1967"/>
      <c r="AX344" s="1044"/>
      <c r="AY344" s="1045"/>
      <c r="AZ344" s="1045"/>
      <c r="BA344" s="1045"/>
      <c r="BB344" s="1045"/>
      <c r="BC344" s="1045"/>
      <c r="BD344" s="1045"/>
      <c r="BE344" s="1045"/>
      <c r="BF344" s="1112"/>
    </row>
    <row r="345" spans="2:59" s="173" customFormat="1" ht="5.0999999999999996" customHeight="1">
      <c r="B345" s="1943"/>
      <c r="C345" s="1853"/>
      <c r="D345" s="1854"/>
      <c r="E345" s="1855"/>
      <c r="F345" s="1855"/>
      <c r="G345" s="1855"/>
      <c r="H345" s="1855"/>
      <c r="I345" s="1855"/>
      <c r="J345" s="1855"/>
      <c r="K345" s="1855"/>
      <c r="L345" s="1855"/>
      <c r="M345" s="1855"/>
      <c r="N345" s="1893"/>
      <c r="O345" s="1891"/>
      <c r="P345" s="1891"/>
      <c r="Q345" s="1936"/>
      <c r="R345" s="2206"/>
      <c r="S345" s="2207"/>
      <c r="T345" s="2207"/>
      <c r="U345" s="2207"/>
      <c r="V345" s="2207"/>
      <c r="W345" s="2207"/>
      <c r="X345" s="2207"/>
      <c r="Y345" s="2207"/>
      <c r="Z345" s="2207"/>
      <c r="AA345" s="2207"/>
      <c r="AB345" s="2208"/>
      <c r="AC345" s="1875"/>
      <c r="AD345" s="1875"/>
      <c r="AE345" s="1875"/>
      <c r="AF345" s="2183"/>
      <c r="AG345" s="2184"/>
      <c r="AH345" s="2184"/>
      <c r="AI345" s="2184"/>
      <c r="AJ345" s="2184"/>
      <c r="AK345" s="2184"/>
      <c r="AL345" s="2189"/>
      <c r="AM345" s="2190"/>
      <c r="AO345" s="1965"/>
      <c r="AP345" s="1966"/>
      <c r="AQ345" s="1966"/>
      <c r="AR345" s="1966"/>
      <c r="AS345" s="1966"/>
      <c r="AT345" s="1966"/>
      <c r="AU345" s="1966"/>
      <c r="AV345" s="1966"/>
      <c r="AW345" s="1967"/>
      <c r="AX345" s="804"/>
      <c r="AY345" s="1649"/>
      <c r="AZ345" s="1649"/>
      <c r="BA345" s="1275" t="s">
        <v>97</v>
      </c>
      <c r="BB345" s="1275"/>
      <c r="BC345" s="1649"/>
      <c r="BD345" s="1649"/>
      <c r="BE345" s="1275" t="s">
        <v>123</v>
      </c>
      <c r="BF345" s="1971"/>
    </row>
    <row r="346" spans="2:59" s="173" customFormat="1" ht="5.0999999999999996" customHeight="1">
      <c r="B346" s="1943"/>
      <c r="C346" s="1853"/>
      <c r="D346" s="1854"/>
      <c r="E346" s="1855"/>
      <c r="F346" s="1855"/>
      <c r="G346" s="1855"/>
      <c r="H346" s="1855"/>
      <c r="I346" s="1855"/>
      <c r="J346" s="1855"/>
      <c r="K346" s="1855"/>
      <c r="L346" s="1855"/>
      <c r="M346" s="1855"/>
      <c r="N346" s="1893"/>
      <c r="O346" s="1891"/>
      <c r="P346" s="1891"/>
      <c r="Q346" s="1936"/>
      <c r="R346" s="2209"/>
      <c r="S346" s="2210"/>
      <c r="T346" s="2210"/>
      <c r="U346" s="2210"/>
      <c r="V346" s="2210"/>
      <c r="W346" s="2210"/>
      <c r="X346" s="2210"/>
      <c r="Y346" s="2210"/>
      <c r="Z346" s="2210"/>
      <c r="AA346" s="2210"/>
      <c r="AB346" s="2211"/>
      <c r="AC346" s="1875"/>
      <c r="AD346" s="1875"/>
      <c r="AE346" s="1875"/>
      <c r="AF346" s="2185"/>
      <c r="AG346" s="2186"/>
      <c r="AH346" s="2186"/>
      <c r="AI346" s="2186"/>
      <c r="AJ346" s="2186"/>
      <c r="AK346" s="2186"/>
      <c r="AL346" s="2191"/>
      <c r="AM346" s="2192"/>
      <c r="AO346" s="1965"/>
      <c r="AP346" s="1966"/>
      <c r="AQ346" s="1966"/>
      <c r="AR346" s="1966"/>
      <c r="AS346" s="1966"/>
      <c r="AT346" s="1966"/>
      <c r="AU346" s="1966"/>
      <c r="AV346" s="1966"/>
      <c r="AW346" s="1967"/>
      <c r="AX346" s="805"/>
      <c r="AY346" s="1467"/>
      <c r="AZ346" s="1467"/>
      <c r="BA346" s="1186"/>
      <c r="BB346" s="1186"/>
      <c r="BC346" s="1467"/>
      <c r="BD346" s="1467"/>
      <c r="BE346" s="1186"/>
      <c r="BF346" s="1972"/>
    </row>
    <row r="347" spans="2:59" s="173" customFormat="1" ht="5.0999999999999996" customHeight="1">
      <c r="B347" s="1943"/>
      <c r="C347" s="1871" t="s">
        <v>1151</v>
      </c>
      <c r="D347" s="1974"/>
      <c r="E347" s="1949"/>
      <c r="F347" s="1950"/>
      <c r="G347" s="1950"/>
      <c r="H347" s="1950"/>
      <c r="I347" s="1950"/>
      <c r="J347" s="1950"/>
      <c r="K347" s="1950"/>
      <c r="L347" s="1950"/>
      <c r="M347" s="1950"/>
      <c r="N347" s="1950"/>
      <c r="O347" s="1950"/>
      <c r="P347" s="1950"/>
      <c r="Q347" s="1950"/>
      <c r="R347" s="1950"/>
      <c r="S347" s="1950"/>
      <c r="T347" s="1950"/>
      <c r="U347" s="1950"/>
      <c r="V347" s="1950"/>
      <c r="W347" s="1950"/>
      <c r="X347" s="1950"/>
      <c r="Y347" s="1950"/>
      <c r="Z347" s="1950"/>
      <c r="AA347" s="1950"/>
      <c r="AB347" s="1951"/>
      <c r="AC347" s="1922" t="s">
        <v>1372</v>
      </c>
      <c r="AD347" s="1891"/>
      <c r="AE347" s="1891"/>
      <c r="AF347" s="1891"/>
      <c r="AG347" s="1891" t="str">
        <f>IFERROR(計算シート!J251,"")</f>
        <v/>
      </c>
      <c r="AH347" s="1891"/>
      <c r="AI347" s="1891"/>
      <c r="AJ347" s="1925"/>
      <c r="AK347" s="1926"/>
      <c r="AL347" s="1926"/>
      <c r="AM347" s="1927"/>
      <c r="AO347" s="1968"/>
      <c r="AP347" s="1969"/>
      <c r="AQ347" s="1969"/>
      <c r="AR347" s="1969"/>
      <c r="AS347" s="1969"/>
      <c r="AT347" s="1969"/>
      <c r="AU347" s="1969"/>
      <c r="AV347" s="1969"/>
      <c r="AW347" s="1970"/>
      <c r="AX347" s="806"/>
      <c r="AY347" s="1654"/>
      <c r="AZ347" s="1654"/>
      <c r="BA347" s="1809"/>
      <c r="BB347" s="1809"/>
      <c r="BC347" s="1654"/>
      <c r="BD347" s="1654"/>
      <c r="BE347" s="1809"/>
      <c r="BF347" s="1973"/>
    </row>
    <row r="348" spans="2:59" s="173" customFormat="1" ht="5.0999999999999996" customHeight="1" thickBot="1">
      <c r="B348" s="1944"/>
      <c r="C348" s="1975"/>
      <c r="D348" s="1976"/>
      <c r="E348" s="1952"/>
      <c r="F348" s="1953"/>
      <c r="G348" s="1953"/>
      <c r="H348" s="1953"/>
      <c r="I348" s="1953"/>
      <c r="J348" s="1953"/>
      <c r="K348" s="1953"/>
      <c r="L348" s="1953"/>
      <c r="M348" s="1953"/>
      <c r="N348" s="1953"/>
      <c r="O348" s="1953"/>
      <c r="P348" s="1953"/>
      <c r="Q348" s="1953"/>
      <c r="R348" s="1953"/>
      <c r="S348" s="1953"/>
      <c r="T348" s="1953"/>
      <c r="U348" s="1953"/>
      <c r="V348" s="1953"/>
      <c r="W348" s="1953"/>
      <c r="X348" s="1953"/>
      <c r="Y348" s="1953"/>
      <c r="Z348" s="1953"/>
      <c r="AA348" s="1953"/>
      <c r="AB348" s="1954"/>
      <c r="AC348" s="1923"/>
      <c r="AD348" s="1924"/>
      <c r="AE348" s="1924"/>
      <c r="AF348" s="1977"/>
      <c r="AG348" s="1924"/>
      <c r="AH348" s="1924"/>
      <c r="AI348" s="1924"/>
      <c r="AJ348" s="1928"/>
      <c r="AK348" s="1929"/>
      <c r="AL348" s="1929"/>
      <c r="AM348" s="1930"/>
      <c r="AO348" s="1978" t="s">
        <v>1379</v>
      </c>
      <c r="AP348" s="1276"/>
      <c r="AQ348" s="1276"/>
      <c r="AR348" s="1276"/>
      <c r="AS348" s="1276"/>
      <c r="AT348" s="1276"/>
      <c r="AU348" s="1276"/>
      <c r="AV348" s="1276"/>
      <c r="AW348" s="1276"/>
      <c r="AX348" s="1276"/>
      <c r="AY348" s="1276"/>
      <c r="AZ348" s="1276"/>
      <c r="BA348" s="1276"/>
      <c r="BB348" s="1276"/>
      <c r="BC348" s="1276"/>
      <c r="BD348" s="1276"/>
      <c r="BE348" s="1276"/>
      <c r="BF348" s="1979"/>
    </row>
    <row r="349" spans="2:59" s="173" customFormat="1" ht="5.0999999999999996" customHeight="1">
      <c r="E349" s="1648" t="s">
        <v>1380</v>
      </c>
      <c r="F349" s="1649"/>
      <c r="G349" s="1649"/>
      <c r="H349" s="1649"/>
      <c r="I349" s="1649"/>
      <c r="J349" s="1649"/>
      <c r="K349" s="1649"/>
      <c r="L349" s="1649"/>
      <c r="M349" s="1649"/>
      <c r="N349" s="1649"/>
      <c r="O349" s="1649"/>
      <c r="P349" s="1649"/>
      <c r="Q349" s="1649"/>
      <c r="R349" s="1649"/>
      <c r="S349" s="1650"/>
      <c r="T349" s="1649" t="s">
        <v>1381</v>
      </c>
      <c r="U349" s="1649"/>
      <c r="V349" s="1649"/>
      <c r="W349" s="1649"/>
      <c r="X349" s="1649"/>
      <c r="Y349" s="1649"/>
      <c r="Z349" s="1650"/>
      <c r="AA349" s="1468" t="s">
        <v>1382</v>
      </c>
      <c r="AB349" s="1290"/>
      <c r="AC349" s="1291"/>
      <c r="AD349" s="1984">
        <v>96</v>
      </c>
      <c r="AE349" s="1650"/>
      <c r="AF349" s="2169" t="str">
        <f>IFERROR(計算シート!L246,"")</f>
        <v/>
      </c>
      <c r="AG349" s="2170"/>
      <c r="AH349" s="2170"/>
      <c r="AI349" s="2170"/>
      <c r="AJ349" s="2170"/>
      <c r="AK349" s="2170"/>
      <c r="AL349" s="2175" t="s">
        <v>1509</v>
      </c>
      <c r="AM349" s="2176"/>
      <c r="AO349" s="1879"/>
      <c r="AP349" s="1277"/>
      <c r="AQ349" s="1277"/>
      <c r="AR349" s="1277"/>
      <c r="AS349" s="1277"/>
      <c r="AT349" s="1277"/>
      <c r="AU349" s="1277"/>
      <c r="AV349" s="1277"/>
      <c r="AW349" s="1277"/>
      <c r="AX349" s="1277"/>
      <c r="AY349" s="1277"/>
      <c r="AZ349" s="1277"/>
      <c r="BA349" s="1277"/>
      <c r="BB349" s="1277"/>
      <c r="BC349" s="1277"/>
      <c r="BD349" s="1277"/>
      <c r="BE349" s="1277"/>
      <c r="BF349" s="1980"/>
    </row>
    <row r="350" spans="2:59" s="173" customFormat="1" ht="5.0999999999999996" customHeight="1">
      <c r="E350" s="1651"/>
      <c r="F350" s="1467"/>
      <c r="G350" s="1467"/>
      <c r="H350" s="1467"/>
      <c r="I350" s="1467"/>
      <c r="J350" s="1467"/>
      <c r="K350" s="1467"/>
      <c r="L350" s="1467"/>
      <c r="M350" s="1467"/>
      <c r="N350" s="1467"/>
      <c r="O350" s="1467"/>
      <c r="P350" s="1467"/>
      <c r="Q350" s="1467"/>
      <c r="R350" s="1467"/>
      <c r="S350" s="1652"/>
      <c r="T350" s="1467"/>
      <c r="U350" s="1467"/>
      <c r="V350" s="1467"/>
      <c r="W350" s="1467"/>
      <c r="X350" s="1467"/>
      <c r="Y350" s="1467"/>
      <c r="Z350" s="1652"/>
      <c r="AA350" s="1469"/>
      <c r="AB350" s="1054"/>
      <c r="AC350" s="1055"/>
      <c r="AD350" s="1670"/>
      <c r="AE350" s="1652"/>
      <c r="AF350" s="2171"/>
      <c r="AG350" s="2172"/>
      <c r="AH350" s="2172"/>
      <c r="AI350" s="2172"/>
      <c r="AJ350" s="2172"/>
      <c r="AK350" s="2172"/>
      <c r="AL350" s="2177"/>
      <c r="AM350" s="2178"/>
      <c r="AO350" s="1879"/>
      <c r="AP350" s="1277"/>
      <c r="AQ350" s="1277"/>
      <c r="AR350" s="1277"/>
      <c r="AS350" s="1277"/>
      <c r="AT350" s="1277"/>
      <c r="AU350" s="1277"/>
      <c r="AV350" s="1277"/>
      <c r="AW350" s="1277"/>
      <c r="AX350" s="1277"/>
      <c r="AY350" s="1277"/>
      <c r="AZ350" s="1277"/>
      <c r="BA350" s="1277"/>
      <c r="BB350" s="1277"/>
      <c r="BC350" s="1277"/>
      <c r="BD350" s="1277"/>
      <c r="BE350" s="1277"/>
      <c r="BF350" s="1980"/>
    </row>
    <row r="351" spans="2:59" s="173" customFormat="1" ht="5.0999999999999996" customHeight="1" thickBot="1">
      <c r="E351" s="1714"/>
      <c r="F351" s="1715"/>
      <c r="G351" s="1715"/>
      <c r="H351" s="1715"/>
      <c r="I351" s="1715"/>
      <c r="J351" s="1715"/>
      <c r="K351" s="1715"/>
      <c r="L351" s="1715"/>
      <c r="M351" s="1715"/>
      <c r="N351" s="1715"/>
      <c r="O351" s="1715"/>
      <c r="P351" s="1715"/>
      <c r="Q351" s="1715"/>
      <c r="R351" s="1715"/>
      <c r="S351" s="1716"/>
      <c r="T351" s="1715"/>
      <c r="U351" s="1715"/>
      <c r="V351" s="1715"/>
      <c r="W351" s="1715"/>
      <c r="X351" s="1715"/>
      <c r="Y351" s="1715"/>
      <c r="Z351" s="1716"/>
      <c r="AA351" s="1470"/>
      <c r="AB351" s="1471"/>
      <c r="AC351" s="1472"/>
      <c r="AD351" s="1985"/>
      <c r="AE351" s="1716"/>
      <c r="AF351" s="2173"/>
      <c r="AG351" s="2174"/>
      <c r="AH351" s="2174"/>
      <c r="AI351" s="2174"/>
      <c r="AJ351" s="2174"/>
      <c r="AK351" s="2174"/>
      <c r="AL351" s="2179"/>
      <c r="AM351" s="2180"/>
      <c r="AO351" s="1981"/>
      <c r="AP351" s="1982"/>
      <c r="AQ351" s="1982"/>
      <c r="AR351" s="1982"/>
      <c r="AS351" s="1982"/>
      <c r="AT351" s="1982"/>
      <c r="AU351" s="1982"/>
      <c r="AV351" s="1982"/>
      <c r="AW351" s="1982"/>
      <c r="AX351" s="1982"/>
      <c r="AY351" s="1982"/>
      <c r="AZ351" s="1982"/>
      <c r="BA351" s="1982"/>
      <c r="BB351" s="1982"/>
      <c r="BC351" s="1982"/>
      <c r="BD351" s="1982"/>
      <c r="BE351" s="1982"/>
      <c r="BF351" s="1983"/>
    </row>
    <row r="352" spans="2:59" s="173" customFormat="1" ht="0.95" customHeight="1">
      <c r="AR352" s="193"/>
      <c r="AS352" s="193"/>
      <c r="AT352" s="193"/>
      <c r="AU352" s="193"/>
      <c r="AV352" s="193"/>
      <c r="AW352" s="193"/>
      <c r="AX352" s="193"/>
      <c r="AY352" s="193"/>
      <c r="AZ352" s="193"/>
      <c r="BA352" s="193"/>
      <c r="BB352" s="193"/>
      <c r="BC352" s="193"/>
      <c r="BD352" s="193"/>
      <c r="BE352" s="193"/>
      <c r="BF352" s="193"/>
      <c r="BG352" s="193"/>
    </row>
    <row r="353" spans="2:58" s="173" customFormat="1" ht="5.0999999999999996" customHeight="1">
      <c r="B353" s="1726" t="s">
        <v>1383</v>
      </c>
      <c r="C353" s="1726"/>
      <c r="D353" s="1726"/>
      <c r="E353" s="1726"/>
      <c r="F353" s="1726"/>
      <c r="G353" s="1726"/>
      <c r="H353" s="1726"/>
      <c r="I353" s="1726"/>
      <c r="J353" s="1726"/>
      <c r="K353" s="1726"/>
      <c r="L353" s="1726"/>
      <c r="M353" s="1726"/>
      <c r="N353" s="1726"/>
      <c r="O353" s="1726"/>
      <c r="P353" s="1726"/>
      <c r="Q353" s="1726"/>
      <c r="R353" s="1726"/>
      <c r="S353" s="1726"/>
      <c r="T353" s="1726"/>
      <c r="U353" s="1726"/>
      <c r="V353" s="1726"/>
      <c r="W353" s="1726"/>
      <c r="X353" s="1726"/>
      <c r="Y353" s="1726"/>
      <c r="Z353" s="1726"/>
      <c r="AA353" s="1726"/>
      <c r="AB353" s="1726"/>
      <c r="AC353" s="1726"/>
      <c r="AD353" s="1726"/>
    </row>
    <row r="354" spans="2:58" s="173" customFormat="1" ht="5.0999999999999996" customHeight="1">
      <c r="B354" s="1726"/>
      <c r="C354" s="1726"/>
      <c r="D354" s="1726"/>
      <c r="E354" s="1726"/>
      <c r="F354" s="1726"/>
      <c r="G354" s="1726"/>
      <c r="H354" s="1726"/>
      <c r="I354" s="1726"/>
      <c r="J354" s="1726"/>
      <c r="K354" s="1726"/>
      <c r="L354" s="1726"/>
      <c r="M354" s="1726"/>
      <c r="N354" s="1726"/>
      <c r="O354" s="1726"/>
      <c r="P354" s="1726"/>
      <c r="Q354" s="1726"/>
      <c r="R354" s="1726"/>
      <c r="S354" s="1726"/>
      <c r="T354" s="1726"/>
      <c r="U354" s="1726"/>
      <c r="V354" s="1726"/>
      <c r="W354" s="1726"/>
      <c r="X354" s="1726"/>
      <c r="Y354" s="1726"/>
      <c r="Z354" s="1726"/>
      <c r="AA354" s="1726"/>
      <c r="AB354" s="1726"/>
      <c r="AC354" s="1726"/>
      <c r="AD354" s="1726"/>
    </row>
    <row r="355" spans="2:58" s="173" customFormat="1" ht="5.0999999999999996" customHeight="1" thickBot="1">
      <c r="B355" s="1726"/>
      <c r="C355" s="1726"/>
      <c r="D355" s="1726"/>
      <c r="E355" s="1726"/>
      <c r="F355" s="1726"/>
      <c r="G355" s="1726"/>
      <c r="H355" s="1726"/>
      <c r="I355" s="1726"/>
      <c r="J355" s="1726"/>
      <c r="K355" s="1726"/>
      <c r="L355" s="1726"/>
      <c r="M355" s="1726"/>
      <c r="N355" s="1726"/>
      <c r="O355" s="1726"/>
      <c r="P355" s="1726"/>
      <c r="Q355" s="1726"/>
      <c r="R355" s="1726"/>
      <c r="S355" s="1726"/>
      <c r="T355" s="1726"/>
      <c r="U355" s="1726"/>
      <c r="V355" s="1726"/>
      <c r="W355" s="1726"/>
      <c r="X355" s="1726"/>
      <c r="Y355" s="1726"/>
      <c r="Z355" s="1726"/>
      <c r="AA355" s="1726"/>
      <c r="AB355" s="1726"/>
      <c r="AC355" s="1726"/>
      <c r="AD355" s="1726"/>
    </row>
    <row r="356" spans="2:58" s="173" customFormat="1" ht="3.95" customHeight="1">
      <c r="B356" s="1986">
        <v>1</v>
      </c>
      <c r="C356" s="1547" t="s">
        <v>1150</v>
      </c>
      <c r="D356" s="1989"/>
      <c r="E356" s="1990">
        <f>IFERROR(配偶者扶養障害者!S17,"")</f>
        <v>0</v>
      </c>
      <c r="F356" s="995"/>
      <c r="G356" s="995"/>
      <c r="H356" s="995"/>
      <c r="I356" s="995"/>
      <c r="J356" s="995"/>
      <c r="K356" s="995"/>
      <c r="L356" s="995"/>
      <c r="M356" s="1991"/>
      <c r="N356" s="1995" t="s">
        <v>1384</v>
      </c>
      <c r="O356" s="1996"/>
      <c r="P356" s="1999" t="str">
        <f>IF(ISBLANK(配偶者扶養障害者!S19),"",配偶者扶養障害者!S19)</f>
        <v/>
      </c>
      <c r="Q356" s="2000"/>
      <c r="R356" s="2000"/>
      <c r="S356" s="2000"/>
      <c r="T356" s="2000"/>
      <c r="U356" s="2000"/>
      <c r="V356" s="2000"/>
      <c r="W356" s="2000"/>
      <c r="X356" s="2000"/>
      <c r="Y356" s="2000"/>
      <c r="Z356" s="2000"/>
      <c r="AA356" s="2001"/>
      <c r="AB356" s="2008" t="s">
        <v>1385</v>
      </c>
      <c r="AC356" s="2009"/>
      <c r="AD356" s="2014">
        <f>IFERROR(配偶者扶養障害者!S20,"")</f>
        <v>0</v>
      </c>
      <c r="AE356" s="2015"/>
      <c r="AF356" s="2015"/>
      <c r="AG356" s="2015"/>
      <c r="AH356" s="2015"/>
      <c r="AI356" s="2015"/>
      <c r="AJ356" s="2015"/>
      <c r="AK356" s="2015"/>
      <c r="AL356" s="2015"/>
      <c r="AM356" s="2015"/>
      <c r="AN356" s="2015"/>
      <c r="AO356" s="2015"/>
      <c r="AP356" s="2015"/>
      <c r="AQ356" s="2015"/>
      <c r="AR356" s="2015"/>
      <c r="AS356" s="2015"/>
      <c r="AT356" s="2015"/>
      <c r="AU356" s="2015"/>
      <c r="AV356" s="2015"/>
      <c r="AW356" s="2015"/>
      <c r="AX356" s="2015"/>
      <c r="AY356" s="2015"/>
      <c r="AZ356" s="2015"/>
      <c r="BA356" s="2015"/>
      <c r="BB356" s="2015"/>
      <c r="BC356" s="2015"/>
      <c r="BD356" s="2015"/>
      <c r="BE356" s="2015"/>
      <c r="BF356" s="2016"/>
    </row>
    <row r="357" spans="2:58" s="173" customFormat="1" ht="3.95" customHeight="1">
      <c r="B357" s="1987"/>
      <c r="C357" s="1945"/>
      <c r="D357" s="1368"/>
      <c r="E357" s="1992"/>
      <c r="F357" s="1993"/>
      <c r="G357" s="1993"/>
      <c r="H357" s="1993"/>
      <c r="I357" s="1993"/>
      <c r="J357" s="1993"/>
      <c r="K357" s="1993"/>
      <c r="L357" s="1993"/>
      <c r="M357" s="1994"/>
      <c r="N357" s="1997"/>
      <c r="O357" s="1998"/>
      <c r="P357" s="2002"/>
      <c r="Q357" s="2003"/>
      <c r="R357" s="2003"/>
      <c r="S357" s="2003"/>
      <c r="T357" s="2003"/>
      <c r="U357" s="2003"/>
      <c r="V357" s="2003"/>
      <c r="W357" s="2003"/>
      <c r="X357" s="2003"/>
      <c r="Y357" s="2003"/>
      <c r="Z357" s="2003"/>
      <c r="AA357" s="2004"/>
      <c r="AB357" s="2010"/>
      <c r="AC357" s="2011"/>
      <c r="AD357" s="2017"/>
      <c r="AE357" s="2018"/>
      <c r="AF357" s="2018"/>
      <c r="AG357" s="2018"/>
      <c r="AH357" s="2018"/>
      <c r="AI357" s="2018"/>
      <c r="AJ357" s="2018"/>
      <c r="AK357" s="2018"/>
      <c r="AL357" s="2018"/>
      <c r="AM357" s="2018"/>
      <c r="AN357" s="2018"/>
      <c r="AO357" s="2018"/>
      <c r="AP357" s="2018"/>
      <c r="AQ357" s="2018"/>
      <c r="AR357" s="2018"/>
      <c r="AS357" s="2018"/>
      <c r="AT357" s="2018"/>
      <c r="AU357" s="2018"/>
      <c r="AV357" s="2018"/>
      <c r="AW357" s="2018"/>
      <c r="AX357" s="2018"/>
      <c r="AY357" s="2018"/>
      <c r="AZ357" s="2018"/>
      <c r="BA357" s="2018"/>
      <c r="BB357" s="2018"/>
      <c r="BC357" s="2018"/>
      <c r="BD357" s="2018"/>
      <c r="BE357" s="2018"/>
      <c r="BF357" s="2019"/>
    </row>
    <row r="358" spans="2:58" s="173" customFormat="1" ht="5.0999999999999996" customHeight="1">
      <c r="B358" s="1987"/>
      <c r="C358" s="1670" t="s">
        <v>1234</v>
      </c>
      <c r="D358" s="2011"/>
      <c r="E358" s="1249">
        <f>IFERROR(配偶者扶養障害者!S18,"")</f>
        <v>0</v>
      </c>
      <c r="F358" s="1249"/>
      <c r="G358" s="1249"/>
      <c r="H358" s="1249"/>
      <c r="I358" s="1249"/>
      <c r="J358" s="1249"/>
      <c r="K358" s="1249"/>
      <c r="L358" s="1249"/>
      <c r="M358" s="1250"/>
      <c r="N358" s="1997"/>
      <c r="O358" s="1998"/>
      <c r="P358" s="2002"/>
      <c r="Q358" s="2003"/>
      <c r="R358" s="2003"/>
      <c r="S358" s="2003"/>
      <c r="T358" s="2003"/>
      <c r="U358" s="2003"/>
      <c r="V358" s="2003"/>
      <c r="W358" s="2003"/>
      <c r="X358" s="2003"/>
      <c r="Y358" s="2003"/>
      <c r="Z358" s="2003"/>
      <c r="AA358" s="2004"/>
      <c r="AB358" s="2010"/>
      <c r="AC358" s="2011"/>
      <c r="AD358" s="2017"/>
      <c r="AE358" s="2018"/>
      <c r="AF358" s="2018"/>
      <c r="AG358" s="2018"/>
      <c r="AH358" s="2018"/>
      <c r="AI358" s="2018"/>
      <c r="AJ358" s="2018"/>
      <c r="AK358" s="2018"/>
      <c r="AL358" s="2018"/>
      <c r="AM358" s="2018"/>
      <c r="AN358" s="2018"/>
      <c r="AO358" s="2018"/>
      <c r="AP358" s="2018"/>
      <c r="AQ358" s="2018"/>
      <c r="AR358" s="2018"/>
      <c r="AS358" s="2018"/>
      <c r="AT358" s="2018"/>
      <c r="AU358" s="2018"/>
      <c r="AV358" s="2018"/>
      <c r="AW358" s="2018"/>
      <c r="AX358" s="2018"/>
      <c r="AY358" s="2018"/>
      <c r="AZ358" s="2018"/>
      <c r="BA358" s="2018"/>
      <c r="BB358" s="2018"/>
      <c r="BC358" s="2018"/>
      <c r="BD358" s="2018"/>
      <c r="BE358" s="2018"/>
      <c r="BF358" s="2019"/>
    </row>
    <row r="359" spans="2:58" s="173" customFormat="1" ht="5.0999999999999996" customHeight="1">
      <c r="B359" s="1987"/>
      <c r="C359" s="1670"/>
      <c r="D359" s="2011"/>
      <c r="E359" s="1249"/>
      <c r="F359" s="1249"/>
      <c r="G359" s="1249"/>
      <c r="H359" s="1249"/>
      <c r="I359" s="1249"/>
      <c r="J359" s="1249"/>
      <c r="K359" s="1249"/>
      <c r="L359" s="1249"/>
      <c r="M359" s="1250"/>
      <c r="N359" s="1997"/>
      <c r="O359" s="1998"/>
      <c r="P359" s="2002"/>
      <c r="Q359" s="2003"/>
      <c r="R359" s="2003"/>
      <c r="S359" s="2003"/>
      <c r="T359" s="2003"/>
      <c r="U359" s="2003"/>
      <c r="V359" s="2003"/>
      <c r="W359" s="2003"/>
      <c r="X359" s="2003"/>
      <c r="Y359" s="2003"/>
      <c r="Z359" s="2003"/>
      <c r="AA359" s="2004"/>
      <c r="AB359" s="2010"/>
      <c r="AC359" s="2011"/>
      <c r="AD359" s="2017"/>
      <c r="AE359" s="2018"/>
      <c r="AF359" s="2018"/>
      <c r="AG359" s="2018"/>
      <c r="AH359" s="2018"/>
      <c r="AI359" s="2018"/>
      <c r="AJ359" s="2018"/>
      <c r="AK359" s="2018"/>
      <c r="AL359" s="2018"/>
      <c r="AM359" s="2018"/>
      <c r="AN359" s="2018"/>
      <c r="AO359" s="2018"/>
      <c r="AP359" s="2018"/>
      <c r="AQ359" s="2018"/>
      <c r="AR359" s="2018"/>
      <c r="AS359" s="2018"/>
      <c r="AT359" s="2018"/>
      <c r="AU359" s="2018"/>
      <c r="AV359" s="2018"/>
      <c r="AW359" s="2018"/>
      <c r="AX359" s="2018"/>
      <c r="AY359" s="2018"/>
      <c r="AZ359" s="2018"/>
      <c r="BA359" s="2018"/>
      <c r="BB359" s="2018"/>
      <c r="BC359" s="2018"/>
      <c r="BD359" s="2018"/>
      <c r="BE359" s="2018"/>
      <c r="BF359" s="2019"/>
    </row>
    <row r="360" spans="2:58" s="173" customFormat="1" ht="5.0999999999999996" customHeight="1">
      <c r="B360" s="1988"/>
      <c r="C360" s="1671"/>
      <c r="D360" s="2013"/>
      <c r="E360" s="2023"/>
      <c r="F360" s="2023"/>
      <c r="G360" s="2023"/>
      <c r="H360" s="2023"/>
      <c r="I360" s="2023"/>
      <c r="J360" s="2023"/>
      <c r="K360" s="2023"/>
      <c r="L360" s="2023"/>
      <c r="M360" s="2024"/>
      <c r="N360" s="1997"/>
      <c r="O360" s="1998"/>
      <c r="P360" s="2005"/>
      <c r="Q360" s="2006"/>
      <c r="R360" s="2006"/>
      <c r="S360" s="2006"/>
      <c r="T360" s="2006"/>
      <c r="U360" s="2006"/>
      <c r="V360" s="2006"/>
      <c r="W360" s="2006"/>
      <c r="X360" s="2006"/>
      <c r="Y360" s="2006"/>
      <c r="Z360" s="2006"/>
      <c r="AA360" s="2007"/>
      <c r="AB360" s="2012"/>
      <c r="AC360" s="2013"/>
      <c r="AD360" s="2020"/>
      <c r="AE360" s="2021"/>
      <c r="AF360" s="2021"/>
      <c r="AG360" s="2021"/>
      <c r="AH360" s="2021"/>
      <c r="AI360" s="2021"/>
      <c r="AJ360" s="2021"/>
      <c r="AK360" s="2021"/>
      <c r="AL360" s="2021"/>
      <c r="AM360" s="2021"/>
      <c r="AN360" s="2021"/>
      <c r="AO360" s="2021"/>
      <c r="AP360" s="2021"/>
      <c r="AQ360" s="2021"/>
      <c r="AR360" s="2021"/>
      <c r="AS360" s="2021"/>
      <c r="AT360" s="2021"/>
      <c r="AU360" s="2021"/>
      <c r="AV360" s="2021"/>
      <c r="AW360" s="2021"/>
      <c r="AX360" s="2021"/>
      <c r="AY360" s="2021"/>
      <c r="AZ360" s="2021"/>
      <c r="BA360" s="2021"/>
      <c r="BB360" s="2021"/>
      <c r="BC360" s="2021"/>
      <c r="BD360" s="2021"/>
      <c r="BE360" s="2021"/>
      <c r="BF360" s="2022"/>
    </row>
    <row r="361" spans="2:58" s="173" customFormat="1" ht="3.95" customHeight="1">
      <c r="B361" s="2134">
        <v>2</v>
      </c>
      <c r="C361" s="1468" t="s">
        <v>1150</v>
      </c>
      <c r="D361" s="2136"/>
      <c r="E361" s="2137">
        <f>IFERROR(配偶者扶養障害者!S21,"")</f>
        <v>0</v>
      </c>
      <c r="F361" s="977"/>
      <c r="G361" s="977"/>
      <c r="H361" s="977"/>
      <c r="I361" s="977"/>
      <c r="J361" s="977"/>
      <c r="K361" s="977"/>
      <c r="L361" s="977"/>
      <c r="M361" s="2138"/>
      <c r="N361" s="2139" t="s">
        <v>1384</v>
      </c>
      <c r="O361" s="1998"/>
      <c r="P361" s="2053" t="str">
        <f>IF(ISBLANK(配偶者扶養障害者!S23),"",配偶者扶養障害者!S23)</f>
        <v/>
      </c>
      <c r="Q361" s="2054"/>
      <c r="R361" s="2054"/>
      <c r="S361" s="2054"/>
      <c r="T361" s="2054"/>
      <c r="U361" s="2054"/>
      <c r="V361" s="2054"/>
      <c r="W361" s="2054"/>
      <c r="X361" s="2054"/>
      <c r="Y361" s="2054"/>
      <c r="Z361" s="2054"/>
      <c r="AA361" s="2055"/>
      <c r="AB361" s="1649" t="s">
        <v>1385</v>
      </c>
      <c r="AC361" s="2030"/>
      <c r="AD361" s="2031">
        <f>IFERROR(配偶者扶養障害者!S24,"")</f>
        <v>0</v>
      </c>
      <c r="AE361" s="2032"/>
      <c r="AF361" s="2032"/>
      <c r="AG361" s="2032"/>
      <c r="AH361" s="2032"/>
      <c r="AI361" s="2032"/>
      <c r="AJ361" s="2032"/>
      <c r="AK361" s="2032"/>
      <c r="AL361" s="2032"/>
      <c r="AM361" s="2032"/>
      <c r="AN361" s="2032"/>
      <c r="AO361" s="2032"/>
      <c r="AP361" s="2032"/>
      <c r="AQ361" s="2032"/>
      <c r="AR361" s="2032"/>
      <c r="AS361" s="2032"/>
      <c r="AT361" s="2032"/>
      <c r="AU361" s="2032"/>
      <c r="AV361" s="2032"/>
      <c r="AW361" s="2032"/>
      <c r="AX361" s="2032"/>
      <c r="AY361" s="2032"/>
      <c r="AZ361" s="2032"/>
      <c r="BA361" s="2032"/>
      <c r="BB361" s="2032"/>
      <c r="BC361" s="2032"/>
      <c r="BD361" s="2032"/>
      <c r="BE361" s="2032"/>
      <c r="BF361" s="2033"/>
    </row>
    <row r="362" spans="2:58" s="173" customFormat="1" ht="3.95" customHeight="1">
      <c r="B362" s="1987"/>
      <c r="C362" s="1945"/>
      <c r="D362" s="1368"/>
      <c r="E362" s="1992"/>
      <c r="F362" s="1993"/>
      <c r="G362" s="1993"/>
      <c r="H362" s="1993"/>
      <c r="I362" s="1993"/>
      <c r="J362" s="1993"/>
      <c r="K362" s="1993"/>
      <c r="L362" s="1993"/>
      <c r="M362" s="1994"/>
      <c r="N362" s="2139"/>
      <c r="O362" s="1998"/>
      <c r="P362" s="2002"/>
      <c r="Q362" s="2003"/>
      <c r="R362" s="2003"/>
      <c r="S362" s="2003"/>
      <c r="T362" s="2003"/>
      <c r="U362" s="2003"/>
      <c r="V362" s="2003"/>
      <c r="W362" s="2003"/>
      <c r="X362" s="2003"/>
      <c r="Y362" s="2003"/>
      <c r="Z362" s="2003"/>
      <c r="AA362" s="2004"/>
      <c r="AB362" s="1467"/>
      <c r="AC362" s="2011"/>
      <c r="AD362" s="2017"/>
      <c r="AE362" s="2018"/>
      <c r="AF362" s="2018"/>
      <c r="AG362" s="2018"/>
      <c r="AH362" s="2018"/>
      <c r="AI362" s="2018"/>
      <c r="AJ362" s="2018"/>
      <c r="AK362" s="2018"/>
      <c r="AL362" s="2018"/>
      <c r="AM362" s="2018"/>
      <c r="AN362" s="2018"/>
      <c r="AO362" s="2018"/>
      <c r="AP362" s="2018"/>
      <c r="AQ362" s="2018"/>
      <c r="AR362" s="2018"/>
      <c r="AS362" s="2018"/>
      <c r="AT362" s="2018"/>
      <c r="AU362" s="2018"/>
      <c r="AV362" s="2018"/>
      <c r="AW362" s="2018"/>
      <c r="AX362" s="2018"/>
      <c r="AY362" s="2018"/>
      <c r="AZ362" s="2018"/>
      <c r="BA362" s="2018"/>
      <c r="BB362" s="2018"/>
      <c r="BC362" s="2018"/>
      <c r="BD362" s="2018"/>
      <c r="BE362" s="2018"/>
      <c r="BF362" s="2019"/>
    </row>
    <row r="363" spans="2:58" s="173" customFormat="1" ht="5.0999999999999996" customHeight="1">
      <c r="B363" s="1987"/>
      <c r="C363" s="1670" t="s">
        <v>1234</v>
      </c>
      <c r="D363" s="2011"/>
      <c r="E363" s="1249">
        <f>IFERROR(配偶者扶養障害者!S22,"")</f>
        <v>0</v>
      </c>
      <c r="F363" s="1249"/>
      <c r="G363" s="1249"/>
      <c r="H363" s="1249"/>
      <c r="I363" s="1249"/>
      <c r="J363" s="1249"/>
      <c r="K363" s="1249"/>
      <c r="L363" s="1249"/>
      <c r="M363" s="1250"/>
      <c r="N363" s="2139"/>
      <c r="O363" s="1998"/>
      <c r="P363" s="2002"/>
      <c r="Q363" s="2003"/>
      <c r="R363" s="2003"/>
      <c r="S363" s="2003"/>
      <c r="T363" s="2003"/>
      <c r="U363" s="2003"/>
      <c r="V363" s="2003"/>
      <c r="W363" s="2003"/>
      <c r="X363" s="2003"/>
      <c r="Y363" s="2003"/>
      <c r="Z363" s="2003"/>
      <c r="AA363" s="2004"/>
      <c r="AB363" s="1467"/>
      <c r="AC363" s="2011"/>
      <c r="AD363" s="2017"/>
      <c r="AE363" s="2018"/>
      <c r="AF363" s="2018"/>
      <c r="AG363" s="2018"/>
      <c r="AH363" s="2018"/>
      <c r="AI363" s="2018"/>
      <c r="AJ363" s="2018"/>
      <c r="AK363" s="2018"/>
      <c r="AL363" s="2018"/>
      <c r="AM363" s="2018"/>
      <c r="AN363" s="2018"/>
      <c r="AO363" s="2018"/>
      <c r="AP363" s="2018"/>
      <c r="AQ363" s="2018"/>
      <c r="AR363" s="2018"/>
      <c r="AS363" s="2018"/>
      <c r="AT363" s="2018"/>
      <c r="AU363" s="2018"/>
      <c r="AV363" s="2018"/>
      <c r="AW363" s="2018"/>
      <c r="AX363" s="2018"/>
      <c r="AY363" s="2018"/>
      <c r="AZ363" s="2018"/>
      <c r="BA363" s="2018"/>
      <c r="BB363" s="2018"/>
      <c r="BC363" s="2018"/>
      <c r="BD363" s="2018"/>
      <c r="BE363" s="2018"/>
      <c r="BF363" s="2019"/>
    </row>
    <row r="364" spans="2:58" s="173" customFormat="1" ht="5.0999999999999996" customHeight="1">
      <c r="B364" s="1987"/>
      <c r="C364" s="1670"/>
      <c r="D364" s="2011"/>
      <c r="E364" s="1249"/>
      <c r="F364" s="1249"/>
      <c r="G364" s="1249"/>
      <c r="H364" s="1249"/>
      <c r="I364" s="1249"/>
      <c r="J364" s="1249"/>
      <c r="K364" s="1249"/>
      <c r="L364" s="1249"/>
      <c r="M364" s="1250"/>
      <c r="N364" s="2139"/>
      <c r="O364" s="1998"/>
      <c r="P364" s="2002"/>
      <c r="Q364" s="2003"/>
      <c r="R364" s="2003"/>
      <c r="S364" s="2003"/>
      <c r="T364" s="2003"/>
      <c r="U364" s="2003"/>
      <c r="V364" s="2003"/>
      <c r="W364" s="2003"/>
      <c r="X364" s="2003"/>
      <c r="Y364" s="2003"/>
      <c r="Z364" s="2003"/>
      <c r="AA364" s="2004"/>
      <c r="AB364" s="1467"/>
      <c r="AC364" s="2011"/>
      <c r="AD364" s="2017"/>
      <c r="AE364" s="2018"/>
      <c r="AF364" s="2018"/>
      <c r="AG364" s="2018"/>
      <c r="AH364" s="2018"/>
      <c r="AI364" s="2018"/>
      <c r="AJ364" s="2018"/>
      <c r="AK364" s="2018"/>
      <c r="AL364" s="2018"/>
      <c r="AM364" s="2018"/>
      <c r="AN364" s="2018"/>
      <c r="AO364" s="2018"/>
      <c r="AP364" s="2018"/>
      <c r="AQ364" s="2018"/>
      <c r="AR364" s="2018"/>
      <c r="AS364" s="2018"/>
      <c r="AT364" s="2018"/>
      <c r="AU364" s="2018"/>
      <c r="AV364" s="2018"/>
      <c r="AW364" s="2018"/>
      <c r="AX364" s="2018"/>
      <c r="AY364" s="2018"/>
      <c r="AZ364" s="2018"/>
      <c r="BA364" s="2018"/>
      <c r="BB364" s="2018"/>
      <c r="BC364" s="2018"/>
      <c r="BD364" s="2018"/>
      <c r="BE364" s="2018"/>
      <c r="BF364" s="2019"/>
    </row>
    <row r="365" spans="2:58" s="173" customFormat="1" ht="5.0999999999999996" customHeight="1">
      <c r="B365" s="1988"/>
      <c r="C365" s="1671"/>
      <c r="D365" s="2013"/>
      <c r="E365" s="2023"/>
      <c r="F365" s="2023"/>
      <c r="G365" s="2023"/>
      <c r="H365" s="2023"/>
      <c r="I365" s="2023"/>
      <c r="J365" s="2023"/>
      <c r="K365" s="2023"/>
      <c r="L365" s="2023"/>
      <c r="M365" s="2024"/>
      <c r="N365" s="2139"/>
      <c r="O365" s="1998"/>
      <c r="P365" s="2005"/>
      <c r="Q365" s="2006"/>
      <c r="R365" s="2006"/>
      <c r="S365" s="2006"/>
      <c r="T365" s="2006"/>
      <c r="U365" s="2006"/>
      <c r="V365" s="2006"/>
      <c r="W365" s="2006"/>
      <c r="X365" s="2006"/>
      <c r="Y365" s="2006"/>
      <c r="Z365" s="2006"/>
      <c r="AA365" s="2007"/>
      <c r="AB365" s="1654"/>
      <c r="AC365" s="2013"/>
      <c r="AD365" s="2020"/>
      <c r="AE365" s="2021"/>
      <c r="AF365" s="2021"/>
      <c r="AG365" s="2021"/>
      <c r="AH365" s="2021"/>
      <c r="AI365" s="2021"/>
      <c r="AJ365" s="2021"/>
      <c r="AK365" s="2021"/>
      <c r="AL365" s="2021"/>
      <c r="AM365" s="2021"/>
      <c r="AN365" s="2021"/>
      <c r="AO365" s="2021"/>
      <c r="AP365" s="2021"/>
      <c r="AQ365" s="2021"/>
      <c r="AR365" s="2021"/>
      <c r="AS365" s="2021"/>
      <c r="AT365" s="2021"/>
      <c r="AU365" s="2021"/>
      <c r="AV365" s="2021"/>
      <c r="AW365" s="2021"/>
      <c r="AX365" s="2021"/>
      <c r="AY365" s="2021"/>
      <c r="AZ365" s="2021"/>
      <c r="BA365" s="2021"/>
      <c r="BB365" s="2021"/>
      <c r="BC365" s="2021"/>
      <c r="BD365" s="2021"/>
      <c r="BE365" s="2021"/>
      <c r="BF365" s="2022"/>
    </row>
    <row r="366" spans="2:58" s="173" customFormat="1" ht="3.95" customHeight="1">
      <c r="B366" s="2134">
        <v>3</v>
      </c>
      <c r="C366" s="1468" t="s">
        <v>1150</v>
      </c>
      <c r="D366" s="2136"/>
      <c r="E366" s="2137">
        <f>IFERROR(配偶者扶養障害者!S25,"")</f>
        <v>0</v>
      </c>
      <c r="F366" s="977"/>
      <c r="G366" s="977"/>
      <c r="H366" s="977"/>
      <c r="I366" s="977"/>
      <c r="J366" s="977"/>
      <c r="K366" s="977"/>
      <c r="L366" s="977"/>
      <c r="M366" s="2138"/>
      <c r="N366" s="2139" t="s">
        <v>1384</v>
      </c>
      <c r="O366" s="2140"/>
      <c r="P366" s="2053" t="str">
        <f>IF(ISBLANK(配偶者扶養障害者!S27),"",配偶者扶養障害者!S27)</f>
        <v/>
      </c>
      <c r="Q366" s="2054"/>
      <c r="R366" s="2054"/>
      <c r="S366" s="2054"/>
      <c r="T366" s="2054"/>
      <c r="U366" s="2054"/>
      <c r="V366" s="2054"/>
      <c r="W366" s="2054"/>
      <c r="X366" s="2054"/>
      <c r="Y366" s="2054"/>
      <c r="Z366" s="2054"/>
      <c r="AA366" s="2055"/>
      <c r="AB366" s="2146" t="s">
        <v>1385</v>
      </c>
      <c r="AC366" s="2030"/>
      <c r="AD366" s="2031">
        <f>IFERROR(配偶者扶養障害者!S28,"")</f>
        <v>0</v>
      </c>
      <c r="AE366" s="2032"/>
      <c r="AF366" s="2032"/>
      <c r="AG366" s="2032"/>
      <c r="AH366" s="2032"/>
      <c r="AI366" s="2032"/>
      <c r="AJ366" s="2032"/>
      <c r="AK366" s="2032"/>
      <c r="AL366" s="2032"/>
      <c r="AM366" s="2032"/>
      <c r="AN366" s="2032"/>
      <c r="AO366" s="2032"/>
      <c r="AP366" s="2032"/>
      <c r="AQ366" s="2032"/>
      <c r="AR366" s="2032"/>
      <c r="AS366" s="2032"/>
      <c r="AT366" s="2032"/>
      <c r="AU366" s="2032"/>
      <c r="AV366" s="2032"/>
      <c r="AW366" s="2032"/>
      <c r="AX366" s="2032"/>
      <c r="AY366" s="2032"/>
      <c r="AZ366" s="2032"/>
      <c r="BA366" s="2032"/>
      <c r="BB366" s="2032"/>
      <c r="BC366" s="2032"/>
      <c r="BD366" s="2032"/>
      <c r="BE366" s="2032"/>
      <c r="BF366" s="2033"/>
    </row>
    <row r="367" spans="2:58" s="173" customFormat="1" ht="3.95" customHeight="1">
      <c r="B367" s="1987"/>
      <c r="C367" s="1945"/>
      <c r="D367" s="1368"/>
      <c r="E367" s="1992"/>
      <c r="F367" s="1993"/>
      <c r="G367" s="1993"/>
      <c r="H367" s="1993"/>
      <c r="I367" s="1993"/>
      <c r="J367" s="1993"/>
      <c r="K367" s="1993"/>
      <c r="L367" s="1993"/>
      <c r="M367" s="1994"/>
      <c r="N367" s="2139"/>
      <c r="O367" s="2140"/>
      <c r="P367" s="2002"/>
      <c r="Q367" s="2003"/>
      <c r="R367" s="2003"/>
      <c r="S367" s="2003"/>
      <c r="T367" s="2003"/>
      <c r="U367" s="2003"/>
      <c r="V367" s="2003"/>
      <c r="W367" s="2003"/>
      <c r="X367" s="2003"/>
      <c r="Y367" s="2003"/>
      <c r="Z367" s="2003"/>
      <c r="AA367" s="2004"/>
      <c r="AB367" s="2010"/>
      <c r="AC367" s="2011"/>
      <c r="AD367" s="2017"/>
      <c r="AE367" s="2018"/>
      <c r="AF367" s="2018"/>
      <c r="AG367" s="2018"/>
      <c r="AH367" s="2018"/>
      <c r="AI367" s="2018"/>
      <c r="AJ367" s="2018"/>
      <c r="AK367" s="2018"/>
      <c r="AL367" s="2018"/>
      <c r="AM367" s="2018"/>
      <c r="AN367" s="2018"/>
      <c r="AO367" s="2018"/>
      <c r="AP367" s="2018"/>
      <c r="AQ367" s="2018"/>
      <c r="AR367" s="2018"/>
      <c r="AS367" s="2018"/>
      <c r="AT367" s="2018"/>
      <c r="AU367" s="2018"/>
      <c r="AV367" s="2018"/>
      <c r="AW367" s="2018"/>
      <c r="AX367" s="2018"/>
      <c r="AY367" s="2018"/>
      <c r="AZ367" s="2018"/>
      <c r="BA367" s="2018"/>
      <c r="BB367" s="2018"/>
      <c r="BC367" s="2018"/>
      <c r="BD367" s="2018"/>
      <c r="BE367" s="2018"/>
      <c r="BF367" s="2019"/>
    </row>
    <row r="368" spans="2:58" s="173" customFormat="1" ht="5.0999999999999996" customHeight="1">
      <c r="B368" s="1987"/>
      <c r="C368" s="1670" t="s">
        <v>1234</v>
      </c>
      <c r="D368" s="2011"/>
      <c r="E368" s="1249">
        <f>IFERROR(配偶者扶養障害者!S26,"")</f>
        <v>0</v>
      </c>
      <c r="F368" s="1249"/>
      <c r="G368" s="1249"/>
      <c r="H368" s="1249"/>
      <c r="I368" s="1249"/>
      <c r="J368" s="1249"/>
      <c r="K368" s="1249"/>
      <c r="L368" s="1249"/>
      <c r="M368" s="1250"/>
      <c r="N368" s="2139"/>
      <c r="O368" s="2140"/>
      <c r="P368" s="2002"/>
      <c r="Q368" s="2003"/>
      <c r="R368" s="2003"/>
      <c r="S368" s="2003"/>
      <c r="T368" s="2003"/>
      <c r="U368" s="2003"/>
      <c r="V368" s="2003"/>
      <c r="W368" s="2003"/>
      <c r="X368" s="2003"/>
      <c r="Y368" s="2003"/>
      <c r="Z368" s="2003"/>
      <c r="AA368" s="2004"/>
      <c r="AB368" s="2010"/>
      <c r="AC368" s="2011"/>
      <c r="AD368" s="2017"/>
      <c r="AE368" s="2018"/>
      <c r="AF368" s="2018"/>
      <c r="AG368" s="2018"/>
      <c r="AH368" s="2018"/>
      <c r="AI368" s="2018"/>
      <c r="AJ368" s="2018"/>
      <c r="AK368" s="2018"/>
      <c r="AL368" s="2018"/>
      <c r="AM368" s="2018"/>
      <c r="AN368" s="2018"/>
      <c r="AO368" s="2018"/>
      <c r="AP368" s="2018"/>
      <c r="AQ368" s="2018"/>
      <c r="AR368" s="2018"/>
      <c r="AS368" s="2018"/>
      <c r="AT368" s="2018"/>
      <c r="AU368" s="2018"/>
      <c r="AV368" s="2018"/>
      <c r="AW368" s="2018"/>
      <c r="AX368" s="2018"/>
      <c r="AY368" s="2018"/>
      <c r="AZ368" s="2018"/>
      <c r="BA368" s="2018"/>
      <c r="BB368" s="2018"/>
      <c r="BC368" s="2018"/>
      <c r="BD368" s="2018"/>
      <c r="BE368" s="2018"/>
      <c r="BF368" s="2019"/>
    </row>
    <row r="369" spans="2:58" s="173" customFormat="1" ht="5.0999999999999996" customHeight="1">
      <c r="B369" s="1987"/>
      <c r="C369" s="1670"/>
      <c r="D369" s="2011"/>
      <c r="E369" s="1249"/>
      <c r="F369" s="1249"/>
      <c r="G369" s="1249"/>
      <c r="H369" s="1249"/>
      <c r="I369" s="1249"/>
      <c r="J369" s="1249"/>
      <c r="K369" s="1249"/>
      <c r="L369" s="1249"/>
      <c r="M369" s="1250"/>
      <c r="N369" s="2139"/>
      <c r="O369" s="2140"/>
      <c r="P369" s="2002"/>
      <c r="Q369" s="2003"/>
      <c r="R369" s="2003"/>
      <c r="S369" s="2003"/>
      <c r="T369" s="2003"/>
      <c r="U369" s="2003"/>
      <c r="V369" s="2003"/>
      <c r="W369" s="2003"/>
      <c r="X369" s="2003"/>
      <c r="Y369" s="2003"/>
      <c r="Z369" s="2003"/>
      <c r="AA369" s="2004"/>
      <c r="AB369" s="2010"/>
      <c r="AC369" s="2011"/>
      <c r="AD369" s="2017"/>
      <c r="AE369" s="2018"/>
      <c r="AF369" s="2018"/>
      <c r="AG369" s="2018"/>
      <c r="AH369" s="2018"/>
      <c r="AI369" s="2018"/>
      <c r="AJ369" s="2018"/>
      <c r="AK369" s="2018"/>
      <c r="AL369" s="2018"/>
      <c r="AM369" s="2018"/>
      <c r="AN369" s="2018"/>
      <c r="AO369" s="2018"/>
      <c r="AP369" s="2018"/>
      <c r="AQ369" s="2018"/>
      <c r="AR369" s="2018"/>
      <c r="AS369" s="2018"/>
      <c r="AT369" s="2018"/>
      <c r="AU369" s="2018"/>
      <c r="AV369" s="2018"/>
      <c r="AW369" s="2018"/>
      <c r="AX369" s="2018"/>
      <c r="AY369" s="2018"/>
      <c r="AZ369" s="2018"/>
      <c r="BA369" s="2018"/>
      <c r="BB369" s="2018"/>
      <c r="BC369" s="2018"/>
      <c r="BD369" s="2018"/>
      <c r="BE369" s="2018"/>
      <c r="BF369" s="2019"/>
    </row>
    <row r="370" spans="2:58" s="173" customFormat="1" ht="5.0999999999999996" customHeight="1" thickBot="1">
      <c r="B370" s="2135"/>
      <c r="C370" s="1985"/>
      <c r="D370" s="2056"/>
      <c r="E370" s="1762"/>
      <c r="F370" s="1762"/>
      <c r="G370" s="1762"/>
      <c r="H370" s="1762"/>
      <c r="I370" s="1762"/>
      <c r="J370" s="1762"/>
      <c r="K370" s="1762"/>
      <c r="L370" s="1762"/>
      <c r="M370" s="2057"/>
      <c r="N370" s="2141"/>
      <c r="O370" s="2142"/>
      <c r="P370" s="2143"/>
      <c r="Q370" s="2144"/>
      <c r="R370" s="2144"/>
      <c r="S370" s="2144"/>
      <c r="T370" s="2144"/>
      <c r="U370" s="2144"/>
      <c r="V370" s="2144"/>
      <c r="W370" s="2144"/>
      <c r="X370" s="2144"/>
      <c r="Y370" s="2144"/>
      <c r="Z370" s="2144"/>
      <c r="AA370" s="2145"/>
      <c r="AB370" s="2147"/>
      <c r="AC370" s="2056"/>
      <c r="AD370" s="2148"/>
      <c r="AE370" s="2149"/>
      <c r="AF370" s="2149"/>
      <c r="AG370" s="2149"/>
      <c r="AH370" s="2149"/>
      <c r="AI370" s="2149"/>
      <c r="AJ370" s="2149"/>
      <c r="AK370" s="2149"/>
      <c r="AL370" s="2149"/>
      <c r="AM370" s="2149"/>
      <c r="AN370" s="2149"/>
      <c r="AO370" s="2149"/>
      <c r="AP370" s="2149"/>
      <c r="AQ370" s="2149"/>
      <c r="AR370" s="2149"/>
      <c r="AS370" s="2149"/>
      <c r="AT370" s="2149"/>
      <c r="AU370" s="2149"/>
      <c r="AV370" s="2149"/>
      <c r="AW370" s="2149"/>
      <c r="AX370" s="2149"/>
      <c r="AY370" s="2149"/>
      <c r="AZ370" s="2149"/>
      <c r="BA370" s="2149"/>
      <c r="BB370" s="2149"/>
      <c r="BC370" s="2149"/>
      <c r="BD370" s="2149"/>
      <c r="BE370" s="2149"/>
      <c r="BF370" s="2150"/>
    </row>
    <row r="371" spans="2:58" s="173" customFormat="1" ht="0.75" customHeight="1"/>
    <row r="372" spans="2:58" s="173" customFormat="1" ht="5.0999999999999996" customHeight="1">
      <c r="B372" s="2025" t="s">
        <v>1386</v>
      </c>
      <c r="C372" s="2025"/>
      <c r="D372" s="2025"/>
      <c r="E372" s="2025"/>
      <c r="F372" s="2025"/>
      <c r="G372" s="2025"/>
      <c r="H372" s="2025"/>
      <c r="I372" s="2025"/>
      <c r="J372" s="2025"/>
      <c r="K372" s="2025"/>
      <c r="L372" s="2025"/>
      <c r="M372" s="2025"/>
      <c r="N372" s="2025"/>
      <c r="O372" s="2025"/>
      <c r="P372" s="2025"/>
      <c r="Q372" s="2025"/>
      <c r="R372" s="2025"/>
      <c r="S372" s="2025"/>
      <c r="T372" s="2025"/>
      <c r="U372" s="2025"/>
      <c r="V372" s="2025"/>
      <c r="W372" s="2025"/>
      <c r="X372" s="2025"/>
      <c r="Y372" s="2025"/>
      <c r="Z372" s="2025"/>
      <c r="AA372" s="2025"/>
      <c r="AB372" s="2025"/>
      <c r="AC372" s="2025"/>
      <c r="AD372" s="2025"/>
      <c r="AE372" s="2058" t="s">
        <v>1387</v>
      </c>
      <c r="AF372" s="2058"/>
      <c r="AG372" s="2058"/>
      <c r="AH372" s="2058"/>
      <c r="AI372" s="2058"/>
      <c r="AJ372" s="2058"/>
      <c r="AK372" s="2058"/>
      <c r="AL372" s="2058"/>
      <c r="AM372" s="2058"/>
      <c r="AN372" s="2058"/>
      <c r="AO372" s="2058"/>
      <c r="AP372" s="2058"/>
      <c r="AQ372" s="2058"/>
      <c r="AR372" s="2058"/>
      <c r="AS372" s="2058"/>
      <c r="AT372" s="2058"/>
      <c r="AU372" s="2058"/>
    </row>
    <row r="373" spans="2:58" s="173" customFormat="1" ht="5.0999999999999996" customHeight="1">
      <c r="B373" s="2025"/>
      <c r="C373" s="2025"/>
      <c r="D373" s="2025"/>
      <c r="E373" s="2025"/>
      <c r="F373" s="2025"/>
      <c r="G373" s="2025"/>
      <c r="H373" s="2025"/>
      <c r="I373" s="2025"/>
      <c r="J373" s="2025"/>
      <c r="K373" s="2025"/>
      <c r="L373" s="2025"/>
      <c r="M373" s="2025"/>
      <c r="N373" s="2025"/>
      <c r="O373" s="2025"/>
      <c r="P373" s="2025"/>
      <c r="Q373" s="2025"/>
      <c r="R373" s="2025"/>
      <c r="S373" s="2025"/>
      <c r="T373" s="2025"/>
      <c r="U373" s="2025"/>
      <c r="V373" s="2025"/>
      <c r="W373" s="2025"/>
      <c r="X373" s="2025"/>
      <c r="Y373" s="2025"/>
      <c r="Z373" s="2025"/>
      <c r="AA373" s="2025"/>
      <c r="AB373" s="2025"/>
      <c r="AC373" s="2025"/>
      <c r="AD373" s="2025"/>
      <c r="AE373" s="2058"/>
      <c r="AF373" s="2058"/>
      <c r="AG373" s="2058"/>
      <c r="AH373" s="2058"/>
      <c r="AI373" s="2058"/>
      <c r="AJ373" s="2058"/>
      <c r="AK373" s="2058"/>
      <c r="AL373" s="2058"/>
      <c r="AM373" s="2058"/>
      <c r="AN373" s="2058"/>
      <c r="AO373" s="2058"/>
      <c r="AP373" s="2058"/>
      <c r="AQ373" s="2058"/>
      <c r="AR373" s="2058"/>
      <c r="AS373" s="2058"/>
      <c r="AT373" s="2058"/>
      <c r="AU373" s="2058"/>
    </row>
    <row r="374" spans="2:58" s="173" customFormat="1" ht="5.0999999999999996" customHeight="1" thickBot="1">
      <c r="B374" s="2025"/>
      <c r="C374" s="2025"/>
      <c r="D374" s="2025"/>
      <c r="E374" s="2025"/>
      <c r="F374" s="2025"/>
      <c r="G374" s="2025"/>
      <c r="H374" s="2025"/>
      <c r="I374" s="2025"/>
      <c r="J374" s="2025"/>
      <c r="K374" s="2025"/>
      <c r="L374" s="2025"/>
      <c r="M374" s="2025"/>
      <c r="N374" s="2025"/>
      <c r="O374" s="2025"/>
      <c r="P374" s="2025"/>
      <c r="Q374" s="2025"/>
      <c r="R374" s="2025"/>
      <c r="S374" s="2025"/>
      <c r="T374" s="2025"/>
      <c r="U374" s="2025"/>
      <c r="V374" s="2025"/>
      <c r="W374" s="2025"/>
      <c r="X374" s="2025"/>
      <c r="Y374" s="2025"/>
      <c r="Z374" s="2025"/>
      <c r="AA374" s="2025"/>
      <c r="AB374" s="2025"/>
      <c r="AC374" s="2025"/>
      <c r="AD374" s="2025"/>
      <c r="AE374" s="2059"/>
      <c r="AF374" s="2059"/>
      <c r="AG374" s="2059"/>
      <c r="AH374" s="2059"/>
      <c r="AI374" s="2059"/>
      <c r="AJ374" s="2059"/>
      <c r="AK374" s="2059"/>
      <c r="AL374" s="2059"/>
      <c r="AM374" s="2059"/>
      <c r="AN374" s="2059"/>
      <c r="AO374" s="2059"/>
      <c r="AP374" s="2059"/>
      <c r="AQ374" s="2059"/>
      <c r="AR374" s="2059"/>
      <c r="AS374" s="2059"/>
      <c r="AT374" s="2059"/>
      <c r="AU374" s="2059"/>
    </row>
    <row r="375" spans="2:58" s="173" customFormat="1" ht="5.45" customHeight="1">
      <c r="B375" s="206"/>
      <c r="C375" s="1899" t="s">
        <v>1388</v>
      </c>
      <c r="D375" s="1899"/>
      <c r="E375" s="1899"/>
      <c r="F375" s="1899"/>
      <c r="G375" s="1899"/>
      <c r="H375" s="1899"/>
      <c r="I375" s="1899"/>
      <c r="J375" s="1899"/>
      <c r="K375" s="1899"/>
      <c r="L375" s="1899"/>
      <c r="M375" s="1899"/>
      <c r="N375" s="1899"/>
      <c r="O375" s="1899"/>
      <c r="P375" s="1899"/>
      <c r="Q375" s="1899"/>
      <c r="R375" s="1899"/>
      <c r="S375" s="1899"/>
      <c r="T375" s="1899"/>
      <c r="U375" s="1899"/>
      <c r="V375" s="1899"/>
      <c r="W375" s="1899"/>
      <c r="X375" s="1899"/>
      <c r="Y375" s="1899"/>
      <c r="Z375" s="1899"/>
      <c r="AA375" s="1899"/>
      <c r="AB375" s="1899"/>
      <c r="AE375" s="2048" t="s">
        <v>1405</v>
      </c>
      <c r="AF375" s="2049"/>
      <c r="AG375" s="2049"/>
      <c r="AH375" s="2049"/>
      <c r="AI375" s="2049"/>
      <c r="AJ375" s="2049"/>
      <c r="AK375" s="2049"/>
      <c r="AL375" s="2049"/>
      <c r="AM375" s="2049"/>
      <c r="AN375" s="2049"/>
      <c r="AO375" s="2049"/>
      <c r="AP375" s="2049"/>
      <c r="AQ375" s="2050"/>
      <c r="AR375" s="1020">
        <v>86</v>
      </c>
      <c r="AS375" s="1020"/>
      <c r="AT375" s="1020"/>
      <c r="AU375" s="2051" t="str">
        <f>IF(計算シート!M226=1,IF(寄附金控除!D8=0,"",寄附金控除!D8),"")</f>
        <v/>
      </c>
      <c r="AV375" s="2052"/>
      <c r="AW375" s="2052"/>
      <c r="AX375" s="2052"/>
      <c r="AY375" s="2052"/>
      <c r="AZ375" s="2052"/>
      <c r="BA375" s="2052"/>
      <c r="BB375" s="2052"/>
      <c r="BC375" s="2052"/>
      <c r="BD375" s="1646" t="s">
        <v>1331</v>
      </c>
    </row>
    <row r="376" spans="2:58" s="173" customFormat="1" ht="5.45" customHeight="1">
      <c r="B376" s="206"/>
      <c r="C376" s="1899"/>
      <c r="D376" s="1899"/>
      <c r="E376" s="1899"/>
      <c r="F376" s="1899"/>
      <c r="G376" s="1899"/>
      <c r="H376" s="1899"/>
      <c r="I376" s="1899"/>
      <c r="J376" s="1899"/>
      <c r="K376" s="1899"/>
      <c r="L376" s="1899"/>
      <c r="M376" s="1899"/>
      <c r="N376" s="1899"/>
      <c r="O376" s="1899"/>
      <c r="P376" s="1899"/>
      <c r="Q376" s="1899"/>
      <c r="R376" s="1899"/>
      <c r="S376" s="1899"/>
      <c r="T376" s="1899"/>
      <c r="U376" s="1899"/>
      <c r="V376" s="1899"/>
      <c r="W376" s="1899"/>
      <c r="X376" s="1899"/>
      <c r="Y376" s="1899"/>
      <c r="Z376" s="1899"/>
      <c r="AA376" s="1899"/>
      <c r="AB376" s="1899"/>
      <c r="AE376" s="2037"/>
      <c r="AF376" s="2038"/>
      <c r="AG376" s="2038"/>
      <c r="AH376" s="2038"/>
      <c r="AI376" s="2038"/>
      <c r="AJ376" s="2038"/>
      <c r="AK376" s="2038"/>
      <c r="AL376" s="2038"/>
      <c r="AM376" s="2038"/>
      <c r="AN376" s="2038"/>
      <c r="AO376" s="2038"/>
      <c r="AP376" s="2038"/>
      <c r="AQ376" s="2039"/>
      <c r="AR376" s="983"/>
      <c r="AS376" s="983"/>
      <c r="AT376" s="983"/>
      <c r="AU376" s="1586"/>
      <c r="AV376" s="1587"/>
      <c r="AW376" s="1587"/>
      <c r="AX376" s="1587"/>
      <c r="AY376" s="1587"/>
      <c r="AZ376" s="1587"/>
      <c r="BA376" s="1587"/>
      <c r="BB376" s="1587"/>
      <c r="BC376" s="1587"/>
      <c r="BD376" s="1615"/>
    </row>
    <row r="377" spans="2:58" s="173" customFormat="1" ht="5.45" customHeight="1">
      <c r="B377" s="206"/>
      <c r="C377" s="1899"/>
      <c r="D377" s="1899"/>
      <c r="E377" s="1899"/>
      <c r="F377" s="1899"/>
      <c r="G377" s="1899"/>
      <c r="H377" s="1899"/>
      <c r="I377" s="1899"/>
      <c r="J377" s="1899"/>
      <c r="K377" s="1899"/>
      <c r="L377" s="1899"/>
      <c r="M377" s="1899"/>
      <c r="N377" s="1899"/>
      <c r="O377" s="1899"/>
      <c r="P377" s="1899"/>
      <c r="Q377" s="1899"/>
      <c r="R377" s="1899"/>
      <c r="S377" s="1899"/>
      <c r="T377" s="1899"/>
      <c r="U377" s="1899"/>
      <c r="V377" s="1899"/>
      <c r="W377" s="1899"/>
      <c r="X377" s="1899"/>
      <c r="Y377" s="1899"/>
      <c r="Z377" s="1899"/>
      <c r="AA377" s="1899"/>
      <c r="AB377" s="1899"/>
      <c r="AE377" s="2040"/>
      <c r="AF377" s="2041"/>
      <c r="AG377" s="2041"/>
      <c r="AH377" s="2041"/>
      <c r="AI377" s="2041"/>
      <c r="AJ377" s="2041"/>
      <c r="AK377" s="2041"/>
      <c r="AL377" s="2041"/>
      <c r="AM377" s="2041"/>
      <c r="AN377" s="2041"/>
      <c r="AO377" s="2041"/>
      <c r="AP377" s="2041"/>
      <c r="AQ377" s="2042"/>
      <c r="AR377" s="983"/>
      <c r="AS377" s="983"/>
      <c r="AT377" s="983"/>
      <c r="AU377" s="1588"/>
      <c r="AV377" s="1589"/>
      <c r="AW377" s="1589"/>
      <c r="AX377" s="1589"/>
      <c r="AY377" s="1589"/>
      <c r="AZ377" s="1589"/>
      <c r="BA377" s="1589"/>
      <c r="BB377" s="1589"/>
      <c r="BC377" s="1589"/>
      <c r="BD377" s="1647"/>
    </row>
    <row r="378" spans="2:58" s="173" customFormat="1" ht="5.45" customHeight="1">
      <c r="B378" s="206"/>
      <c r="C378" s="1899"/>
      <c r="D378" s="1899"/>
      <c r="E378" s="1899"/>
      <c r="F378" s="1899"/>
      <c r="G378" s="1899"/>
      <c r="H378" s="1899"/>
      <c r="I378" s="1899"/>
      <c r="J378" s="1899"/>
      <c r="K378" s="1899"/>
      <c r="L378" s="1899"/>
      <c r="M378" s="1899"/>
      <c r="N378" s="1899"/>
      <c r="O378" s="1899"/>
      <c r="P378" s="1899"/>
      <c r="Q378" s="1899"/>
      <c r="R378" s="1899"/>
      <c r="S378" s="1899"/>
      <c r="T378" s="1899"/>
      <c r="U378" s="1899"/>
      <c r="V378" s="1899"/>
      <c r="W378" s="1899"/>
      <c r="X378" s="1899"/>
      <c r="Y378" s="1899"/>
      <c r="Z378" s="1899"/>
      <c r="AA378" s="1899"/>
      <c r="AB378" s="1899"/>
      <c r="AE378" s="2034" t="s">
        <v>1411</v>
      </c>
      <c r="AF378" s="2035"/>
      <c r="AG378" s="2035"/>
      <c r="AH378" s="2035"/>
      <c r="AI378" s="2035"/>
      <c r="AJ378" s="2035"/>
      <c r="AK378" s="2035"/>
      <c r="AL378" s="2035"/>
      <c r="AM378" s="2035"/>
      <c r="AN378" s="2035"/>
      <c r="AO378" s="2035"/>
      <c r="AP378" s="2035"/>
      <c r="AQ378" s="2036"/>
      <c r="AR378" s="983">
        <v>87</v>
      </c>
      <c r="AS378" s="983"/>
      <c r="AT378" s="983"/>
      <c r="AU378" s="1584" t="str">
        <f>IF(計算シート!M226=1,IF(寄附金控除!D9=0,"",寄附金控除!D9),"")</f>
        <v/>
      </c>
      <c r="AV378" s="1585"/>
      <c r="AW378" s="1585"/>
      <c r="AX378" s="1585"/>
      <c r="AY378" s="1585"/>
      <c r="AZ378" s="1585"/>
      <c r="BA378" s="1585"/>
      <c r="BB378" s="1585"/>
      <c r="BC378" s="1585"/>
      <c r="BD378" s="305"/>
    </row>
    <row r="379" spans="2:58" s="173" customFormat="1" ht="5.45" customHeight="1">
      <c r="C379" s="1899"/>
      <c r="D379" s="1899"/>
      <c r="E379" s="1899"/>
      <c r="F379" s="1899"/>
      <c r="G379" s="1899"/>
      <c r="H379" s="1899"/>
      <c r="I379" s="1899"/>
      <c r="J379" s="1899"/>
      <c r="K379" s="1899"/>
      <c r="L379" s="1899"/>
      <c r="M379" s="1899"/>
      <c r="N379" s="1899"/>
      <c r="O379" s="1899"/>
      <c r="P379" s="1899"/>
      <c r="Q379" s="1899"/>
      <c r="R379" s="1899"/>
      <c r="S379" s="1899"/>
      <c r="T379" s="1899"/>
      <c r="U379" s="1899"/>
      <c r="V379" s="1899"/>
      <c r="W379" s="1899"/>
      <c r="X379" s="1899"/>
      <c r="Y379" s="1899"/>
      <c r="Z379" s="1899"/>
      <c r="AA379" s="1899"/>
      <c r="AB379" s="1899"/>
      <c r="AE379" s="2037"/>
      <c r="AF379" s="2038"/>
      <c r="AG379" s="2038"/>
      <c r="AH379" s="2038"/>
      <c r="AI379" s="2038"/>
      <c r="AJ379" s="2038"/>
      <c r="AK379" s="2038"/>
      <c r="AL379" s="2038"/>
      <c r="AM379" s="2038"/>
      <c r="AN379" s="2038"/>
      <c r="AO379" s="2038"/>
      <c r="AP379" s="2038"/>
      <c r="AQ379" s="2039"/>
      <c r="AR379" s="983"/>
      <c r="AS379" s="983"/>
      <c r="AT379" s="983"/>
      <c r="AU379" s="1586"/>
      <c r="AV379" s="1587"/>
      <c r="AW379" s="1587"/>
      <c r="AX379" s="1587"/>
      <c r="AY379" s="1587"/>
      <c r="AZ379" s="1587"/>
      <c r="BA379" s="1587"/>
      <c r="BB379" s="1587"/>
      <c r="BC379" s="1587"/>
      <c r="BD379" s="306"/>
    </row>
    <row r="380" spans="2:58" s="173" customFormat="1" ht="5.45" customHeight="1">
      <c r="C380" s="1899"/>
      <c r="D380" s="1899"/>
      <c r="E380" s="1899"/>
      <c r="F380" s="1899"/>
      <c r="G380" s="1899"/>
      <c r="H380" s="1899"/>
      <c r="I380" s="1899"/>
      <c r="J380" s="1899"/>
      <c r="K380" s="1899"/>
      <c r="L380" s="1899"/>
      <c r="M380" s="1899"/>
      <c r="N380" s="1899"/>
      <c r="O380" s="1899"/>
      <c r="P380" s="1899"/>
      <c r="Q380" s="1899"/>
      <c r="R380" s="1899"/>
      <c r="S380" s="1899"/>
      <c r="T380" s="1899"/>
      <c r="U380" s="1899"/>
      <c r="V380" s="1899"/>
      <c r="W380" s="1899"/>
      <c r="X380" s="1899"/>
      <c r="Y380" s="1899"/>
      <c r="Z380" s="1899"/>
      <c r="AA380" s="1899"/>
      <c r="AB380" s="1899"/>
      <c r="AE380" s="2040"/>
      <c r="AF380" s="2041"/>
      <c r="AG380" s="2041"/>
      <c r="AH380" s="2041"/>
      <c r="AI380" s="2041"/>
      <c r="AJ380" s="2041"/>
      <c r="AK380" s="2041"/>
      <c r="AL380" s="2041"/>
      <c r="AM380" s="2041"/>
      <c r="AN380" s="2041"/>
      <c r="AO380" s="2041"/>
      <c r="AP380" s="2041"/>
      <c r="AQ380" s="2042"/>
      <c r="AR380" s="983"/>
      <c r="AS380" s="983"/>
      <c r="AT380" s="983"/>
      <c r="AU380" s="1588"/>
      <c r="AV380" s="1589"/>
      <c r="AW380" s="1589"/>
      <c r="AX380" s="1589"/>
      <c r="AY380" s="1589"/>
      <c r="AZ380" s="1589"/>
      <c r="BA380" s="1589"/>
      <c r="BB380" s="1589"/>
      <c r="BC380" s="1589"/>
      <c r="BD380" s="307"/>
    </row>
    <row r="381" spans="2:58" s="173" customFormat="1" ht="3.95" customHeight="1" thickBot="1">
      <c r="C381" s="185"/>
      <c r="D381" s="185"/>
      <c r="E381" s="185"/>
      <c r="F381" s="185"/>
      <c r="G381" s="185"/>
      <c r="H381" s="185"/>
      <c r="I381" s="185"/>
      <c r="J381" s="185"/>
      <c r="K381" s="185"/>
      <c r="L381" s="185"/>
      <c r="M381" s="185"/>
      <c r="N381" s="185"/>
      <c r="O381" s="185"/>
      <c r="P381" s="185"/>
      <c r="Q381" s="185"/>
      <c r="R381" s="185"/>
      <c r="S381" s="185"/>
      <c r="T381" s="185"/>
      <c r="U381" s="185"/>
      <c r="AE381" s="1832" t="s">
        <v>1389</v>
      </c>
      <c r="AF381" s="2043"/>
      <c r="AG381" s="2043"/>
      <c r="AH381" s="2043"/>
      <c r="AI381" s="2043"/>
      <c r="AJ381" s="1067" t="s">
        <v>1409</v>
      </c>
      <c r="AK381" s="1209"/>
      <c r="AL381" s="1209"/>
      <c r="AM381" s="1209"/>
      <c r="AN381" s="1209"/>
      <c r="AO381" s="1209"/>
      <c r="AP381" s="1209"/>
      <c r="AQ381" s="1068"/>
      <c r="AR381" s="983">
        <v>88</v>
      </c>
      <c r="AS381" s="983"/>
      <c r="AT381" s="983"/>
      <c r="AU381" s="1584" t="str">
        <f>IF(計算シート!M226=1,IF(寄附金控除!D10=0,"",寄附金控除!D10),"")</f>
        <v/>
      </c>
      <c r="AV381" s="1585"/>
      <c r="AW381" s="1585"/>
      <c r="AX381" s="1585"/>
      <c r="AY381" s="1585"/>
      <c r="AZ381" s="1585"/>
      <c r="BA381" s="1585"/>
      <c r="BB381" s="1585"/>
      <c r="BC381" s="1585"/>
      <c r="BD381" s="305"/>
    </row>
    <row r="382" spans="2:58" s="173" customFormat="1" ht="3.6" customHeight="1">
      <c r="C382" s="2078" t="s">
        <v>1390</v>
      </c>
      <c r="D382" s="2079"/>
      <c r="E382" s="2079"/>
      <c r="F382" s="2079"/>
      <c r="G382" s="2079"/>
      <c r="H382" s="2079"/>
      <c r="I382" s="2079"/>
      <c r="J382" s="2079"/>
      <c r="K382" s="2079"/>
      <c r="L382" s="2079"/>
      <c r="M382" s="2079"/>
      <c r="N382" s="2079"/>
      <c r="O382" s="2080"/>
      <c r="P382" s="1547">
        <v>97</v>
      </c>
      <c r="Q382" s="1548"/>
      <c r="R382" s="2052" t="str">
        <f>IF(ISNUMBER(配当所得!C38),配当所得!C38,"")</f>
        <v/>
      </c>
      <c r="S382" s="2052"/>
      <c r="T382" s="2052"/>
      <c r="U382" s="2052"/>
      <c r="V382" s="2052"/>
      <c r="W382" s="2052"/>
      <c r="X382" s="2052"/>
      <c r="Y382" s="2087" t="s">
        <v>1331</v>
      </c>
      <c r="AE382" s="2044"/>
      <c r="AF382" s="2043"/>
      <c r="AG382" s="2043"/>
      <c r="AH382" s="2043"/>
      <c r="AI382" s="2043"/>
      <c r="AJ382" s="1017"/>
      <c r="AK382" s="2047"/>
      <c r="AL382" s="2047"/>
      <c r="AM382" s="2047"/>
      <c r="AN382" s="2047"/>
      <c r="AO382" s="2047"/>
      <c r="AP382" s="2047"/>
      <c r="AQ382" s="1019"/>
      <c r="AR382" s="983"/>
      <c r="AS382" s="983"/>
      <c r="AT382" s="983"/>
      <c r="AU382" s="1586"/>
      <c r="AV382" s="1587"/>
      <c r="AW382" s="1587"/>
      <c r="AX382" s="1587"/>
      <c r="AY382" s="1587"/>
      <c r="AZ382" s="1587"/>
      <c r="BA382" s="1587"/>
      <c r="BB382" s="1587"/>
      <c r="BC382" s="1587"/>
      <c r="BD382" s="306"/>
    </row>
    <row r="383" spans="2:58" s="173" customFormat="1" ht="3.6" customHeight="1">
      <c r="C383" s="2081"/>
      <c r="D383" s="2082"/>
      <c r="E383" s="2082"/>
      <c r="F383" s="2082"/>
      <c r="G383" s="2082"/>
      <c r="H383" s="2082"/>
      <c r="I383" s="2082"/>
      <c r="J383" s="2082"/>
      <c r="K383" s="2082"/>
      <c r="L383" s="2082"/>
      <c r="M383" s="2082"/>
      <c r="N383" s="2082"/>
      <c r="O383" s="2083"/>
      <c r="P383" s="1469"/>
      <c r="Q383" s="1055"/>
      <c r="R383" s="1587"/>
      <c r="S383" s="1587"/>
      <c r="T383" s="1587"/>
      <c r="U383" s="1587"/>
      <c r="V383" s="1587"/>
      <c r="W383" s="1587"/>
      <c r="X383" s="1587"/>
      <c r="Y383" s="1711"/>
      <c r="AE383" s="2044"/>
      <c r="AF383" s="2043"/>
      <c r="AG383" s="2043"/>
      <c r="AH383" s="2043"/>
      <c r="AI383" s="2043"/>
      <c r="AJ383" s="1069"/>
      <c r="AK383" s="1278"/>
      <c r="AL383" s="1278"/>
      <c r="AM383" s="1278"/>
      <c r="AN383" s="1278"/>
      <c r="AO383" s="1278"/>
      <c r="AP383" s="1278"/>
      <c r="AQ383" s="1070"/>
      <c r="AR383" s="983"/>
      <c r="AS383" s="983"/>
      <c r="AT383" s="983"/>
      <c r="AU383" s="1588"/>
      <c r="AV383" s="1589"/>
      <c r="AW383" s="1589"/>
      <c r="AX383" s="1589"/>
      <c r="AY383" s="1589"/>
      <c r="AZ383" s="1589"/>
      <c r="BA383" s="1589"/>
      <c r="BB383" s="1589"/>
      <c r="BC383" s="1589"/>
      <c r="BD383" s="307"/>
    </row>
    <row r="384" spans="2:58" s="173" customFormat="1" ht="3.6" customHeight="1">
      <c r="C384" s="2081"/>
      <c r="D384" s="2082"/>
      <c r="E384" s="2082"/>
      <c r="F384" s="2082"/>
      <c r="G384" s="2082"/>
      <c r="H384" s="2082"/>
      <c r="I384" s="2082"/>
      <c r="J384" s="2082"/>
      <c r="K384" s="2082"/>
      <c r="L384" s="2082"/>
      <c r="M384" s="2082"/>
      <c r="N384" s="2082"/>
      <c r="O384" s="2083"/>
      <c r="P384" s="1469"/>
      <c r="Q384" s="1055"/>
      <c r="R384" s="1587"/>
      <c r="S384" s="1587"/>
      <c r="T384" s="1587"/>
      <c r="U384" s="1587"/>
      <c r="V384" s="1587"/>
      <c r="W384" s="1587"/>
      <c r="X384" s="1587"/>
      <c r="Y384" s="1711"/>
      <c r="AE384" s="2044"/>
      <c r="AF384" s="2043"/>
      <c r="AG384" s="2043"/>
      <c r="AH384" s="2043"/>
      <c r="AI384" s="2043"/>
      <c r="AJ384" s="2088" t="s">
        <v>1410</v>
      </c>
      <c r="AK384" s="1174"/>
      <c r="AL384" s="1174"/>
      <c r="AM384" s="1174"/>
      <c r="AN384" s="1174"/>
      <c r="AO384" s="1174"/>
      <c r="AP384" s="1174"/>
      <c r="AQ384" s="1175"/>
      <c r="AR384" s="983">
        <v>89</v>
      </c>
      <c r="AS384" s="983"/>
      <c r="AT384" s="983"/>
      <c r="AU384" s="1584" t="str">
        <f>IF(計算シート!M226=1,IF(寄附金控除!D11=0,"",寄附金控除!D11),"")</f>
        <v/>
      </c>
      <c r="AV384" s="1585"/>
      <c r="AW384" s="1585"/>
      <c r="AX384" s="1585"/>
      <c r="AY384" s="1585"/>
      <c r="AZ384" s="1585"/>
      <c r="BA384" s="1585"/>
      <c r="BB384" s="1585"/>
      <c r="BC384" s="1585"/>
      <c r="BD384" s="305"/>
    </row>
    <row r="385" spans="2:59" s="173" customFormat="1" ht="3.6" customHeight="1">
      <c r="C385" s="2084"/>
      <c r="D385" s="2085"/>
      <c r="E385" s="2085"/>
      <c r="F385" s="2085"/>
      <c r="G385" s="2085"/>
      <c r="H385" s="2085"/>
      <c r="I385" s="2085"/>
      <c r="J385" s="2085"/>
      <c r="K385" s="2085"/>
      <c r="L385" s="2085"/>
      <c r="M385" s="2085"/>
      <c r="N385" s="2085"/>
      <c r="O385" s="2086"/>
      <c r="P385" s="1549"/>
      <c r="Q385" s="1550"/>
      <c r="R385" s="1589"/>
      <c r="S385" s="1589"/>
      <c r="T385" s="1589"/>
      <c r="U385" s="1589"/>
      <c r="V385" s="1589"/>
      <c r="W385" s="1589"/>
      <c r="X385" s="1589"/>
      <c r="Y385" s="1712"/>
      <c r="AE385" s="2044"/>
      <c r="AF385" s="2043"/>
      <c r="AG385" s="2043"/>
      <c r="AH385" s="2043"/>
      <c r="AI385" s="2043"/>
      <c r="AJ385" s="1255"/>
      <c r="AK385" s="2089"/>
      <c r="AL385" s="2089"/>
      <c r="AM385" s="2089"/>
      <c r="AN385" s="2089"/>
      <c r="AO385" s="2089"/>
      <c r="AP385" s="2089"/>
      <c r="AQ385" s="1178"/>
      <c r="AR385" s="983"/>
      <c r="AS385" s="983"/>
      <c r="AT385" s="983"/>
      <c r="AU385" s="1586"/>
      <c r="AV385" s="1587"/>
      <c r="AW385" s="1587"/>
      <c r="AX385" s="1587"/>
      <c r="AY385" s="1587"/>
      <c r="AZ385" s="1587"/>
      <c r="BA385" s="1587"/>
      <c r="BB385" s="1587"/>
      <c r="BC385" s="1587"/>
      <c r="BD385" s="306"/>
    </row>
    <row r="386" spans="2:59" s="173" customFormat="1" ht="3" customHeight="1" thickBot="1">
      <c r="C386" s="1830" t="s">
        <v>1391</v>
      </c>
      <c r="D386" s="2093"/>
      <c r="E386" s="2093"/>
      <c r="F386" s="2093"/>
      <c r="G386" s="2093"/>
      <c r="H386" s="2093"/>
      <c r="I386" s="2093"/>
      <c r="J386" s="2093"/>
      <c r="K386" s="2093"/>
      <c r="L386" s="2093"/>
      <c r="M386" s="2093"/>
      <c r="N386" s="2093"/>
      <c r="O386" s="2094"/>
      <c r="P386" s="1468">
        <v>98</v>
      </c>
      <c r="Q386" s="1291"/>
      <c r="R386" s="1585"/>
      <c r="S386" s="1585"/>
      <c r="T386" s="1585"/>
      <c r="U386" s="1585"/>
      <c r="V386" s="1585"/>
      <c r="W386" s="1585"/>
      <c r="X386" s="1585"/>
      <c r="Y386" s="1710" t="s">
        <v>1331</v>
      </c>
      <c r="AE386" s="2045"/>
      <c r="AF386" s="2046"/>
      <c r="AG386" s="2046"/>
      <c r="AH386" s="2046"/>
      <c r="AI386" s="2046"/>
      <c r="AJ386" s="2090"/>
      <c r="AK386" s="2091"/>
      <c r="AL386" s="2091"/>
      <c r="AM386" s="2091"/>
      <c r="AN386" s="2091"/>
      <c r="AO386" s="2091"/>
      <c r="AP386" s="2091"/>
      <c r="AQ386" s="2092"/>
      <c r="AR386" s="1147"/>
      <c r="AS386" s="1147"/>
      <c r="AT386" s="1147"/>
      <c r="AU386" s="1699"/>
      <c r="AV386" s="1700"/>
      <c r="AW386" s="1700"/>
      <c r="AX386" s="1700"/>
      <c r="AY386" s="1700"/>
      <c r="AZ386" s="1700"/>
      <c r="BA386" s="1700"/>
      <c r="BB386" s="1700"/>
      <c r="BC386" s="1700"/>
      <c r="BD386" s="308"/>
    </row>
    <row r="387" spans="2:59" s="173" customFormat="1" ht="3" customHeight="1">
      <c r="C387" s="2081"/>
      <c r="D387" s="2082"/>
      <c r="E387" s="2082"/>
      <c r="F387" s="2082"/>
      <c r="G387" s="2082"/>
      <c r="H387" s="2082"/>
      <c r="I387" s="2082"/>
      <c r="J387" s="2082"/>
      <c r="K387" s="2082"/>
      <c r="L387" s="2082"/>
      <c r="M387" s="2082"/>
      <c r="N387" s="2082"/>
      <c r="O387" s="2083"/>
      <c r="P387" s="1469"/>
      <c r="Q387" s="1055"/>
      <c r="R387" s="1587"/>
      <c r="S387" s="1587"/>
      <c r="T387" s="1587"/>
      <c r="U387" s="1587"/>
      <c r="V387" s="1587"/>
      <c r="W387" s="1587"/>
      <c r="X387" s="1587"/>
      <c r="Y387" s="1711"/>
      <c r="AE387" s="2164" t="s">
        <v>1392</v>
      </c>
      <c r="AF387" s="2164"/>
      <c r="AG387" s="2164"/>
      <c r="AH387" s="2164"/>
      <c r="AI387" s="2164"/>
      <c r="AJ387" s="2164"/>
      <c r="AK387" s="2164"/>
      <c r="AL387" s="2164"/>
      <c r="AM387" s="2164"/>
      <c r="AN387" s="2164"/>
      <c r="AO387" s="2164"/>
      <c r="AP387" s="2164"/>
      <c r="AQ387" s="2164"/>
      <c r="AR387" s="2164"/>
      <c r="AS387" s="2164"/>
      <c r="AT387" s="2164"/>
      <c r="AU387" s="2164"/>
      <c r="AV387" s="2164"/>
      <c r="AW387" s="2164"/>
      <c r="AX387" s="2164"/>
      <c r="AY387" s="2164"/>
      <c r="AZ387" s="2164"/>
      <c r="BA387" s="2164"/>
      <c r="BB387" s="2164"/>
      <c r="BC387" s="2164"/>
      <c r="BD387" s="2164"/>
      <c r="BE387" s="2164"/>
      <c r="BF387" s="309"/>
      <c r="BG387" s="309"/>
    </row>
    <row r="388" spans="2:59" s="173" customFormat="1" ht="3" customHeight="1">
      <c r="C388" s="2081"/>
      <c r="D388" s="2082"/>
      <c r="E388" s="2082"/>
      <c r="F388" s="2082"/>
      <c r="G388" s="2082"/>
      <c r="H388" s="2082"/>
      <c r="I388" s="2082"/>
      <c r="J388" s="2082"/>
      <c r="K388" s="2082"/>
      <c r="L388" s="2082"/>
      <c r="M388" s="2082"/>
      <c r="N388" s="2082"/>
      <c r="O388" s="2083"/>
      <c r="P388" s="1469"/>
      <c r="Q388" s="1055"/>
      <c r="R388" s="1587"/>
      <c r="S388" s="1587"/>
      <c r="T388" s="1587"/>
      <c r="U388" s="1587"/>
      <c r="V388" s="1587"/>
      <c r="W388" s="1587"/>
      <c r="X388" s="1587"/>
      <c r="Y388" s="1711"/>
      <c r="AE388" s="2164"/>
      <c r="AF388" s="2164"/>
      <c r="AG388" s="2164"/>
      <c r="AH388" s="2164"/>
      <c r="AI388" s="2164"/>
      <c r="AJ388" s="2164"/>
      <c r="AK388" s="2164"/>
      <c r="AL388" s="2164"/>
      <c r="AM388" s="2164"/>
      <c r="AN388" s="2164"/>
      <c r="AO388" s="2164"/>
      <c r="AP388" s="2164"/>
      <c r="AQ388" s="2164"/>
      <c r="AR388" s="2164"/>
      <c r="AS388" s="2164"/>
      <c r="AT388" s="2164"/>
      <c r="AU388" s="2164"/>
      <c r="AV388" s="2164"/>
      <c r="AW388" s="2164"/>
      <c r="AX388" s="2164"/>
      <c r="AY388" s="2164"/>
      <c r="AZ388" s="2164"/>
      <c r="BA388" s="2164"/>
      <c r="BB388" s="2164"/>
      <c r="BC388" s="2164"/>
      <c r="BD388" s="2164"/>
      <c r="BE388" s="2164"/>
      <c r="BF388" s="309"/>
      <c r="BG388" s="309"/>
    </row>
    <row r="389" spans="2:59" s="173" customFormat="1" ht="3" customHeight="1" thickBot="1">
      <c r="C389" s="2095"/>
      <c r="D389" s="2096"/>
      <c r="E389" s="2096"/>
      <c r="F389" s="2096"/>
      <c r="G389" s="2096"/>
      <c r="H389" s="2096"/>
      <c r="I389" s="2096"/>
      <c r="J389" s="2096"/>
      <c r="K389" s="2096"/>
      <c r="L389" s="2096"/>
      <c r="M389" s="2096"/>
      <c r="N389" s="2096"/>
      <c r="O389" s="2097"/>
      <c r="P389" s="1470"/>
      <c r="Q389" s="1472"/>
      <c r="R389" s="1700"/>
      <c r="S389" s="1700"/>
      <c r="T389" s="1700"/>
      <c r="U389" s="1700"/>
      <c r="V389" s="1700"/>
      <c r="W389" s="1700"/>
      <c r="X389" s="1700"/>
      <c r="Y389" s="2098"/>
      <c r="AE389" s="2164"/>
      <c r="AF389" s="2164"/>
      <c r="AG389" s="2164"/>
      <c r="AH389" s="2164"/>
      <c r="AI389" s="2164"/>
      <c r="AJ389" s="2164"/>
      <c r="AK389" s="2164"/>
      <c r="AL389" s="2164"/>
      <c r="AM389" s="2164"/>
      <c r="AN389" s="2164"/>
      <c r="AO389" s="2164"/>
      <c r="AP389" s="2164"/>
      <c r="AQ389" s="2164"/>
      <c r="AR389" s="2164"/>
      <c r="AS389" s="2164"/>
      <c r="AT389" s="2164"/>
      <c r="AU389" s="2164"/>
      <c r="AV389" s="2164"/>
      <c r="AW389" s="2164"/>
      <c r="AX389" s="2164"/>
      <c r="AY389" s="2164"/>
      <c r="AZ389" s="2164"/>
      <c r="BA389" s="2164"/>
      <c r="BB389" s="2164"/>
      <c r="BC389" s="2164"/>
      <c r="BD389" s="2164"/>
      <c r="BE389" s="2164"/>
      <c r="BF389" s="309"/>
      <c r="BG389" s="309"/>
    </row>
    <row r="390" spans="2:59" s="173" customFormat="1" ht="3" customHeight="1">
      <c r="AE390" s="2164"/>
      <c r="AF390" s="2164"/>
      <c r="AG390" s="2164"/>
      <c r="AH390" s="2164"/>
      <c r="AI390" s="2164"/>
      <c r="AJ390" s="2164"/>
      <c r="AK390" s="2164"/>
      <c r="AL390" s="2164"/>
      <c r="AM390" s="2164"/>
      <c r="AN390" s="2164"/>
      <c r="AO390" s="2164"/>
      <c r="AP390" s="2164"/>
      <c r="AQ390" s="2164"/>
      <c r="AR390" s="2164"/>
      <c r="AS390" s="2164"/>
      <c r="AT390" s="2164"/>
      <c r="AU390" s="2164"/>
      <c r="AV390" s="2164"/>
      <c r="AW390" s="2164"/>
      <c r="AX390" s="2164"/>
      <c r="AY390" s="2164"/>
      <c r="AZ390" s="2164"/>
      <c r="BA390" s="2164"/>
      <c r="BB390" s="2164"/>
      <c r="BC390" s="2164"/>
      <c r="BD390" s="2164"/>
      <c r="BE390" s="2164"/>
      <c r="BF390" s="309"/>
      <c r="BG390" s="309"/>
    </row>
    <row r="391" spans="2:59" s="173" customFormat="1" ht="3" customHeight="1">
      <c r="AE391" s="2164"/>
      <c r="AF391" s="2164"/>
      <c r="AG391" s="2164"/>
      <c r="AH391" s="2164"/>
      <c r="AI391" s="2164"/>
      <c r="AJ391" s="2164"/>
      <c r="AK391" s="2164"/>
      <c r="AL391" s="2164"/>
      <c r="AM391" s="2164"/>
      <c r="AN391" s="2164"/>
      <c r="AO391" s="2164"/>
      <c r="AP391" s="2164"/>
      <c r="AQ391" s="2164"/>
      <c r="AR391" s="2164"/>
      <c r="AS391" s="2164"/>
      <c r="AT391" s="2164"/>
      <c r="AU391" s="2164"/>
      <c r="AV391" s="2164"/>
      <c r="AW391" s="2164"/>
      <c r="AX391" s="2164"/>
      <c r="AY391" s="2164"/>
      <c r="AZ391" s="2164"/>
      <c r="BA391" s="2164"/>
      <c r="BB391" s="2164"/>
      <c r="BC391" s="2164"/>
      <c r="BD391" s="2164"/>
      <c r="BE391" s="2164"/>
      <c r="BF391" s="309"/>
      <c r="BG391" s="309"/>
    </row>
    <row r="392" spans="2:59" s="173" customFormat="1" ht="3" customHeight="1">
      <c r="AE392" s="2164"/>
      <c r="AF392" s="2164"/>
      <c r="AG392" s="2164"/>
      <c r="AH392" s="2164"/>
      <c r="AI392" s="2164"/>
      <c r="AJ392" s="2164"/>
      <c r="AK392" s="2164"/>
      <c r="AL392" s="2164"/>
      <c r="AM392" s="2164"/>
      <c r="AN392" s="2164"/>
      <c r="AO392" s="2164"/>
      <c r="AP392" s="2164"/>
      <c r="AQ392" s="2164"/>
      <c r="AR392" s="2164"/>
      <c r="AS392" s="2164"/>
      <c r="AT392" s="2164"/>
      <c r="AU392" s="2164"/>
      <c r="AV392" s="2164"/>
      <c r="AW392" s="2164"/>
      <c r="AX392" s="2164"/>
      <c r="AY392" s="2164"/>
      <c r="AZ392" s="2164"/>
      <c r="BA392" s="2164"/>
      <c r="BB392" s="2164"/>
      <c r="BC392" s="2164"/>
      <c r="BD392" s="2164"/>
      <c r="BE392" s="2164"/>
      <c r="BF392" s="309"/>
      <c r="BG392" s="309"/>
    </row>
    <row r="393" spans="2:59" s="173" customFormat="1" ht="3" customHeight="1">
      <c r="AE393" s="2164"/>
      <c r="AF393" s="2164"/>
      <c r="AG393" s="2164"/>
      <c r="AH393" s="2164"/>
      <c r="AI393" s="2164"/>
      <c r="AJ393" s="2164"/>
      <c r="AK393" s="2164"/>
      <c r="AL393" s="2164"/>
      <c r="AM393" s="2164"/>
      <c r="AN393" s="2164"/>
      <c r="AO393" s="2164"/>
      <c r="AP393" s="2164"/>
      <c r="AQ393" s="2164"/>
      <c r="AR393" s="2164"/>
      <c r="AS393" s="2164"/>
      <c r="AT393" s="2164"/>
      <c r="AU393" s="2164"/>
      <c r="AV393" s="2164"/>
      <c r="AW393" s="2164"/>
      <c r="AX393" s="2164"/>
      <c r="AY393" s="2164"/>
      <c r="AZ393" s="2164"/>
      <c r="BA393" s="2164"/>
      <c r="BB393" s="2164"/>
      <c r="BC393" s="2164"/>
      <c r="BD393" s="2164"/>
      <c r="BE393" s="2164"/>
    </row>
    <row r="394" spans="2:59" s="173" customFormat="1" ht="5.0999999999999996" customHeight="1">
      <c r="B394" s="2025" t="s">
        <v>1393</v>
      </c>
      <c r="C394" s="2025"/>
      <c r="D394" s="2025"/>
      <c r="E394" s="2025"/>
      <c r="F394" s="2025"/>
      <c r="G394" s="2025"/>
      <c r="H394" s="2025"/>
      <c r="I394" s="2025"/>
      <c r="J394" s="2025"/>
      <c r="K394" s="2025"/>
      <c r="L394" s="2025"/>
      <c r="M394" s="2025"/>
      <c r="N394" s="2025"/>
      <c r="O394" s="2025"/>
      <c r="P394" s="2025"/>
      <c r="Q394" s="2025"/>
      <c r="R394" s="2025"/>
      <c r="S394" s="2025"/>
      <c r="T394" s="2025"/>
      <c r="U394" s="2025"/>
      <c r="V394" s="2025"/>
      <c r="W394" s="2025"/>
      <c r="AE394" s="2164"/>
      <c r="AF394" s="2164"/>
      <c r="AG394" s="2164"/>
      <c r="AH394" s="2164"/>
      <c r="AI394" s="2164"/>
      <c r="AJ394" s="2164"/>
      <c r="AK394" s="2164"/>
      <c r="AL394" s="2164"/>
      <c r="AM394" s="2164"/>
      <c r="AN394" s="2164"/>
      <c r="AO394" s="2164"/>
      <c r="AP394" s="2164"/>
      <c r="AQ394" s="2164"/>
      <c r="AR394" s="2164"/>
      <c r="AS394" s="2164"/>
      <c r="AT394" s="2164"/>
      <c r="AU394" s="2164"/>
      <c r="AV394" s="2164"/>
      <c r="AW394" s="2164"/>
      <c r="AX394" s="2164"/>
      <c r="AY394" s="2164"/>
      <c r="AZ394" s="2164"/>
      <c r="BA394" s="2164"/>
      <c r="BB394" s="2164"/>
      <c r="BC394" s="2164"/>
      <c r="BD394" s="2164"/>
      <c r="BE394" s="2164"/>
    </row>
    <row r="395" spans="2:59" s="173" customFormat="1" ht="5.0999999999999996" customHeight="1">
      <c r="B395" s="2025"/>
      <c r="C395" s="2025"/>
      <c r="D395" s="2025"/>
      <c r="E395" s="2025"/>
      <c r="F395" s="2025"/>
      <c r="G395" s="2025"/>
      <c r="H395" s="2025"/>
      <c r="I395" s="2025"/>
      <c r="J395" s="2025"/>
      <c r="K395" s="2025"/>
      <c r="L395" s="2025"/>
      <c r="M395" s="2025"/>
      <c r="N395" s="2025"/>
      <c r="O395" s="2025"/>
      <c r="P395" s="2025"/>
      <c r="Q395" s="2025"/>
      <c r="R395" s="2025"/>
      <c r="S395" s="2025"/>
      <c r="T395" s="2025"/>
      <c r="U395" s="2025"/>
      <c r="V395" s="2025"/>
      <c r="W395" s="2025"/>
    </row>
    <row r="396" spans="2:59" s="173" customFormat="1" ht="5.0999999999999996" customHeight="1" thickBot="1">
      <c r="B396" s="2025"/>
      <c r="C396" s="2025"/>
      <c r="D396" s="2025"/>
      <c r="E396" s="2025"/>
      <c r="F396" s="2025"/>
      <c r="G396" s="2025"/>
      <c r="H396" s="2025"/>
      <c r="I396" s="2025"/>
      <c r="J396" s="2025"/>
      <c r="K396" s="2025"/>
      <c r="L396" s="2025"/>
      <c r="M396" s="2025"/>
      <c r="N396" s="2025"/>
      <c r="O396" s="2025"/>
      <c r="P396" s="2025"/>
      <c r="Q396" s="2025"/>
      <c r="R396" s="2025"/>
      <c r="S396" s="2025"/>
      <c r="T396" s="2025"/>
      <c r="U396" s="2025"/>
      <c r="V396" s="2025"/>
      <c r="W396" s="2025"/>
      <c r="AA396" s="291"/>
      <c r="AB396" s="291"/>
      <c r="AC396" s="291"/>
      <c r="AD396" s="291"/>
      <c r="AE396" s="291"/>
      <c r="AF396" s="291"/>
      <c r="AG396" s="291"/>
      <c r="AH396" s="291"/>
      <c r="AO396" s="291"/>
      <c r="AP396" s="291"/>
      <c r="AQ396" s="291"/>
      <c r="AR396" s="291"/>
      <c r="AS396" s="291"/>
      <c r="AT396" s="291"/>
      <c r="AU396" s="291"/>
      <c r="AV396" s="291"/>
      <c r="AW396" s="291"/>
      <c r="AX396" s="291"/>
      <c r="AY396" s="291"/>
      <c r="AZ396" s="291"/>
      <c r="BA396" s="291"/>
      <c r="BB396" s="291"/>
      <c r="BC396" s="291"/>
      <c r="BD396" s="291"/>
      <c r="BE396" s="291"/>
      <c r="BF396" s="291"/>
    </row>
    <row r="397" spans="2:59" s="173" customFormat="1" ht="3.95" customHeight="1">
      <c r="B397" s="2109" t="s">
        <v>1394</v>
      </c>
      <c r="C397" s="2110"/>
      <c r="D397" s="2112" t="str">
        <f>IF(計算シート!Q25=1,IF(ISBLANK(所得金額調整控除!E17),"",所得金額調整控除!E17),"")</f>
        <v/>
      </c>
      <c r="E397" s="2113"/>
      <c r="F397" s="2113"/>
      <c r="G397" s="2113"/>
      <c r="H397" s="2113"/>
      <c r="I397" s="2113"/>
      <c r="J397" s="2113"/>
      <c r="K397" s="2113"/>
      <c r="L397" s="2113"/>
      <c r="M397" s="2113"/>
      <c r="N397" s="2113"/>
      <c r="O397" s="2114"/>
      <c r="P397" s="2026" t="s">
        <v>1395</v>
      </c>
      <c r="Q397" s="2027"/>
      <c r="R397" s="2060" t="str">
        <f>IF(計算シート!Q25=1,IF(ISBLANK(所得金額調整控除!E21),"",所得金額調整控除!E21),"")</f>
        <v/>
      </c>
      <c r="S397" s="2061"/>
      <c r="T397" s="2062"/>
      <c r="U397" s="2071" t="s">
        <v>1396</v>
      </c>
      <c r="V397" s="2072"/>
      <c r="W397" s="2100" t="str">
        <f>IFERROR(計算シート!M29,"")</f>
        <v/>
      </c>
      <c r="X397" s="2101"/>
      <c r="Y397" s="2101"/>
      <c r="Z397" s="2101"/>
      <c r="AA397" s="2101"/>
      <c r="AB397" s="2101"/>
      <c r="AC397" s="2101"/>
      <c r="AD397" s="2102"/>
      <c r="AE397" s="2077" t="s">
        <v>1397</v>
      </c>
      <c r="AF397" s="1493"/>
      <c r="AG397" s="1989"/>
      <c r="AH397" s="2071" t="str">
        <f>IF(計算シート!Q25=1,IF(ISBLANK(所得金額調整控除!E22),"",所得金額調整控除!E22),"")</f>
        <v/>
      </c>
      <c r="AI397" s="2099"/>
      <c r="AJ397" s="2099"/>
      <c r="AK397" s="2027" t="s">
        <v>1398</v>
      </c>
      <c r="AL397" s="2077" t="s">
        <v>1399</v>
      </c>
      <c r="AM397" s="1493"/>
      <c r="AN397" s="1493"/>
      <c r="AO397" s="2151" t="str">
        <f>IF(計算シート!Q25=1,IF(ISBLANK(所得金額調整控除!E23),"",所得金額調整控除!E23),"")</f>
        <v/>
      </c>
      <c r="AP397" s="1510"/>
      <c r="AQ397" s="1510"/>
      <c r="AR397" s="1510"/>
      <c r="AS397" s="1510"/>
      <c r="AT397" s="1510"/>
      <c r="AU397" s="1510"/>
      <c r="AV397" s="1510"/>
      <c r="AW397" s="1510"/>
      <c r="AX397" s="1510"/>
      <c r="AY397" s="1510"/>
      <c r="AZ397" s="1510"/>
      <c r="BA397" s="1510"/>
      <c r="BB397" s="1510"/>
      <c r="BC397" s="1510"/>
      <c r="BD397" s="1510"/>
      <c r="BE397" s="1510"/>
      <c r="BF397" s="2152"/>
    </row>
    <row r="398" spans="2:59" s="173" customFormat="1" ht="3.95" customHeight="1">
      <c r="B398" s="1159"/>
      <c r="C398" s="2111"/>
      <c r="D398" s="2115"/>
      <c r="E398" s="2116"/>
      <c r="F398" s="2116"/>
      <c r="G398" s="2116"/>
      <c r="H398" s="2116"/>
      <c r="I398" s="2116"/>
      <c r="J398" s="2116"/>
      <c r="K398" s="2116"/>
      <c r="L398" s="2116"/>
      <c r="M398" s="2116"/>
      <c r="N398" s="2116"/>
      <c r="O398" s="2117"/>
      <c r="P398" s="1227"/>
      <c r="Q398" s="1228"/>
      <c r="R398" s="2063"/>
      <c r="S398" s="1186"/>
      <c r="T398" s="2064"/>
      <c r="U398" s="2073"/>
      <c r="V398" s="2074"/>
      <c r="W398" s="2103"/>
      <c r="X398" s="2104"/>
      <c r="Y398" s="2104"/>
      <c r="Z398" s="2104"/>
      <c r="AA398" s="2104"/>
      <c r="AB398" s="2104"/>
      <c r="AC398" s="2104"/>
      <c r="AD398" s="2105"/>
      <c r="AE398" s="1283"/>
      <c r="AF398" s="1054"/>
      <c r="AG398" s="1284"/>
      <c r="AH398" s="2073"/>
      <c r="AI398" s="2089"/>
      <c r="AJ398" s="2089"/>
      <c r="AK398" s="1228"/>
      <c r="AL398" s="1283"/>
      <c r="AM398" s="2132"/>
      <c r="AN398" s="2132"/>
      <c r="AO398" s="2153"/>
      <c r="AP398" s="2154"/>
      <c r="AQ398" s="2154"/>
      <c r="AR398" s="2154"/>
      <c r="AS398" s="2154"/>
      <c r="AT398" s="2154"/>
      <c r="AU398" s="2154"/>
      <c r="AV398" s="2154"/>
      <c r="AW398" s="2154"/>
      <c r="AX398" s="2154"/>
      <c r="AY398" s="2154"/>
      <c r="AZ398" s="2154"/>
      <c r="BA398" s="2154"/>
      <c r="BB398" s="2154"/>
      <c r="BC398" s="2154"/>
      <c r="BD398" s="2154"/>
      <c r="BE398" s="2154"/>
      <c r="BF398" s="2155"/>
    </row>
    <row r="399" spans="2:59" s="173" customFormat="1" ht="3" customHeight="1">
      <c r="B399" s="2118" t="s">
        <v>103</v>
      </c>
      <c r="C399" s="1343"/>
      <c r="D399" s="2120" t="str">
        <f>IF(計算シート!Q25=1,所得金額調整控除!E18,"")</f>
        <v/>
      </c>
      <c r="E399" s="2121"/>
      <c r="F399" s="2121"/>
      <c r="G399" s="2121"/>
      <c r="H399" s="2121"/>
      <c r="I399" s="2121"/>
      <c r="J399" s="2121"/>
      <c r="K399" s="2121"/>
      <c r="L399" s="2121"/>
      <c r="M399" s="2121"/>
      <c r="N399" s="2121"/>
      <c r="O399" s="2122"/>
      <c r="P399" s="1227"/>
      <c r="Q399" s="1228"/>
      <c r="R399" s="2063"/>
      <c r="S399" s="1186"/>
      <c r="T399" s="2064"/>
      <c r="U399" s="2073"/>
      <c r="V399" s="2074"/>
      <c r="W399" s="2103"/>
      <c r="X399" s="2104"/>
      <c r="Y399" s="2104"/>
      <c r="Z399" s="2104"/>
      <c r="AA399" s="2104"/>
      <c r="AB399" s="2104"/>
      <c r="AC399" s="2104"/>
      <c r="AD399" s="2105"/>
      <c r="AE399" s="1283"/>
      <c r="AF399" s="1054"/>
      <c r="AG399" s="1284"/>
      <c r="AH399" s="2073"/>
      <c r="AI399" s="2089"/>
      <c r="AJ399" s="2089"/>
      <c r="AK399" s="1228"/>
      <c r="AL399" s="1283"/>
      <c r="AM399" s="2132"/>
      <c r="AN399" s="2132"/>
      <c r="AO399" s="2153"/>
      <c r="AP399" s="2154"/>
      <c r="AQ399" s="2154"/>
      <c r="AR399" s="2154"/>
      <c r="AS399" s="2154"/>
      <c r="AT399" s="2154"/>
      <c r="AU399" s="2154"/>
      <c r="AV399" s="2154"/>
      <c r="AW399" s="2154"/>
      <c r="AX399" s="2154"/>
      <c r="AY399" s="2154"/>
      <c r="AZ399" s="2154"/>
      <c r="BA399" s="2154"/>
      <c r="BB399" s="2154"/>
      <c r="BC399" s="2154"/>
      <c r="BD399" s="2154"/>
      <c r="BE399" s="2154"/>
      <c r="BF399" s="2155"/>
    </row>
    <row r="400" spans="2:59" s="173" customFormat="1" ht="3" customHeight="1">
      <c r="B400" s="1254"/>
      <c r="C400" s="1228"/>
      <c r="D400" s="2063"/>
      <c r="E400" s="1808"/>
      <c r="F400" s="1808"/>
      <c r="G400" s="1808"/>
      <c r="H400" s="1808"/>
      <c r="I400" s="1808"/>
      <c r="J400" s="1808"/>
      <c r="K400" s="1808"/>
      <c r="L400" s="1808"/>
      <c r="M400" s="1808"/>
      <c r="N400" s="1808"/>
      <c r="O400" s="2064"/>
      <c r="P400" s="1227"/>
      <c r="Q400" s="1228"/>
      <c r="R400" s="2063"/>
      <c r="S400" s="1186"/>
      <c r="T400" s="2064"/>
      <c r="U400" s="2073"/>
      <c r="V400" s="2074"/>
      <c r="W400" s="2103"/>
      <c r="X400" s="2104"/>
      <c r="Y400" s="2104"/>
      <c r="Z400" s="2104"/>
      <c r="AA400" s="2104"/>
      <c r="AB400" s="2104"/>
      <c r="AC400" s="2104"/>
      <c r="AD400" s="2105"/>
      <c r="AE400" s="1283" t="s">
        <v>1400</v>
      </c>
      <c r="AF400" s="1054"/>
      <c r="AG400" s="1284"/>
      <c r="AH400" s="2073"/>
      <c r="AI400" s="2089"/>
      <c r="AJ400" s="2089"/>
      <c r="AK400" s="1228" t="s">
        <v>1401</v>
      </c>
      <c r="AL400" s="2160" t="s">
        <v>1402</v>
      </c>
      <c r="AM400" s="2161"/>
      <c r="AN400" s="2161"/>
      <c r="AO400" s="2153"/>
      <c r="AP400" s="2154"/>
      <c r="AQ400" s="2154"/>
      <c r="AR400" s="2154"/>
      <c r="AS400" s="2154"/>
      <c r="AT400" s="2154"/>
      <c r="AU400" s="2154"/>
      <c r="AV400" s="2154"/>
      <c r="AW400" s="2154"/>
      <c r="AX400" s="2154"/>
      <c r="AY400" s="2154"/>
      <c r="AZ400" s="2154"/>
      <c r="BA400" s="2154"/>
      <c r="BB400" s="2154"/>
      <c r="BC400" s="2154"/>
      <c r="BD400" s="2154"/>
      <c r="BE400" s="2154"/>
      <c r="BF400" s="2155"/>
    </row>
    <row r="401" spans="2:58" s="173" customFormat="1" ht="3" customHeight="1">
      <c r="B401" s="1254"/>
      <c r="C401" s="1228"/>
      <c r="D401" s="2063"/>
      <c r="E401" s="1808"/>
      <c r="F401" s="1808"/>
      <c r="G401" s="1808"/>
      <c r="H401" s="1808"/>
      <c r="I401" s="1808"/>
      <c r="J401" s="1808"/>
      <c r="K401" s="1808"/>
      <c r="L401" s="1808"/>
      <c r="M401" s="1808"/>
      <c r="N401" s="1808"/>
      <c r="O401" s="2064"/>
      <c r="P401" s="1227"/>
      <c r="Q401" s="1228"/>
      <c r="R401" s="2063"/>
      <c r="S401" s="1186"/>
      <c r="T401" s="2064"/>
      <c r="U401" s="2073"/>
      <c r="V401" s="2074"/>
      <c r="W401" s="2103"/>
      <c r="X401" s="2104"/>
      <c r="Y401" s="2104"/>
      <c r="Z401" s="2104"/>
      <c r="AA401" s="2104"/>
      <c r="AB401" s="2104"/>
      <c r="AC401" s="2104"/>
      <c r="AD401" s="2105"/>
      <c r="AE401" s="1283"/>
      <c r="AF401" s="1054"/>
      <c r="AG401" s="1284"/>
      <c r="AH401" s="2073"/>
      <c r="AI401" s="2089"/>
      <c r="AJ401" s="2089"/>
      <c r="AK401" s="1228"/>
      <c r="AL401" s="2160"/>
      <c r="AM401" s="2161"/>
      <c r="AN401" s="2161"/>
      <c r="AO401" s="2153"/>
      <c r="AP401" s="2154"/>
      <c r="AQ401" s="2154"/>
      <c r="AR401" s="2154"/>
      <c r="AS401" s="2154"/>
      <c r="AT401" s="2154"/>
      <c r="AU401" s="2154"/>
      <c r="AV401" s="2154"/>
      <c r="AW401" s="2154"/>
      <c r="AX401" s="2154"/>
      <c r="AY401" s="2154"/>
      <c r="AZ401" s="2154"/>
      <c r="BA401" s="2154"/>
      <c r="BB401" s="2154"/>
      <c r="BC401" s="2154"/>
      <c r="BD401" s="2154"/>
      <c r="BE401" s="2154"/>
      <c r="BF401" s="2155"/>
    </row>
    <row r="402" spans="2:58" s="173" customFormat="1" ht="3" customHeight="1" thickBot="1">
      <c r="B402" s="2119"/>
      <c r="C402" s="1274"/>
      <c r="D402" s="2123"/>
      <c r="E402" s="2124"/>
      <c r="F402" s="2124"/>
      <c r="G402" s="2124"/>
      <c r="H402" s="2124"/>
      <c r="I402" s="2124"/>
      <c r="J402" s="2124"/>
      <c r="K402" s="2124"/>
      <c r="L402" s="2124"/>
      <c r="M402" s="2124"/>
      <c r="N402" s="2124"/>
      <c r="O402" s="2125"/>
      <c r="P402" s="2028"/>
      <c r="Q402" s="2029"/>
      <c r="R402" s="2065"/>
      <c r="S402" s="2066"/>
      <c r="T402" s="2067"/>
      <c r="U402" s="2075"/>
      <c r="V402" s="2076"/>
      <c r="W402" s="2106"/>
      <c r="X402" s="2107"/>
      <c r="Y402" s="2107"/>
      <c r="Z402" s="2107"/>
      <c r="AA402" s="2107"/>
      <c r="AB402" s="2107"/>
      <c r="AC402" s="2107"/>
      <c r="AD402" s="2108"/>
      <c r="AE402" s="2158"/>
      <c r="AF402" s="1471"/>
      <c r="AG402" s="2159"/>
      <c r="AH402" s="2075"/>
      <c r="AI402" s="2091"/>
      <c r="AJ402" s="2091"/>
      <c r="AK402" s="2029"/>
      <c r="AL402" s="2162"/>
      <c r="AM402" s="2163"/>
      <c r="AN402" s="2163"/>
      <c r="AO402" s="2156"/>
      <c r="AP402" s="1512"/>
      <c r="AQ402" s="1512"/>
      <c r="AR402" s="1512"/>
      <c r="AS402" s="1512"/>
      <c r="AT402" s="1512"/>
      <c r="AU402" s="1512"/>
      <c r="AV402" s="1512"/>
      <c r="AW402" s="1512"/>
      <c r="AX402" s="1512"/>
      <c r="AY402" s="1512"/>
      <c r="AZ402" s="1512"/>
      <c r="BA402" s="1512"/>
      <c r="BB402" s="1512"/>
      <c r="BC402" s="1512"/>
      <c r="BD402" s="1512"/>
      <c r="BE402" s="1512"/>
      <c r="BF402" s="2157"/>
    </row>
    <row r="403" spans="2:58" s="173" customFormat="1" ht="3" customHeight="1">
      <c r="B403" s="1053" t="s">
        <v>1384</v>
      </c>
      <c r="C403" s="2132"/>
      <c r="D403" s="1263" t="str">
        <f>IF(計算シート!Q25=1,IF(ISBLANK(所得金額調整控除!E20),"",所得金額調整控除!E20),"")</f>
        <v/>
      </c>
      <c r="E403" s="1264"/>
      <c r="F403" s="1264"/>
      <c r="G403" s="1264"/>
      <c r="H403" s="1264"/>
      <c r="I403" s="1264"/>
      <c r="J403" s="1264"/>
      <c r="K403" s="1264"/>
      <c r="L403" s="1264"/>
      <c r="M403" s="1264"/>
      <c r="N403" s="1264"/>
      <c r="O403" s="2126"/>
      <c r="P403" s="310"/>
      <c r="AO403" s="289"/>
      <c r="AP403" s="289"/>
      <c r="AQ403" s="289"/>
      <c r="AR403" s="289"/>
      <c r="AS403" s="289"/>
      <c r="AT403" s="289"/>
      <c r="AU403" s="289"/>
      <c r="AV403" s="289"/>
      <c r="AW403" s="289"/>
      <c r="AX403" s="289"/>
      <c r="AY403" s="289"/>
      <c r="AZ403" s="289"/>
      <c r="BA403" s="289"/>
      <c r="BB403" s="289"/>
      <c r="BC403" s="289"/>
      <c r="BD403" s="289"/>
      <c r="BE403" s="289"/>
      <c r="BF403" s="289"/>
    </row>
    <row r="404" spans="2:58" s="173" customFormat="1" ht="3" customHeight="1">
      <c r="B404" s="1053"/>
      <c r="C404" s="2132"/>
      <c r="D404" s="1266"/>
      <c r="E404" s="2127"/>
      <c r="F404" s="2127"/>
      <c r="G404" s="2127"/>
      <c r="H404" s="2127"/>
      <c r="I404" s="2127"/>
      <c r="J404" s="2127"/>
      <c r="K404" s="2127"/>
      <c r="L404" s="2127"/>
      <c r="M404" s="2127"/>
      <c r="N404" s="2127"/>
      <c r="O404" s="2128"/>
      <c r="P404" s="193"/>
    </row>
    <row r="405" spans="2:58" s="173" customFormat="1" ht="3" customHeight="1" thickBot="1">
      <c r="B405" s="2133"/>
      <c r="C405" s="1471"/>
      <c r="D405" s="2129"/>
      <c r="E405" s="2130"/>
      <c r="F405" s="2130"/>
      <c r="G405" s="2130"/>
      <c r="H405" s="2130"/>
      <c r="I405" s="2130"/>
      <c r="J405" s="2130"/>
      <c r="K405" s="2130"/>
      <c r="L405" s="2130"/>
      <c r="M405" s="2130"/>
      <c r="N405" s="2130"/>
      <c r="O405" s="2131"/>
      <c r="P405" s="311"/>
    </row>
    <row r="406" spans="2:58" s="173" customFormat="1" ht="4.5" customHeight="1"/>
    <row r="407" spans="2:58" s="173" customFormat="1" ht="4.5" customHeight="1"/>
    <row r="408" spans="2:58" s="173" customFormat="1" ht="4.5" customHeight="1"/>
    <row r="409" spans="2:58" s="173" customFormat="1" ht="4.5" customHeight="1"/>
    <row r="410" spans="2:58" s="173" customFormat="1" ht="4.5" customHeight="1"/>
    <row r="411" spans="2:58" s="173" customFormat="1" ht="4.5" customHeight="1"/>
    <row r="412" spans="2:58" s="173" customFormat="1" ht="4.5" customHeight="1"/>
    <row r="413" spans="2:58" s="173" customFormat="1" ht="4.5" customHeight="1"/>
    <row r="414" spans="2:58" s="173" customFormat="1" ht="4.5" customHeight="1"/>
    <row r="415" spans="2:58" s="173" customFormat="1" ht="4.5" customHeight="1"/>
    <row r="416" spans="2:58" s="173" customFormat="1" ht="4.5" customHeight="1"/>
    <row r="417" s="173" customFormat="1" ht="4.5" customHeight="1"/>
    <row r="418" s="173" customFormat="1" ht="4.5" customHeight="1"/>
    <row r="419" s="173" customFormat="1" ht="4.5" customHeight="1"/>
    <row r="420" s="173" customFormat="1" ht="4.5" customHeight="1"/>
    <row r="421" s="173" customFormat="1" ht="4.5" customHeight="1"/>
    <row r="422" s="173" customFormat="1" ht="4.5" customHeight="1"/>
  </sheetData>
  <sheetProtection algorithmName="SHA-512" hashValue="KMc0mdDWj+L7Fk/QxqxXM2u44R6QvH5JTVJ9+jhy7KhTWaV/1lHdeWT8DHB0j7saNEx0dynu1jN75znmn6JQyw==" saltValue="tpjx+gpom3vC5dcIBINrRw==" spinCount="100000" sheet="1" objects="1" scenarios="1"/>
  <mergeCells count="935">
    <mergeCell ref="D283:G285"/>
    <mergeCell ref="I283:J285"/>
    <mergeCell ref="K283:O285"/>
    <mergeCell ref="O219:V222"/>
    <mergeCell ref="AQ276:AW278"/>
    <mergeCell ref="AW254:BE256"/>
    <mergeCell ref="AD273:AH275"/>
    <mergeCell ref="AI273:AO275"/>
    <mergeCell ref="AP273:AP275"/>
    <mergeCell ref="AD270:AH272"/>
    <mergeCell ref="AI270:AO272"/>
    <mergeCell ref="AP270:AP272"/>
    <mergeCell ref="D262:G264"/>
    <mergeCell ref="I262:J264"/>
    <mergeCell ref="K262:O264"/>
    <mergeCell ref="R264:AZ266"/>
    <mergeCell ref="AD267:AH269"/>
    <mergeCell ref="AI267:AP269"/>
    <mergeCell ref="AQ267:AX269"/>
    <mergeCell ref="AY267:BF269"/>
    <mergeCell ref="AX270:AX272"/>
    <mergeCell ref="AY270:BE272"/>
    <mergeCell ref="AQ273:AW275"/>
    <mergeCell ref="AX273:AX275"/>
    <mergeCell ref="AY273:BE275"/>
    <mergeCell ref="D3:AM8"/>
    <mergeCell ref="J27:M28"/>
    <mergeCell ref="N27:W28"/>
    <mergeCell ref="D30:AE32"/>
    <mergeCell ref="B286:F288"/>
    <mergeCell ref="G286:O288"/>
    <mergeCell ref="B239:P241"/>
    <mergeCell ref="AF349:AK351"/>
    <mergeCell ref="AL349:AM351"/>
    <mergeCell ref="AF328:AK332"/>
    <mergeCell ref="AL328:AM332"/>
    <mergeCell ref="AF335:AK339"/>
    <mergeCell ref="AL335:AM339"/>
    <mergeCell ref="AF342:AK346"/>
    <mergeCell ref="AL342:AM346"/>
    <mergeCell ref="AG333:AI334"/>
    <mergeCell ref="AJ333:AM334"/>
    <mergeCell ref="R239:AM241"/>
    <mergeCell ref="W326:AL327"/>
    <mergeCell ref="V298:AC300"/>
    <mergeCell ref="R328:AB332"/>
    <mergeCell ref="R335:AB339"/>
    <mergeCell ref="R342:AB346"/>
    <mergeCell ref="D403:O405"/>
    <mergeCell ref="B403:C405"/>
    <mergeCell ref="AK397:AK399"/>
    <mergeCell ref="AL397:AN399"/>
    <mergeCell ref="C363:D365"/>
    <mergeCell ref="E363:M365"/>
    <mergeCell ref="B366:B370"/>
    <mergeCell ref="C366:D367"/>
    <mergeCell ref="E366:M367"/>
    <mergeCell ref="N366:O370"/>
    <mergeCell ref="P366:AA370"/>
    <mergeCell ref="AB366:AC370"/>
    <mergeCell ref="AD366:BF370"/>
    <mergeCell ref="B361:B365"/>
    <mergeCell ref="C361:D362"/>
    <mergeCell ref="E361:M362"/>
    <mergeCell ref="N361:O365"/>
    <mergeCell ref="C375:AB380"/>
    <mergeCell ref="AO397:BF402"/>
    <mergeCell ref="AE400:AG402"/>
    <mergeCell ref="AK400:AK402"/>
    <mergeCell ref="AR384:AT386"/>
    <mergeCell ref="AL400:AN402"/>
    <mergeCell ref="AE387:BE394"/>
    <mergeCell ref="E333:AB334"/>
    <mergeCell ref="E340:AB341"/>
    <mergeCell ref="AC333:AF334"/>
    <mergeCell ref="B321:AM324"/>
    <mergeCell ref="B296:F299"/>
    <mergeCell ref="B306:AH308"/>
    <mergeCell ref="B328:B334"/>
    <mergeCell ref="U397:V402"/>
    <mergeCell ref="AE397:AG399"/>
    <mergeCell ref="C382:O385"/>
    <mergeCell ref="P382:Q385"/>
    <mergeCell ref="R382:X385"/>
    <mergeCell ref="Y382:Y385"/>
    <mergeCell ref="AJ384:AQ386"/>
    <mergeCell ref="C386:O389"/>
    <mergeCell ref="P386:Q389"/>
    <mergeCell ref="R386:X389"/>
    <mergeCell ref="Y386:Y389"/>
    <mergeCell ref="AH397:AJ402"/>
    <mergeCell ref="W397:AD402"/>
    <mergeCell ref="B397:C398"/>
    <mergeCell ref="D397:O398"/>
    <mergeCell ref="B399:C402"/>
    <mergeCell ref="D399:O402"/>
    <mergeCell ref="B394:W396"/>
    <mergeCell ref="P397:Q402"/>
    <mergeCell ref="AB361:AC365"/>
    <mergeCell ref="AD361:BF365"/>
    <mergeCell ref="BD375:BD377"/>
    <mergeCell ref="AE378:AQ380"/>
    <mergeCell ref="AR378:AT380"/>
    <mergeCell ref="AU378:BC380"/>
    <mergeCell ref="AE381:AI386"/>
    <mergeCell ref="AJ381:AQ383"/>
    <mergeCell ref="AR381:AT383"/>
    <mergeCell ref="AU381:BC383"/>
    <mergeCell ref="AU384:BC386"/>
    <mergeCell ref="AE375:AQ377"/>
    <mergeCell ref="AR375:AT377"/>
    <mergeCell ref="AU375:BC377"/>
    <mergeCell ref="P361:AA365"/>
    <mergeCell ref="C368:D370"/>
    <mergeCell ref="E368:M370"/>
    <mergeCell ref="B372:AD374"/>
    <mergeCell ref="AE372:AU374"/>
    <mergeCell ref="R397:T402"/>
    <mergeCell ref="T349:Z351"/>
    <mergeCell ref="AA349:AC351"/>
    <mergeCell ref="AD349:AE351"/>
    <mergeCell ref="B353:AD355"/>
    <mergeCell ref="B356:B360"/>
    <mergeCell ref="C356:D357"/>
    <mergeCell ref="E356:M357"/>
    <mergeCell ref="N356:O360"/>
    <mergeCell ref="P356:AA360"/>
    <mergeCell ref="AB356:AC360"/>
    <mergeCell ref="AD356:BF360"/>
    <mergeCell ref="C358:D360"/>
    <mergeCell ref="E358:M360"/>
    <mergeCell ref="B342:B348"/>
    <mergeCell ref="C342:D343"/>
    <mergeCell ref="E342:M343"/>
    <mergeCell ref="N342:N346"/>
    <mergeCell ref="O342:P346"/>
    <mergeCell ref="Q342:Q346"/>
    <mergeCell ref="AC342:AE346"/>
    <mergeCell ref="E347:AB348"/>
    <mergeCell ref="AT339:AY341"/>
    <mergeCell ref="B335:B341"/>
    <mergeCell ref="AO342:AW347"/>
    <mergeCell ref="AX342:BF344"/>
    <mergeCell ref="C344:D346"/>
    <mergeCell ref="E344:M346"/>
    <mergeCell ref="AY345:AZ347"/>
    <mergeCell ref="BA345:BB347"/>
    <mergeCell ref="BC345:BD347"/>
    <mergeCell ref="BE345:BF347"/>
    <mergeCell ref="C347:D348"/>
    <mergeCell ref="AC347:AF348"/>
    <mergeCell ref="AG347:AI348"/>
    <mergeCell ref="AJ347:AM348"/>
    <mergeCell ref="AO348:BF351"/>
    <mergeCell ref="E349:S351"/>
    <mergeCell ref="E335:M336"/>
    <mergeCell ref="N335:N339"/>
    <mergeCell ref="O335:P339"/>
    <mergeCell ref="Q335:Q339"/>
    <mergeCell ref="C337:D339"/>
    <mergeCell ref="E337:M339"/>
    <mergeCell ref="AZ339:BE341"/>
    <mergeCell ref="BF339:BF341"/>
    <mergeCell ref="C340:D341"/>
    <mergeCell ref="BF328:BF331"/>
    <mergeCell ref="C330:D332"/>
    <mergeCell ref="E330:M332"/>
    <mergeCell ref="AZ330:BE331"/>
    <mergeCell ref="AO332:AY335"/>
    <mergeCell ref="AZ332:BE335"/>
    <mergeCell ref="BF332:BF335"/>
    <mergeCell ref="C333:D334"/>
    <mergeCell ref="AC328:AE332"/>
    <mergeCell ref="AO328:AY331"/>
    <mergeCell ref="AZ328:BE329"/>
    <mergeCell ref="C328:D329"/>
    <mergeCell ref="E328:M329"/>
    <mergeCell ref="N328:N332"/>
    <mergeCell ref="O328:P332"/>
    <mergeCell ref="Q328:Q332"/>
    <mergeCell ref="AC335:AE339"/>
    <mergeCell ref="AO336:AS341"/>
    <mergeCell ref="AT336:AY338"/>
    <mergeCell ref="AZ336:BF338"/>
    <mergeCell ref="AC340:AF341"/>
    <mergeCell ref="AG340:AI341"/>
    <mergeCell ref="AJ340:AM341"/>
    <mergeCell ref="C335:D336"/>
    <mergeCell ref="AN321:AV323"/>
    <mergeCell ref="AW321:AW323"/>
    <mergeCell ref="AX321:BE323"/>
    <mergeCell ref="BF321:BF323"/>
    <mergeCell ref="B325:V327"/>
    <mergeCell ref="AO325:BD327"/>
    <mergeCell ref="BF315:BF317"/>
    <mergeCell ref="B318:I320"/>
    <mergeCell ref="J318:R320"/>
    <mergeCell ref="T318:AB320"/>
    <mergeCell ref="AD318:AL320"/>
    <mergeCell ref="AN318:AU320"/>
    <mergeCell ref="AW318:AW320"/>
    <mergeCell ref="AX318:BE320"/>
    <mergeCell ref="BF318:BF320"/>
    <mergeCell ref="AV312:AV317"/>
    <mergeCell ref="AW312:AW314"/>
    <mergeCell ref="AX312:BE314"/>
    <mergeCell ref="BF312:BF314"/>
    <mergeCell ref="F315:I317"/>
    <mergeCell ref="J315:R317"/>
    <mergeCell ref="T315:AB317"/>
    <mergeCell ref="AD315:AL317"/>
    <mergeCell ref="AX315:BE317"/>
    <mergeCell ref="AW309:BF311"/>
    <mergeCell ref="B312:E317"/>
    <mergeCell ref="F312:I314"/>
    <mergeCell ref="J312:R314"/>
    <mergeCell ref="S312:S314"/>
    <mergeCell ref="T312:AB314"/>
    <mergeCell ref="AC312:AC314"/>
    <mergeCell ref="AD312:AL314"/>
    <mergeCell ref="AM312:AM314"/>
    <mergeCell ref="AN312:AU317"/>
    <mergeCell ref="AN309:AV311"/>
    <mergeCell ref="AW315:AW317"/>
    <mergeCell ref="B309:I311"/>
    <mergeCell ref="J309:S311"/>
    <mergeCell ref="T309:AC311"/>
    <mergeCell ref="AD309:AM311"/>
    <mergeCell ref="AM292:AM294"/>
    <mergeCell ref="AN292:AV294"/>
    <mergeCell ref="AW292:AW294"/>
    <mergeCell ref="P286:P288"/>
    <mergeCell ref="AX292:BE294"/>
    <mergeCell ref="BG292:BH294"/>
    <mergeCell ref="BK292:BO294"/>
    <mergeCell ref="R295:U297"/>
    <mergeCell ref="AD295:AL297"/>
    <mergeCell ref="AM295:AM297"/>
    <mergeCell ref="AN295:AV297"/>
    <mergeCell ref="AW295:AW297"/>
    <mergeCell ref="AX295:BE297"/>
    <mergeCell ref="BG295:BH297"/>
    <mergeCell ref="BF292:BF294"/>
    <mergeCell ref="V295:AC297"/>
    <mergeCell ref="V292:AC294"/>
    <mergeCell ref="G296:P299"/>
    <mergeCell ref="R298:U300"/>
    <mergeCell ref="AD298:AL300"/>
    <mergeCell ref="AM298:AM300"/>
    <mergeCell ref="B280:C282"/>
    <mergeCell ref="D280:G282"/>
    <mergeCell ref="I280:J282"/>
    <mergeCell ref="K280:O282"/>
    <mergeCell ref="B283:C285"/>
    <mergeCell ref="AN298:AV300"/>
    <mergeCell ref="AW298:AW300"/>
    <mergeCell ref="AX298:BE300"/>
    <mergeCell ref="B300:F302"/>
    <mergeCell ref="G300:P302"/>
    <mergeCell ref="AN301:AW303"/>
    <mergeCell ref="AX301:BE303"/>
    <mergeCell ref="B289:F291"/>
    <mergeCell ref="G289:O291"/>
    <mergeCell ref="P289:P291"/>
    <mergeCell ref="R289:U291"/>
    <mergeCell ref="V289:AC291"/>
    <mergeCell ref="AD289:AM291"/>
    <mergeCell ref="AN289:AW291"/>
    <mergeCell ref="AX289:BF291"/>
    <mergeCell ref="B292:F295"/>
    <mergeCell ref="G292:P295"/>
    <mergeCell ref="R292:U294"/>
    <mergeCell ref="AD292:AL294"/>
    <mergeCell ref="BF276:BF278"/>
    <mergeCell ref="R286:AT288"/>
    <mergeCell ref="BF279:BF281"/>
    <mergeCell ref="AL282:AX284"/>
    <mergeCell ref="AY282:BF284"/>
    <mergeCell ref="R279:U281"/>
    <mergeCell ref="V279:AC281"/>
    <mergeCell ref="AD279:AH281"/>
    <mergeCell ref="AI279:AO281"/>
    <mergeCell ref="AP279:AP281"/>
    <mergeCell ref="AD276:AH278"/>
    <mergeCell ref="AI276:AO278"/>
    <mergeCell ref="AP276:AP278"/>
    <mergeCell ref="AX276:AX278"/>
    <mergeCell ref="AY276:BE278"/>
    <mergeCell ref="AQ279:AW281"/>
    <mergeCell ref="AX279:AX281"/>
    <mergeCell ref="AY279:BE281"/>
    <mergeCell ref="B274:C276"/>
    <mergeCell ref="D274:G276"/>
    <mergeCell ref="I274:J276"/>
    <mergeCell ref="K274:O276"/>
    <mergeCell ref="R276:U278"/>
    <mergeCell ref="V276:AC278"/>
    <mergeCell ref="D271:G273"/>
    <mergeCell ref="I271:J273"/>
    <mergeCell ref="K271:O273"/>
    <mergeCell ref="R273:U275"/>
    <mergeCell ref="V273:AC275"/>
    <mergeCell ref="B277:C279"/>
    <mergeCell ref="D277:G279"/>
    <mergeCell ref="I277:J279"/>
    <mergeCell ref="K277:O279"/>
    <mergeCell ref="B268:C270"/>
    <mergeCell ref="D268:G270"/>
    <mergeCell ref="I268:J270"/>
    <mergeCell ref="K268:O270"/>
    <mergeCell ref="R270:U272"/>
    <mergeCell ref="V270:AC272"/>
    <mergeCell ref="B265:C267"/>
    <mergeCell ref="D265:G267"/>
    <mergeCell ref="I265:J267"/>
    <mergeCell ref="K265:O267"/>
    <mergeCell ref="R267:U269"/>
    <mergeCell ref="V267:AC269"/>
    <mergeCell ref="BF270:BF272"/>
    <mergeCell ref="B271:C273"/>
    <mergeCell ref="AQ270:AW272"/>
    <mergeCell ref="BF273:BF275"/>
    <mergeCell ref="BF254:BF256"/>
    <mergeCell ref="B256:C258"/>
    <mergeCell ref="D256:G258"/>
    <mergeCell ref="I256:J258"/>
    <mergeCell ref="K256:O258"/>
    <mergeCell ref="R257:U259"/>
    <mergeCell ref="V257:AC259"/>
    <mergeCell ref="AD257:AI259"/>
    <mergeCell ref="AK257:AP259"/>
    <mergeCell ref="AR257:AU259"/>
    <mergeCell ref="AW257:BE259"/>
    <mergeCell ref="BF257:BF259"/>
    <mergeCell ref="B259:C261"/>
    <mergeCell ref="D259:G261"/>
    <mergeCell ref="I259:J261"/>
    <mergeCell ref="K259:O261"/>
    <mergeCell ref="R260:U262"/>
    <mergeCell ref="V260:AC262"/>
    <mergeCell ref="AD260:AI262"/>
    <mergeCell ref="AK260:AP262"/>
    <mergeCell ref="AR254:AU256"/>
    <mergeCell ref="B247:C249"/>
    <mergeCell ref="D247:G249"/>
    <mergeCell ref="H247:H249"/>
    <mergeCell ref="BF245:BF247"/>
    <mergeCell ref="AR260:AU262"/>
    <mergeCell ref="AW260:BE262"/>
    <mergeCell ref="BF260:BF262"/>
    <mergeCell ref="B262:C264"/>
    <mergeCell ref="BF251:BF253"/>
    <mergeCell ref="B253:C255"/>
    <mergeCell ref="D253:G255"/>
    <mergeCell ref="I253:J255"/>
    <mergeCell ref="AR251:AU253"/>
    <mergeCell ref="K253:O255"/>
    <mergeCell ref="R254:U256"/>
    <mergeCell ref="V254:AC256"/>
    <mergeCell ref="AD254:AI256"/>
    <mergeCell ref="AK254:AP256"/>
    <mergeCell ref="P250:P252"/>
    <mergeCell ref="R251:U253"/>
    <mergeCell ref="V251:AC253"/>
    <mergeCell ref="AD251:AI253"/>
    <mergeCell ref="AK251:AP253"/>
    <mergeCell ref="AW251:BE253"/>
    <mergeCell ref="AW245:BE247"/>
    <mergeCell ref="I247:J249"/>
    <mergeCell ref="K247:O249"/>
    <mergeCell ref="P247:P249"/>
    <mergeCell ref="R248:U250"/>
    <mergeCell ref="V248:AC250"/>
    <mergeCell ref="V245:AC247"/>
    <mergeCell ref="C242:P246"/>
    <mergeCell ref="R242:U244"/>
    <mergeCell ref="V242:AC244"/>
    <mergeCell ref="R245:U247"/>
    <mergeCell ref="AD242:AJ244"/>
    <mergeCell ref="AK242:AQ244"/>
    <mergeCell ref="AR242:AV244"/>
    <mergeCell ref="AW242:BF244"/>
    <mergeCell ref="AD248:AI250"/>
    <mergeCell ref="AK248:AP250"/>
    <mergeCell ref="AR248:AU250"/>
    <mergeCell ref="AW248:BE250"/>
    <mergeCell ref="BF248:BF250"/>
    <mergeCell ref="B250:C252"/>
    <mergeCell ref="D250:G252"/>
    <mergeCell ref="H250:H252"/>
    <mergeCell ref="AJ230:AK234"/>
    <mergeCell ref="AL230:AM234"/>
    <mergeCell ref="AD245:AI247"/>
    <mergeCell ref="AJ245:AJ247"/>
    <mergeCell ref="AK245:AP247"/>
    <mergeCell ref="AQ245:AQ247"/>
    <mergeCell ref="AR245:AU247"/>
    <mergeCell ref="AV245:AV247"/>
    <mergeCell ref="I250:J252"/>
    <mergeCell ref="K250:O252"/>
    <mergeCell ref="BB219:BC223"/>
    <mergeCell ref="AN227:AO229"/>
    <mergeCell ref="AP227:AQ229"/>
    <mergeCell ref="AR227:AS229"/>
    <mergeCell ref="AT227:AU229"/>
    <mergeCell ref="AV227:AW229"/>
    <mergeCell ref="BD219:BE223"/>
    <mergeCell ref="BB230:BC234"/>
    <mergeCell ref="D233:G236"/>
    <mergeCell ref="H233:I236"/>
    <mergeCell ref="J233:R236"/>
    <mergeCell ref="S233:S236"/>
    <mergeCell ref="T233:U236"/>
    <mergeCell ref="V233:AD236"/>
    <mergeCell ref="AE233:AE236"/>
    <mergeCell ref="AN230:AO234"/>
    <mergeCell ref="AP230:AQ234"/>
    <mergeCell ref="AR230:AS234"/>
    <mergeCell ref="AT230:AU234"/>
    <mergeCell ref="AV230:AW234"/>
    <mergeCell ref="AX230:BA234"/>
    <mergeCell ref="D230:G232"/>
    <mergeCell ref="H230:S232"/>
    <mergeCell ref="T230:AE232"/>
    <mergeCell ref="D223:G229"/>
    <mergeCell ref="H223:N225"/>
    <mergeCell ref="O223:V225"/>
    <mergeCell ref="W223:AE225"/>
    <mergeCell ref="AJ224:AQ226"/>
    <mergeCell ref="AR224:AW226"/>
    <mergeCell ref="AX224:BA229"/>
    <mergeCell ref="H226:M229"/>
    <mergeCell ref="N226:N229"/>
    <mergeCell ref="AR219:AS223"/>
    <mergeCell ref="AT219:AU223"/>
    <mergeCell ref="O226:U229"/>
    <mergeCell ref="V226:V229"/>
    <mergeCell ref="W226:AD229"/>
    <mergeCell ref="AE226:AE229"/>
    <mergeCell ref="AJ227:AK229"/>
    <mergeCell ref="AL227:AM229"/>
    <mergeCell ref="W219:AE222"/>
    <mergeCell ref="AJ219:AK223"/>
    <mergeCell ref="AL219:AM223"/>
    <mergeCell ref="AX219:AY223"/>
    <mergeCell ref="AZ219:BA223"/>
    <mergeCell ref="F199:F209"/>
    <mergeCell ref="G199:H201"/>
    <mergeCell ref="I199:O201"/>
    <mergeCell ref="P199:Q206"/>
    <mergeCell ref="R199:W206"/>
    <mergeCell ref="X199:Y206"/>
    <mergeCell ref="Z199:Z202"/>
    <mergeCell ref="AX213:BA215"/>
    <mergeCell ref="BB213:BC218"/>
    <mergeCell ref="D216:G222"/>
    <mergeCell ref="I216:M218"/>
    <mergeCell ref="P216:U218"/>
    <mergeCell ref="W216:AE218"/>
    <mergeCell ref="AJ216:AK218"/>
    <mergeCell ref="AR216:AS218"/>
    <mergeCell ref="AT216:AU218"/>
    <mergeCell ref="AV216:AW218"/>
    <mergeCell ref="AX216:AY218"/>
    <mergeCell ref="AN219:AO223"/>
    <mergeCell ref="AP219:AQ223"/>
    <mergeCell ref="AN216:AO218"/>
    <mergeCell ref="AP216:AQ218"/>
    <mergeCell ref="AH203:BF210"/>
    <mergeCell ref="AZ216:BA218"/>
    <mergeCell ref="R188:W195"/>
    <mergeCell ref="X188:Y195"/>
    <mergeCell ref="AA199:AB202"/>
    <mergeCell ref="AC199:AC206"/>
    <mergeCell ref="AD199:AE206"/>
    <mergeCell ref="Z203:Z206"/>
    <mergeCell ref="AA203:AB206"/>
    <mergeCell ref="V196:X198"/>
    <mergeCell ref="Y196:AE198"/>
    <mergeCell ref="J196:U198"/>
    <mergeCell ref="Z192:Z195"/>
    <mergeCell ref="AA192:AB195"/>
    <mergeCell ref="I191:O195"/>
    <mergeCell ref="I202:O206"/>
    <mergeCell ref="G196:I198"/>
    <mergeCell ref="Z188:Z191"/>
    <mergeCell ref="AA188:AB191"/>
    <mergeCell ref="AC188:AC195"/>
    <mergeCell ref="AD188:AE195"/>
    <mergeCell ref="F188:F198"/>
    <mergeCell ref="G188:H190"/>
    <mergeCell ref="I188:O190"/>
    <mergeCell ref="P188:Q195"/>
    <mergeCell ref="AJ213:AW215"/>
    <mergeCell ref="AV219:AW223"/>
    <mergeCell ref="Y210:AC214"/>
    <mergeCell ref="AD210:AE214"/>
    <mergeCell ref="AL216:AM218"/>
    <mergeCell ref="AG188:AH191"/>
    <mergeCell ref="AI188:BF197"/>
    <mergeCell ref="AH198:AI201"/>
    <mergeCell ref="G207:I209"/>
    <mergeCell ref="J207:U209"/>
    <mergeCell ref="V207:X209"/>
    <mergeCell ref="Y207:AE209"/>
    <mergeCell ref="D210:U215"/>
    <mergeCell ref="V210:X214"/>
    <mergeCell ref="AH213:AI234"/>
    <mergeCell ref="D177:E209"/>
    <mergeCell ref="F177:F187"/>
    <mergeCell ref="H219:N222"/>
    <mergeCell ref="G191:H195"/>
    <mergeCell ref="G202:H206"/>
    <mergeCell ref="BD213:BE218"/>
    <mergeCell ref="AL176:AS179"/>
    <mergeCell ref="AT176:AU179"/>
    <mergeCell ref="AG181:AG184"/>
    <mergeCell ref="AH181:BF186"/>
    <mergeCell ref="AV176:BD179"/>
    <mergeCell ref="BE176:BE179"/>
    <mergeCell ref="AJ198:AT201"/>
    <mergeCell ref="AU198:AV201"/>
    <mergeCell ref="AW198:BF201"/>
    <mergeCell ref="AF203:AG207"/>
    <mergeCell ref="J185:U187"/>
    <mergeCell ref="V185:X187"/>
    <mergeCell ref="Y185:AE187"/>
    <mergeCell ref="AA177:AB180"/>
    <mergeCell ref="AC177:AC184"/>
    <mergeCell ref="AD177:AE184"/>
    <mergeCell ref="G180:H184"/>
    <mergeCell ref="I180:O184"/>
    <mergeCell ref="Z181:Z184"/>
    <mergeCell ref="AA181:AB184"/>
    <mergeCell ref="G177:H179"/>
    <mergeCell ref="I177:O179"/>
    <mergeCell ref="P177:Q184"/>
    <mergeCell ref="R177:W184"/>
    <mergeCell ref="X177:Y184"/>
    <mergeCell ref="Z177:Z180"/>
    <mergeCell ref="G185:I187"/>
    <mergeCell ref="BE172:BE175"/>
    <mergeCell ref="V152:X154"/>
    <mergeCell ref="Y152:AC154"/>
    <mergeCell ref="AD152:AE154"/>
    <mergeCell ref="AL152:AS155"/>
    <mergeCell ref="AT152:AU153"/>
    <mergeCell ref="AV164:BD167"/>
    <mergeCell ref="BE164:BE167"/>
    <mergeCell ref="BE168:BE171"/>
    <mergeCell ref="BE156:BE159"/>
    <mergeCell ref="BE160:BE163"/>
    <mergeCell ref="Z155:Z158"/>
    <mergeCell ref="AA155:AB158"/>
    <mergeCell ref="AC155:AC162"/>
    <mergeCell ref="AD155:AE162"/>
    <mergeCell ref="AL156:AS159"/>
    <mergeCell ref="AT156:AU159"/>
    <mergeCell ref="BE152:BE155"/>
    <mergeCell ref="AV156:BD159"/>
    <mergeCell ref="V174:X176"/>
    <mergeCell ref="Y174:AC176"/>
    <mergeCell ref="AD174:AE176"/>
    <mergeCell ref="X166:Y173"/>
    <mergeCell ref="Z166:Z169"/>
    <mergeCell ref="P155:Q162"/>
    <mergeCell ref="R155:W162"/>
    <mergeCell ref="X155:Y162"/>
    <mergeCell ref="G163:I165"/>
    <mergeCell ref="J163:U165"/>
    <mergeCell ref="V163:X165"/>
    <mergeCell ref="AT172:AU175"/>
    <mergeCell ref="AV172:BD175"/>
    <mergeCell ref="G174:I176"/>
    <mergeCell ref="J174:U176"/>
    <mergeCell ref="AA166:AB169"/>
    <mergeCell ref="AC166:AC173"/>
    <mergeCell ref="AD166:AE173"/>
    <mergeCell ref="AV152:BD155"/>
    <mergeCell ref="F166:F176"/>
    <mergeCell ref="G166:H168"/>
    <mergeCell ref="I166:O168"/>
    <mergeCell ref="P166:Q173"/>
    <mergeCell ref="R166:W173"/>
    <mergeCell ref="F155:F165"/>
    <mergeCell ref="Y163:AC165"/>
    <mergeCell ref="AT168:AU171"/>
    <mergeCell ref="AV168:BD171"/>
    <mergeCell ref="G169:H173"/>
    <mergeCell ref="I169:O173"/>
    <mergeCell ref="Z170:Z173"/>
    <mergeCell ref="AA170:AB173"/>
    <mergeCell ref="AL172:AQ175"/>
    <mergeCell ref="AR172:AR175"/>
    <mergeCell ref="AS172:AS175"/>
    <mergeCell ref="G158:H162"/>
    <mergeCell ref="I158:O162"/>
    <mergeCell ref="Z159:Z162"/>
    <mergeCell ref="AA159:AB162"/>
    <mergeCell ref="AL160:AS163"/>
    <mergeCell ref="AT160:AU163"/>
    <mergeCell ref="AV160:BD163"/>
    <mergeCell ref="AL168:AS171"/>
    <mergeCell ref="BE144:BE147"/>
    <mergeCell ref="AT146:AU147"/>
    <mergeCell ref="G147:H151"/>
    <mergeCell ref="I147:O151"/>
    <mergeCell ref="Z148:Z151"/>
    <mergeCell ref="AA148:AB151"/>
    <mergeCell ref="AL148:AS149"/>
    <mergeCell ref="R144:W151"/>
    <mergeCell ref="X144:Y151"/>
    <mergeCell ref="Z144:Z147"/>
    <mergeCell ref="AA144:AB147"/>
    <mergeCell ref="AC144:AC151"/>
    <mergeCell ref="AD144:AE151"/>
    <mergeCell ref="AT148:AU149"/>
    <mergeCell ref="AV148:BD151"/>
    <mergeCell ref="BE148:BE151"/>
    <mergeCell ref="AL150:AS151"/>
    <mergeCell ref="AT150:AU151"/>
    <mergeCell ref="AV144:BD147"/>
    <mergeCell ref="BE132:BE135"/>
    <mergeCell ref="F133:F143"/>
    <mergeCell ref="G133:H135"/>
    <mergeCell ref="I133:O135"/>
    <mergeCell ref="P133:Q140"/>
    <mergeCell ref="R133:W140"/>
    <mergeCell ref="X133:Y140"/>
    <mergeCell ref="Z133:Z136"/>
    <mergeCell ref="AA133:AB136"/>
    <mergeCell ref="AC133:AC140"/>
    <mergeCell ref="AL136:AS139"/>
    <mergeCell ref="AT136:AU139"/>
    <mergeCell ref="AV136:BD139"/>
    <mergeCell ref="BE136:BE139"/>
    <mergeCell ref="Z137:Z140"/>
    <mergeCell ref="AA137:AB140"/>
    <mergeCell ref="AL140:AS143"/>
    <mergeCell ref="AT140:AU143"/>
    <mergeCell ref="AV140:BD143"/>
    <mergeCell ref="BE140:BE143"/>
    <mergeCell ref="G141:I143"/>
    <mergeCell ref="J141:U143"/>
    <mergeCell ref="V141:X143"/>
    <mergeCell ref="Y141:AC143"/>
    <mergeCell ref="G136:H140"/>
    <mergeCell ref="I136:O140"/>
    <mergeCell ref="D127:G129"/>
    <mergeCell ref="Q127:V128"/>
    <mergeCell ref="AJ128:AK179"/>
    <mergeCell ref="AL128:AS131"/>
    <mergeCell ref="AT128:AU131"/>
    <mergeCell ref="AD141:AE143"/>
    <mergeCell ref="D144:E149"/>
    <mergeCell ref="F144:F154"/>
    <mergeCell ref="G144:H146"/>
    <mergeCell ref="I144:O146"/>
    <mergeCell ref="P144:Q151"/>
    <mergeCell ref="D151:E176"/>
    <mergeCell ref="G152:I154"/>
    <mergeCell ref="AL144:AS147"/>
    <mergeCell ref="AT144:AU145"/>
    <mergeCell ref="J152:U154"/>
    <mergeCell ref="AD163:AE165"/>
    <mergeCell ref="AL164:AS167"/>
    <mergeCell ref="AT164:AU167"/>
    <mergeCell ref="AT154:AU155"/>
    <mergeCell ref="G155:H157"/>
    <mergeCell ref="I155:O157"/>
    <mergeCell ref="AV128:BD131"/>
    <mergeCell ref="H129:J132"/>
    <mergeCell ref="K129:V132"/>
    <mergeCell ref="W129:X132"/>
    <mergeCell ref="Y129:Y132"/>
    <mergeCell ref="K124:P128"/>
    <mergeCell ref="AL124:AS127"/>
    <mergeCell ref="AT124:AU127"/>
    <mergeCell ref="AV124:BD127"/>
    <mergeCell ref="BE124:BE127"/>
    <mergeCell ref="Q125:V126"/>
    <mergeCell ref="W125:X128"/>
    <mergeCell ref="Y125:AD128"/>
    <mergeCell ref="AE125:AE128"/>
    <mergeCell ref="BE128:BE131"/>
    <mergeCell ref="AT121:AU123"/>
    <mergeCell ref="AV121:BD123"/>
    <mergeCell ref="D122:G123"/>
    <mergeCell ref="H122:H128"/>
    <mergeCell ref="I122:J123"/>
    <mergeCell ref="K122:P123"/>
    <mergeCell ref="Q122:V124"/>
    <mergeCell ref="W122:AE124"/>
    <mergeCell ref="D124:G126"/>
    <mergeCell ref="I124:J128"/>
    <mergeCell ref="Z129:AE130"/>
    <mergeCell ref="D130:G132"/>
    <mergeCell ref="Z131:AE132"/>
    <mergeCell ref="AL132:AS133"/>
    <mergeCell ref="AT132:AU135"/>
    <mergeCell ref="AV132:BD135"/>
    <mergeCell ref="AD133:AE140"/>
    <mergeCell ref="AL134:AS135"/>
    <mergeCell ref="BE113:BE116"/>
    <mergeCell ref="I114:I118"/>
    <mergeCell ref="J114:S118"/>
    <mergeCell ref="AM117:AS120"/>
    <mergeCell ref="AT117:AU120"/>
    <mergeCell ref="AV117:BD120"/>
    <mergeCell ref="BE117:BE120"/>
    <mergeCell ref="I119:K121"/>
    <mergeCell ref="L119:W121"/>
    <mergeCell ref="AL121:AS123"/>
    <mergeCell ref="AB110:AE118"/>
    <mergeCell ref="AL105:AL120"/>
    <mergeCell ref="AM105:AS108"/>
    <mergeCell ref="AT105:AU108"/>
    <mergeCell ref="AV105:BD108"/>
    <mergeCell ref="D88:G90"/>
    <mergeCell ref="H88:I90"/>
    <mergeCell ref="D111:G113"/>
    <mergeCell ref="I112:I113"/>
    <mergeCell ref="AM113:AS116"/>
    <mergeCell ref="AT113:AU116"/>
    <mergeCell ref="AV113:BD116"/>
    <mergeCell ref="I107:K109"/>
    <mergeCell ref="L107:W109"/>
    <mergeCell ref="AM109:AS112"/>
    <mergeCell ref="AT109:AU112"/>
    <mergeCell ref="AV109:BD112"/>
    <mergeCell ref="H110:H121"/>
    <mergeCell ref="I110:I111"/>
    <mergeCell ref="J110:S113"/>
    <mergeCell ref="T110:X118"/>
    <mergeCell ref="Y110:AA118"/>
    <mergeCell ref="D91:G92"/>
    <mergeCell ref="I91:I93"/>
    <mergeCell ref="J91:L93"/>
    <mergeCell ref="M91:M93"/>
    <mergeCell ref="N91:P93"/>
    <mergeCell ref="J88:K90"/>
    <mergeCell ref="L88:Q90"/>
    <mergeCell ref="BE97:BE100"/>
    <mergeCell ref="D98:G101"/>
    <mergeCell ref="H98:H109"/>
    <mergeCell ref="I98:I99"/>
    <mergeCell ref="J98:S101"/>
    <mergeCell ref="T98:X106"/>
    <mergeCell ref="Y98:AA106"/>
    <mergeCell ref="AB98:AE106"/>
    <mergeCell ref="I100:I101"/>
    <mergeCell ref="AL101:AS104"/>
    <mergeCell ref="AT101:AU104"/>
    <mergeCell ref="AV101:BD104"/>
    <mergeCell ref="BE101:BE104"/>
    <mergeCell ref="I102:I106"/>
    <mergeCell ref="J102:S106"/>
    <mergeCell ref="D105:G107"/>
    <mergeCell ref="R88:S90"/>
    <mergeCell ref="W88:X90"/>
    <mergeCell ref="BE93:BE96"/>
    <mergeCell ref="I94:I96"/>
    <mergeCell ref="J94:L96"/>
    <mergeCell ref="M94:M96"/>
    <mergeCell ref="N94:P96"/>
    <mergeCell ref="T94:V96"/>
    <mergeCell ref="W91:Y92"/>
    <mergeCell ref="AT89:AU92"/>
    <mergeCell ref="AV89:BD92"/>
    <mergeCell ref="BE89:BE92"/>
    <mergeCell ref="D93:G94"/>
    <mergeCell ref="W93:AE97"/>
    <mergeCell ref="AL93:AS96"/>
    <mergeCell ref="AT93:AU96"/>
    <mergeCell ref="AV93:BD96"/>
    <mergeCell ref="D95:G96"/>
    <mergeCell ref="AL97:AS100"/>
    <mergeCell ref="AT97:AU100"/>
    <mergeCell ref="AV97:BD100"/>
    <mergeCell ref="BE81:BE84"/>
    <mergeCell ref="D84:G85"/>
    <mergeCell ref="H84:I87"/>
    <mergeCell ref="J84:Q87"/>
    <mergeCell ref="S84:S87"/>
    <mergeCell ref="T84:U87"/>
    <mergeCell ref="V84:AC87"/>
    <mergeCell ref="AD84:AE87"/>
    <mergeCell ref="D81:G83"/>
    <mergeCell ref="H81:S83"/>
    <mergeCell ref="T81:AE83"/>
    <mergeCell ref="AJ81:AK120"/>
    <mergeCell ref="AL81:AL88"/>
    <mergeCell ref="AM81:AS84"/>
    <mergeCell ref="AM85:AS88"/>
    <mergeCell ref="Y88:Z90"/>
    <mergeCell ref="AA88:AE90"/>
    <mergeCell ref="AL89:AS92"/>
    <mergeCell ref="R91:S94"/>
    <mergeCell ref="T91:V93"/>
    <mergeCell ref="AT85:AU88"/>
    <mergeCell ref="AV85:BD88"/>
    <mergeCell ref="BE85:BE88"/>
    <mergeCell ref="D86:G87"/>
    <mergeCell ref="BE65:BE68"/>
    <mergeCell ref="H67:S69"/>
    <mergeCell ref="T67:AE69"/>
    <mergeCell ref="AL69:AL76"/>
    <mergeCell ref="AM69:AS72"/>
    <mergeCell ref="AT69:AU72"/>
    <mergeCell ref="BE73:BE76"/>
    <mergeCell ref="H74:S76"/>
    <mergeCell ref="T74:AE80"/>
    <mergeCell ref="AV77:BD80"/>
    <mergeCell ref="BE77:BE80"/>
    <mergeCell ref="AV69:BD72"/>
    <mergeCell ref="BE69:BE72"/>
    <mergeCell ref="AL77:AS80"/>
    <mergeCell ref="AT77:AU80"/>
    <mergeCell ref="AM73:AS76"/>
    <mergeCell ref="AT73:AU76"/>
    <mergeCell ref="AV73:BD76"/>
    <mergeCell ref="H70:I73"/>
    <mergeCell ref="J70:Q73"/>
    <mergeCell ref="S70:S73"/>
    <mergeCell ref="T70:U73"/>
    <mergeCell ref="V70:AC73"/>
    <mergeCell ref="AD70:AE73"/>
    <mergeCell ref="BE53:BE56"/>
    <mergeCell ref="H56:Q59"/>
    <mergeCell ref="AV57:BD60"/>
    <mergeCell ref="BE57:BE60"/>
    <mergeCell ref="D60:G69"/>
    <mergeCell ref="H60:S62"/>
    <mergeCell ref="T60:AE62"/>
    <mergeCell ref="AM61:AS64"/>
    <mergeCell ref="AT61:AU64"/>
    <mergeCell ref="AV61:BD64"/>
    <mergeCell ref="H63:I66"/>
    <mergeCell ref="J63:Q66"/>
    <mergeCell ref="R56:S59"/>
    <mergeCell ref="T56:AC59"/>
    <mergeCell ref="AE56:AE59"/>
    <mergeCell ref="AL57:AL68"/>
    <mergeCell ref="AM57:AS60"/>
    <mergeCell ref="AT57:AU60"/>
    <mergeCell ref="S63:S66"/>
    <mergeCell ref="T63:U66"/>
    <mergeCell ref="V63:AC66"/>
    <mergeCell ref="AD63:AE66"/>
    <mergeCell ref="AM65:AS68"/>
    <mergeCell ref="AT65:AU68"/>
    <mergeCell ref="AX27:BE28"/>
    <mergeCell ref="BE37:BE40"/>
    <mergeCell ref="BE41:BE44"/>
    <mergeCell ref="D44:G46"/>
    <mergeCell ref="H44:S47"/>
    <mergeCell ref="T44:AC47"/>
    <mergeCell ref="AE44:AE47"/>
    <mergeCell ref="AL45:AS48"/>
    <mergeCell ref="AT45:AU48"/>
    <mergeCell ref="AV45:BD48"/>
    <mergeCell ref="BE45:BE48"/>
    <mergeCell ref="AL41:AS44"/>
    <mergeCell ref="AT41:AU44"/>
    <mergeCell ref="D47:G49"/>
    <mergeCell ref="H48:S51"/>
    <mergeCell ref="T48:AC51"/>
    <mergeCell ref="AE48:AE51"/>
    <mergeCell ref="AL49:AS52"/>
    <mergeCell ref="AT49:AU52"/>
    <mergeCell ref="AV41:BD44"/>
    <mergeCell ref="AV49:BD52"/>
    <mergeCell ref="BE49:BE52"/>
    <mergeCell ref="H52:S55"/>
    <mergeCell ref="T52:AC55"/>
    <mergeCell ref="AT37:AU40"/>
    <mergeCell ref="AV37:BD40"/>
    <mergeCell ref="H40:S43"/>
    <mergeCell ref="T40:AC43"/>
    <mergeCell ref="AE40:AE43"/>
    <mergeCell ref="AM33:AS36"/>
    <mergeCell ref="AT33:AU36"/>
    <mergeCell ref="AV33:BD36"/>
    <mergeCell ref="BE33:BE36"/>
    <mergeCell ref="H36:S39"/>
    <mergeCell ref="T36:AC39"/>
    <mergeCell ref="AE36:AE39"/>
    <mergeCell ref="J18:M21"/>
    <mergeCell ref="N18:AO21"/>
    <mergeCell ref="D33:G43"/>
    <mergeCell ref="H33:S35"/>
    <mergeCell ref="T33:AE35"/>
    <mergeCell ref="AG33:AH179"/>
    <mergeCell ref="AJ33:AK80"/>
    <mergeCell ref="AL33:AL40"/>
    <mergeCell ref="AM37:AS40"/>
    <mergeCell ref="AH27:AQ28"/>
    <mergeCell ref="AR27:AW28"/>
    <mergeCell ref="AE52:AE55"/>
    <mergeCell ref="AL53:AS56"/>
    <mergeCell ref="AT53:AU56"/>
    <mergeCell ref="AV53:BD56"/>
    <mergeCell ref="AV65:BD68"/>
    <mergeCell ref="D70:G72"/>
    <mergeCell ref="D73:G75"/>
    <mergeCell ref="D76:G78"/>
    <mergeCell ref="H77:I80"/>
    <mergeCell ref="J77:Q80"/>
    <mergeCell ref="S77:S80"/>
    <mergeCell ref="AT81:AU84"/>
    <mergeCell ref="AV81:BD84"/>
    <mergeCell ref="BD4:BF8"/>
    <mergeCell ref="AP18:AU21"/>
    <mergeCell ref="AV18:BE19"/>
    <mergeCell ref="AV20:BE21"/>
    <mergeCell ref="J22:M23"/>
    <mergeCell ref="N22:AE23"/>
    <mergeCell ref="AF22:AO26"/>
    <mergeCell ref="AP22:BE26"/>
    <mergeCell ref="B13:C229"/>
    <mergeCell ref="D13:I21"/>
    <mergeCell ref="J13:M17"/>
    <mergeCell ref="N13:AO17"/>
    <mergeCell ref="AP13:AU17"/>
    <mergeCell ref="AV13:BE17"/>
    <mergeCell ref="D22:I23"/>
    <mergeCell ref="D24:E25"/>
    <mergeCell ref="F24:G25"/>
    <mergeCell ref="H24:I25"/>
    <mergeCell ref="J24:M26"/>
    <mergeCell ref="N24:AE26"/>
    <mergeCell ref="D26:E28"/>
    <mergeCell ref="F26:G28"/>
    <mergeCell ref="H26:I28"/>
    <mergeCell ref="X27:AG28"/>
  </mergeCells>
  <phoneticPr fontId="2"/>
  <dataValidations count="4">
    <dataValidation imeMode="hiragana" allowBlank="1" showInputMessage="1" showErrorMessage="1" sqref="Z188:Z195 Z177:Z184 AD199:AE206 AD188:AE195 AD177:AE184 AD166:AE173 AD155:AE162 AD144:AE151 Z166:Z173 H52:S55 Y129:Y132 Y88:Z90 V248 Y119:Y121 V251 AX27 AH27 T97:V97 AB98 J88 I91 R292:U300 M91 I97 I94 Y107:Y110 AB110 Y98 V260 AV13:BE17 Z199:Z206 N13:AO21 M97 K124:P128 I180:O184 Z133:Z140 I136:O140 I202:O206 I147:O151 H219:N222 I158:O162 I169:O173 W219:AE222 I191:O195 V245 Z144:Z151 Z155:Z162 AD133:AE140 V276 V254 O335 V279 E344 M94 Y305:AH305 O328 AI305:AZ306 E337 E358 E363 BG305:BG306 E330 E368 O342 V270 V257 V273 N24" xr:uid="{26B5FB6C-7745-48D8-BDBD-A41AEBA88482}"/>
    <dataValidation imeMode="halfAlpha" allowBlank="1" showInputMessage="1" showErrorMessage="1" sqref="L107 V233 D265 D256 K274 Y141:AC143 D259 AN295 Y152:AC154 J141 Y163:AC165 J152 D268 Y174:AC176 J163 AI279 D277 J174 D280 Y185 J185 P253:P285 Y196 J196 Y207 H226:M229 O226:U229 W226:AD229 J233 T36:AC59 V63:AC66 J63:Q66 J77:Q80 Y125:AD128 L119 K277 R386 R382 D283 D253 K253 K256 K259 AR251 J207 AQ270 K262 K265 G300 K280 D262 K268 AT336 AI270 AZ328 BF332 AR254 K271 AR257 E340 AI273 K283 H250 AD270 BF328 AQ279 AQ276 AP22 AQ273 AD292 AU381 AU375 AU378 AU384 AZ332 AR245 AR242 H253:H285 AI276 AN292 AN301 K250 E333 P250 D250 E347 AD279 I250:J285 D271 D274 AD298 AR260 AD273 AD295 AD276 AN298 AR248" xr:uid="{5D2B146F-468A-4DE2-9E71-729E3FFD57B7}"/>
    <dataValidation imeMode="halfKatakana" allowBlank="1" showInputMessage="1" showErrorMessage="1" sqref="K122:P123 I166:O168 I133:O135 I144:O146 I155:O157 I177:O179 I188:O190 I199:O201 N22" xr:uid="{954F11EB-059B-4751-9B87-FCF190BD6652}"/>
    <dataValidation imeMode="fullKatakana" allowBlank="1" showInputMessage="1" showErrorMessage="1" sqref="E356 E335 E366 E328 E361 E342" xr:uid="{21C67285-6765-470C-9133-7B95951FB641}"/>
  </dataValidations>
  <pageMargins left="0.19685039370078741" right="0.19685039370078741" top="0.19685039370078741" bottom="0.19685039370078741" header="0.19685039370078741" footer="0.19685039370078741"/>
  <pageSetup paperSize="9" orientation="portrait" verticalDpi="0" r:id="rId1"/>
  <rowBreaks count="1" manualBreakCount="1">
    <brk id="237" max="5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2EEA-77FE-4AB1-9692-8580AAB02816}">
  <sheetPr codeName="Sheet7">
    <tabColor rgb="FFFF0000"/>
    <pageSetUpPr autoPageBreaks="0"/>
  </sheetPr>
  <dimension ref="B2:K42"/>
  <sheetViews>
    <sheetView showGridLines="0" showRowColHeaders="0" workbookViewId="0"/>
  </sheetViews>
  <sheetFormatPr defaultRowHeight="15.75"/>
  <cols>
    <col min="1" max="2" width="3.625" style="34" customWidth="1"/>
    <col min="3" max="14" width="10.625" style="34" customWidth="1"/>
    <col min="15" max="16384" width="9" style="34"/>
  </cols>
  <sheetData>
    <row r="2" spans="2:11" ht="28.5">
      <c r="B2" s="312" t="s">
        <v>192</v>
      </c>
    </row>
    <row r="3" spans="2:11" ht="19.5">
      <c r="C3" s="313" t="s">
        <v>1966</v>
      </c>
    </row>
    <row r="5" spans="2:11">
      <c r="B5" s="314" t="s">
        <v>392</v>
      </c>
    </row>
    <row r="7" spans="2:11">
      <c r="C7" s="315" t="s">
        <v>34</v>
      </c>
      <c r="D7" s="316" t="s">
        <v>835</v>
      </c>
      <c r="E7" s="317" t="s">
        <v>193</v>
      </c>
      <c r="F7" s="318" t="s">
        <v>45</v>
      </c>
      <c r="G7" s="316" t="s">
        <v>865</v>
      </c>
      <c r="H7" s="319" t="s">
        <v>194</v>
      </c>
    </row>
    <row r="11" spans="2:11">
      <c r="B11" s="314" t="s">
        <v>247</v>
      </c>
    </row>
    <row r="12" spans="2:11">
      <c r="K12" s="320" t="s">
        <v>210</v>
      </c>
    </row>
    <row r="13" spans="2:11">
      <c r="C13" s="321"/>
      <c r="D13" s="2226" t="s">
        <v>201</v>
      </c>
      <c r="E13" s="2226"/>
      <c r="F13" s="2226"/>
      <c r="G13" s="2226" t="s">
        <v>202</v>
      </c>
      <c r="H13" s="2226"/>
      <c r="I13" s="2226"/>
      <c r="J13" s="2226" t="s">
        <v>203</v>
      </c>
      <c r="K13" s="2226"/>
    </row>
    <row r="14" spans="2:11">
      <c r="C14" s="322" t="s">
        <v>200</v>
      </c>
      <c r="D14" s="2228"/>
      <c r="E14" s="2228"/>
      <c r="F14" s="2228"/>
      <c r="G14" s="2228"/>
      <c r="H14" s="2228"/>
      <c r="I14" s="2228"/>
      <c r="J14" s="2229"/>
      <c r="K14" s="2229"/>
    </row>
    <row r="15" spans="2:11">
      <c r="C15" s="322" t="s">
        <v>196</v>
      </c>
      <c r="D15" s="2228"/>
      <c r="E15" s="2228"/>
      <c r="F15" s="2228"/>
      <c r="G15" s="2228"/>
      <c r="H15" s="2228"/>
      <c r="I15" s="2228"/>
      <c r="J15" s="2229"/>
      <c r="K15" s="2229"/>
    </row>
    <row r="16" spans="2:11">
      <c r="C16" s="322" t="s">
        <v>197</v>
      </c>
      <c r="D16" s="2228"/>
      <c r="E16" s="2228"/>
      <c r="F16" s="2228"/>
      <c r="G16" s="2228"/>
      <c r="H16" s="2228"/>
      <c r="I16" s="2228"/>
      <c r="J16" s="2229"/>
      <c r="K16" s="2229"/>
    </row>
    <row r="17" spans="2:11">
      <c r="C17" s="322" t="s">
        <v>198</v>
      </c>
      <c r="D17" s="2228"/>
      <c r="E17" s="2228"/>
      <c r="F17" s="2228"/>
      <c r="G17" s="2228"/>
      <c r="H17" s="2228"/>
      <c r="I17" s="2228"/>
      <c r="J17" s="2229"/>
      <c r="K17" s="2229"/>
    </row>
    <row r="18" spans="2:11">
      <c r="C18" s="322" t="s">
        <v>199</v>
      </c>
      <c r="D18" s="2228"/>
      <c r="E18" s="2228"/>
      <c r="F18" s="2228"/>
      <c r="G18" s="2228"/>
      <c r="H18" s="2228"/>
      <c r="I18" s="2228"/>
      <c r="J18" s="2229"/>
      <c r="K18" s="2229"/>
    </row>
    <row r="19" spans="2:11">
      <c r="C19" s="2226" t="s">
        <v>204</v>
      </c>
      <c r="D19" s="2226"/>
      <c r="E19" s="2226"/>
      <c r="F19" s="2226"/>
      <c r="G19" s="2226"/>
      <c r="H19" s="2226"/>
      <c r="I19" s="2226"/>
      <c r="J19" s="2229"/>
      <c r="K19" s="2229"/>
    </row>
    <row r="20" spans="2:11">
      <c r="H20" s="2226" t="s">
        <v>33</v>
      </c>
      <c r="I20" s="2226"/>
      <c r="J20" s="2227">
        <f>計算シート!G84</f>
        <v>0</v>
      </c>
      <c r="K20" s="2226"/>
    </row>
    <row r="23" spans="2:11">
      <c r="B23" s="314" t="s">
        <v>248</v>
      </c>
    </row>
    <row r="24" spans="2:11">
      <c r="B24" s="320" t="s">
        <v>206</v>
      </c>
      <c r="C24" s="34" t="s">
        <v>207</v>
      </c>
    </row>
    <row r="25" spans="2:11">
      <c r="C25" s="34" t="s">
        <v>205</v>
      </c>
    </row>
    <row r="27" spans="2:11">
      <c r="C27" s="321"/>
      <c r="D27" s="2226" t="s">
        <v>211</v>
      </c>
      <c r="E27" s="2226"/>
    </row>
    <row r="28" spans="2:11">
      <c r="C28" s="323" t="s">
        <v>195</v>
      </c>
      <c r="D28" s="2229"/>
      <c r="E28" s="2229"/>
    </row>
    <row r="32" spans="2:11">
      <c r="B32" s="314" t="s">
        <v>249</v>
      </c>
    </row>
    <row r="33" spans="2:5">
      <c r="B33" s="320" t="s">
        <v>206</v>
      </c>
      <c r="C33" s="34" t="s">
        <v>208</v>
      </c>
    </row>
    <row r="35" spans="2:5">
      <c r="C35" s="321"/>
      <c r="D35" s="2226" t="s">
        <v>211</v>
      </c>
      <c r="E35" s="2226"/>
    </row>
    <row r="36" spans="2:5">
      <c r="C36" s="321" t="s">
        <v>209</v>
      </c>
      <c r="D36" s="2229"/>
      <c r="E36" s="2229"/>
    </row>
    <row r="39" spans="2:5">
      <c r="B39" s="314" t="s">
        <v>948</v>
      </c>
    </row>
    <row r="40" spans="2:5">
      <c r="C40" s="34" t="s">
        <v>946</v>
      </c>
    </row>
    <row r="41" spans="2:5">
      <c r="C41" s="321"/>
      <c r="D41" s="2226" t="s">
        <v>947</v>
      </c>
      <c r="E41" s="2226"/>
    </row>
    <row r="42" spans="2:5">
      <c r="C42" s="323" t="s">
        <v>505</v>
      </c>
      <c r="D42" s="2227">
        <f>計算シート!G87</f>
        <v>0</v>
      </c>
      <c r="E42" s="2226"/>
    </row>
  </sheetData>
  <sheetProtection algorithmName="SHA-512" hashValue="HihyZ6+rQMjprDg78+M90RiqeGQU+kurqgnG+pUYvXrK2wxeb0/CSyY8bZ3VzeuRxcvSFPyV8a5x7TbOfAEMNA==" saltValue="ITGXXiOSMbvvjISGKhHwXQ==" spinCount="100000" sheet="1" objects="1" scenarios="1"/>
  <mergeCells count="28">
    <mergeCell ref="J20:K20"/>
    <mergeCell ref="D28:E28"/>
    <mergeCell ref="D35:E35"/>
    <mergeCell ref="D36:E36"/>
    <mergeCell ref="D18:F18"/>
    <mergeCell ref="G18:I18"/>
    <mergeCell ref="D13:F13"/>
    <mergeCell ref="G13:I13"/>
    <mergeCell ref="J13:K13"/>
    <mergeCell ref="D14:F14"/>
    <mergeCell ref="G14:I14"/>
    <mergeCell ref="J14:K14"/>
    <mergeCell ref="D41:E41"/>
    <mergeCell ref="D42:E42"/>
    <mergeCell ref="D15:F15"/>
    <mergeCell ref="G15:I15"/>
    <mergeCell ref="J15:K15"/>
    <mergeCell ref="J18:K18"/>
    <mergeCell ref="C19:I19"/>
    <mergeCell ref="J19:K19"/>
    <mergeCell ref="D27:E27"/>
    <mergeCell ref="D16:F16"/>
    <mergeCell ref="G16:I16"/>
    <mergeCell ref="J16:K16"/>
    <mergeCell ref="D17:F17"/>
    <mergeCell ref="G17:I17"/>
    <mergeCell ref="J17:K17"/>
    <mergeCell ref="H20:I20"/>
  </mergeCells>
  <phoneticPr fontId="2"/>
  <dataValidations count="1">
    <dataValidation type="custom" allowBlank="1" showInputMessage="1" showErrorMessage="1" error="数値のみ入力してください。" sqref="D36:E36 J14:K19 D28:E28" xr:uid="{B15EE182-C0B1-465D-957F-46C08B89ED8C}">
      <formula1>ISNUMBER(D14)</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191FDD0-906B-43D7-A1BE-FCE192B90DAF}">
          <x14:formula1>
            <xm:f>リスト!$F$4:$F$15</xm:f>
          </x14:formula1>
          <xm:sqref>C7 F7</xm:sqref>
        </x14:dataValidation>
        <x14:dataValidation type="list" allowBlank="1" showInputMessage="1" showErrorMessage="1" xr:uid="{8E67E15B-A2A9-49E3-905D-A7461C8CCD20}">
          <x14:formula1>
            <xm:f>リスト!$G$4:$G$34</xm:f>
          </x14:formula1>
          <xm:sqref>D7 G7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7DE78-C617-4ADA-9892-F87AA0FA3DBA}">
  <sheetPr codeName="Sheet8">
    <tabColor rgb="FFFF0000"/>
    <pageSetUpPr autoPageBreaks="0"/>
  </sheetPr>
  <dimension ref="B2:K37"/>
  <sheetViews>
    <sheetView showGridLines="0" showRowColHeaders="0" zoomScaleNormal="100" workbookViewId="0"/>
  </sheetViews>
  <sheetFormatPr defaultRowHeight="15.75"/>
  <cols>
    <col min="1" max="2" width="3.625" style="34" customWidth="1"/>
    <col min="3" max="14" width="10.625" style="34" customWidth="1"/>
    <col min="15" max="16384" width="9" style="34"/>
  </cols>
  <sheetData>
    <row r="2" spans="2:11" ht="28.5">
      <c r="B2" s="312" t="s">
        <v>192</v>
      </c>
    </row>
    <row r="3" spans="2:11" ht="19.5">
      <c r="C3" s="313" t="s">
        <v>1965</v>
      </c>
    </row>
    <row r="5" spans="2:11">
      <c r="B5" s="314" t="s">
        <v>246</v>
      </c>
    </row>
    <row r="6" spans="2:11">
      <c r="B6" s="324"/>
      <c r="C6" s="34" t="s">
        <v>212</v>
      </c>
    </row>
    <row r="7" spans="2:11">
      <c r="K7" s="320"/>
    </row>
    <row r="8" spans="2:11">
      <c r="C8" s="325" t="s">
        <v>1982</v>
      </c>
      <c r="D8" s="326"/>
      <c r="E8" s="326"/>
      <c r="F8" s="326"/>
      <c r="G8" s="326"/>
      <c r="H8" s="326"/>
      <c r="I8" s="326"/>
      <c r="J8" s="326"/>
      <c r="K8" s="326"/>
    </row>
    <row r="9" spans="2:11">
      <c r="C9" s="2235"/>
      <c r="D9" s="2236"/>
      <c r="E9" s="2237"/>
      <c r="F9" s="326"/>
      <c r="G9" s="326"/>
      <c r="H9" s="326"/>
      <c r="I9" s="326"/>
      <c r="J9" s="327"/>
      <c r="K9" s="327"/>
    </row>
    <row r="10" spans="2:11">
      <c r="C10" s="328"/>
      <c r="D10" s="326"/>
      <c r="E10" s="326"/>
      <c r="F10" s="326"/>
      <c r="G10" s="326"/>
      <c r="H10" s="326"/>
      <c r="I10" s="326"/>
      <c r="J10" s="327"/>
      <c r="K10" s="327"/>
    </row>
    <row r="11" spans="2:11">
      <c r="C11" s="328"/>
      <c r="D11" s="326"/>
      <c r="E11" s="326"/>
      <c r="F11" s="326"/>
      <c r="G11" s="326"/>
      <c r="H11" s="326"/>
      <c r="I11" s="326"/>
      <c r="J11" s="327"/>
      <c r="K11" s="327"/>
    </row>
    <row r="12" spans="2:11">
      <c r="B12" s="314" t="s">
        <v>250</v>
      </c>
      <c r="C12" s="328"/>
      <c r="D12" s="326"/>
      <c r="E12" s="326"/>
      <c r="F12" s="326"/>
      <c r="G12" s="326"/>
      <c r="H12" s="326"/>
      <c r="I12" s="326"/>
      <c r="J12" s="327"/>
      <c r="K12" s="327"/>
    </row>
    <row r="13" spans="2:11">
      <c r="C13" s="328"/>
      <c r="D13" s="326"/>
      <c r="E13" s="326"/>
      <c r="F13" s="326"/>
      <c r="G13" s="326"/>
      <c r="H13" s="326"/>
      <c r="I13" s="326"/>
      <c r="J13" s="327"/>
      <c r="K13" s="784" t="s">
        <v>210</v>
      </c>
    </row>
    <row r="14" spans="2:11">
      <c r="C14" s="321"/>
      <c r="D14" s="2226" t="s">
        <v>213</v>
      </c>
      <c r="E14" s="2226"/>
      <c r="F14" s="2226"/>
      <c r="G14" s="2226" t="s">
        <v>202</v>
      </c>
      <c r="H14" s="2226"/>
      <c r="I14" s="2226"/>
      <c r="J14" s="2226" t="s">
        <v>214</v>
      </c>
      <c r="K14" s="2226"/>
    </row>
    <row r="15" spans="2:11">
      <c r="C15" s="322" t="s">
        <v>200</v>
      </c>
      <c r="D15" s="2238"/>
      <c r="E15" s="2238"/>
      <c r="F15" s="2238"/>
      <c r="G15" s="2238"/>
      <c r="H15" s="2238"/>
      <c r="I15" s="2238"/>
      <c r="J15" s="2239"/>
      <c r="K15" s="2239"/>
    </row>
    <row r="16" spans="2:11">
      <c r="C16" s="322" t="s">
        <v>196</v>
      </c>
      <c r="D16" s="2238"/>
      <c r="E16" s="2238"/>
      <c r="F16" s="2238"/>
      <c r="G16" s="2238"/>
      <c r="H16" s="2238"/>
      <c r="I16" s="2238"/>
      <c r="J16" s="2239"/>
      <c r="K16" s="2239"/>
    </row>
    <row r="17" spans="2:11">
      <c r="C17" s="322" t="s">
        <v>197</v>
      </c>
      <c r="D17" s="2238"/>
      <c r="E17" s="2238"/>
      <c r="F17" s="2238"/>
      <c r="G17" s="2238"/>
      <c r="H17" s="2238"/>
      <c r="I17" s="2238"/>
      <c r="J17" s="2239"/>
      <c r="K17" s="2239"/>
    </row>
    <row r="18" spans="2:11">
      <c r="C18" s="322" t="s">
        <v>198</v>
      </c>
      <c r="D18" s="2238"/>
      <c r="E18" s="2238"/>
      <c r="F18" s="2238"/>
      <c r="G18" s="2238"/>
      <c r="H18" s="2238"/>
      <c r="I18" s="2238"/>
      <c r="J18" s="2239"/>
      <c r="K18" s="2239"/>
    </row>
    <row r="19" spans="2:11">
      <c r="C19" s="322" t="s">
        <v>199</v>
      </c>
      <c r="D19" s="2238"/>
      <c r="E19" s="2238"/>
      <c r="F19" s="2238"/>
      <c r="G19" s="2238"/>
      <c r="H19" s="2238"/>
      <c r="I19" s="2238"/>
      <c r="J19" s="2239"/>
      <c r="K19" s="2239"/>
    </row>
    <row r="20" spans="2:11">
      <c r="C20" s="2226" t="s">
        <v>204</v>
      </c>
      <c r="D20" s="2226"/>
      <c r="E20" s="2226"/>
      <c r="F20" s="2226"/>
      <c r="G20" s="2226"/>
      <c r="H20" s="2226"/>
      <c r="I20" s="2226"/>
      <c r="J20" s="2239"/>
      <c r="K20" s="2239"/>
    </row>
    <row r="21" spans="2:11">
      <c r="C21" s="329"/>
      <c r="D21" s="329"/>
      <c r="E21" s="329"/>
      <c r="F21" s="329"/>
      <c r="G21" s="329"/>
      <c r="H21" s="2226" t="s">
        <v>33</v>
      </c>
      <c r="I21" s="2226"/>
      <c r="J21" s="2230">
        <f>計算シート!I85</f>
        <v>0</v>
      </c>
      <c r="K21" s="2230"/>
    </row>
    <row r="22" spans="2:11">
      <c r="B22" s="314" t="s">
        <v>251</v>
      </c>
    </row>
    <row r="23" spans="2:11">
      <c r="B23" s="320"/>
      <c r="C23" s="34" t="s">
        <v>215</v>
      </c>
    </row>
    <row r="25" spans="2:11">
      <c r="C25" s="330" t="s">
        <v>1983</v>
      </c>
      <c r="D25" s="331"/>
      <c r="E25" s="331"/>
    </row>
    <row r="26" spans="2:11">
      <c r="C26" s="2235"/>
      <c r="D26" s="2236"/>
      <c r="E26" s="2237"/>
    </row>
    <row r="29" spans="2:11">
      <c r="B29" s="314" t="s">
        <v>949</v>
      </c>
    </row>
    <row r="30" spans="2:11">
      <c r="B30" s="332"/>
      <c r="C30" s="325" t="s">
        <v>954</v>
      </c>
      <c r="D30" s="325"/>
      <c r="E30" s="325"/>
      <c r="F30" s="325"/>
      <c r="G30" s="325"/>
    </row>
    <row r="31" spans="2:11">
      <c r="B31" s="333"/>
      <c r="C31" s="334"/>
      <c r="D31" s="901" t="s">
        <v>951</v>
      </c>
      <c r="E31" s="901"/>
      <c r="F31" s="325"/>
      <c r="G31" s="325"/>
    </row>
    <row r="32" spans="2:11">
      <c r="B32" s="325"/>
      <c r="C32" s="335" t="s">
        <v>950</v>
      </c>
      <c r="D32" s="2230">
        <f>計算シート!I87</f>
        <v>0</v>
      </c>
      <c r="E32" s="901"/>
      <c r="F32" s="325"/>
      <c r="G32" s="325"/>
    </row>
    <row r="33" spans="2:7">
      <c r="B33" s="325"/>
      <c r="C33" s="325"/>
      <c r="D33" s="326"/>
      <c r="E33" s="326"/>
      <c r="F33" s="325"/>
      <c r="G33" s="325"/>
    </row>
    <row r="34" spans="2:7">
      <c r="B34" s="336" t="s">
        <v>953</v>
      </c>
      <c r="C34" s="325"/>
      <c r="D34" s="326"/>
      <c r="E34" s="326"/>
      <c r="F34" s="325"/>
      <c r="G34" s="325"/>
    </row>
    <row r="35" spans="2:7">
      <c r="B35" s="325"/>
      <c r="C35" s="325" t="s">
        <v>955</v>
      </c>
      <c r="D35" s="327"/>
      <c r="E35" s="327"/>
      <c r="F35" s="325"/>
      <c r="G35" s="325"/>
    </row>
    <row r="36" spans="2:7">
      <c r="B36" s="325"/>
      <c r="C36" s="334"/>
      <c r="D36" s="2231" t="s">
        <v>952</v>
      </c>
      <c r="E36" s="2232"/>
      <c r="F36" s="325"/>
      <c r="G36" s="325"/>
    </row>
    <row r="37" spans="2:7">
      <c r="C37" s="323" t="s">
        <v>554</v>
      </c>
      <c r="D37" s="2233">
        <f>計算シート!I88</f>
        <v>0</v>
      </c>
      <c r="E37" s="2234"/>
    </row>
  </sheetData>
  <sheetProtection algorithmName="SHA-512" hashValue="nK2MLWED3cmvnsZhCC2VctHNaVB7Cqy3UiufgsAfKsuZ6cwj3GGITVNyzyltWf7ZQrbEqw3dd/WD2svMIeMrbQ==" saltValue="RNE2haQoFOrHrpjjhwS5Sw==" spinCount="100000" sheet="1" objects="1" scenarios="1"/>
  <mergeCells count="28">
    <mergeCell ref="J21:K21"/>
    <mergeCell ref="H21:I21"/>
    <mergeCell ref="J16:K16"/>
    <mergeCell ref="D17:F17"/>
    <mergeCell ref="G17:I17"/>
    <mergeCell ref="J17:K17"/>
    <mergeCell ref="J20:K20"/>
    <mergeCell ref="D18:F18"/>
    <mergeCell ref="G18:I18"/>
    <mergeCell ref="J18:K18"/>
    <mergeCell ref="D19:F19"/>
    <mergeCell ref="G19:I19"/>
    <mergeCell ref="J19:K19"/>
    <mergeCell ref="J14:K14"/>
    <mergeCell ref="D14:F14"/>
    <mergeCell ref="G14:I14"/>
    <mergeCell ref="D15:F15"/>
    <mergeCell ref="G15:I15"/>
    <mergeCell ref="J15:K15"/>
    <mergeCell ref="D31:E31"/>
    <mergeCell ref="D32:E32"/>
    <mergeCell ref="D36:E36"/>
    <mergeCell ref="D37:E37"/>
    <mergeCell ref="C9:E9"/>
    <mergeCell ref="D16:F16"/>
    <mergeCell ref="C20:I20"/>
    <mergeCell ref="G16:I16"/>
    <mergeCell ref="C26:E26"/>
  </mergeCells>
  <phoneticPr fontId="2"/>
  <dataValidations count="1">
    <dataValidation type="custom" allowBlank="1" showInputMessage="1" showErrorMessage="1" error="数値のみ入力してください。" sqref="C9:E9 J15:K20 C26:E26" xr:uid="{0B720D14-0830-4817-862F-BAB4997AB612}">
      <formula1>ISNUMBER(C9)</formula1>
    </dataValidation>
  </dataValidation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F37F2-A11A-4E72-B03E-7FB26D405AA7}">
  <sheetPr codeName="Sheet9">
    <tabColor rgb="FFFF0000"/>
    <pageSetUpPr autoPageBreaks="0"/>
  </sheetPr>
  <dimension ref="A2:N120"/>
  <sheetViews>
    <sheetView showGridLines="0" showRowColHeaders="0" zoomScaleNormal="100" workbookViewId="0"/>
  </sheetViews>
  <sheetFormatPr defaultRowHeight="15.75"/>
  <cols>
    <col min="1" max="2" width="3.625" style="34" customWidth="1"/>
    <col min="3" max="5" width="10.625" style="34" customWidth="1"/>
    <col min="6" max="11" width="12.625" style="34" customWidth="1"/>
    <col min="12" max="13" width="10.625" style="34" customWidth="1"/>
    <col min="14" max="16384" width="9" style="34"/>
  </cols>
  <sheetData>
    <row r="2" spans="1:11" ht="28.5">
      <c r="B2" s="312" t="s">
        <v>192</v>
      </c>
    </row>
    <row r="3" spans="1:11" ht="19.5">
      <c r="C3" s="313" t="s">
        <v>1967</v>
      </c>
    </row>
    <row r="5" spans="1:11">
      <c r="B5" s="314" t="s">
        <v>239</v>
      </c>
    </row>
    <row r="6" spans="1:11">
      <c r="B6" s="337" t="s">
        <v>206</v>
      </c>
      <c r="C6" s="34" t="s">
        <v>228</v>
      </c>
    </row>
    <row r="7" spans="1:11">
      <c r="B7" s="337"/>
      <c r="C7" s="34" t="s">
        <v>229</v>
      </c>
    </row>
    <row r="8" spans="1:11">
      <c r="B8" s="337" t="s">
        <v>206</v>
      </c>
      <c r="C8" s="34" t="s">
        <v>230</v>
      </c>
    </row>
    <row r="9" spans="1:11">
      <c r="B9" s="324"/>
    </row>
    <row r="10" spans="1:11" ht="31.5" customHeight="1">
      <c r="B10" s="324"/>
      <c r="C10" s="323"/>
      <c r="D10" s="2240" t="s">
        <v>220</v>
      </c>
      <c r="E10" s="2241"/>
      <c r="F10" s="338" t="s">
        <v>221</v>
      </c>
      <c r="G10" s="338" t="s">
        <v>222</v>
      </c>
      <c r="H10" s="338" t="s">
        <v>223</v>
      </c>
      <c r="I10" s="338" t="s">
        <v>224</v>
      </c>
      <c r="J10" s="338" t="s">
        <v>219</v>
      </c>
      <c r="K10" s="339"/>
    </row>
    <row r="11" spans="1:11">
      <c r="B11" s="324"/>
      <c r="C11" s="323" t="s">
        <v>216</v>
      </c>
      <c r="D11" s="2242"/>
      <c r="E11" s="2243"/>
      <c r="F11" s="21"/>
      <c r="G11" s="22"/>
      <c r="H11" s="785"/>
      <c r="I11" s="785"/>
      <c r="J11" s="340">
        <f>計算シート!G89</f>
        <v>0</v>
      </c>
      <c r="K11" s="341"/>
    </row>
    <row r="12" spans="1:11">
      <c r="C12" s="323" t="s">
        <v>217</v>
      </c>
      <c r="D12" s="2242"/>
      <c r="E12" s="2243"/>
      <c r="F12" s="21"/>
      <c r="G12" s="22"/>
      <c r="H12" s="785"/>
      <c r="I12" s="785"/>
      <c r="J12" s="340">
        <f>計算シート!G90</f>
        <v>0</v>
      </c>
      <c r="K12" s="341"/>
    </row>
    <row r="13" spans="1:11">
      <c r="C13" s="323" t="s">
        <v>218</v>
      </c>
      <c r="D13" s="2242"/>
      <c r="E13" s="2243"/>
      <c r="F13" s="21"/>
      <c r="G13" s="22"/>
      <c r="H13" s="785"/>
      <c r="I13" s="785"/>
      <c r="J13" s="340">
        <f>計算シート!G91</f>
        <v>0</v>
      </c>
      <c r="K13" s="341"/>
    </row>
    <row r="14" spans="1:11">
      <c r="A14" s="325"/>
      <c r="B14" s="325"/>
      <c r="C14" s="127"/>
      <c r="D14" s="127"/>
      <c r="E14" s="127"/>
      <c r="F14" s="127"/>
      <c r="G14" s="127"/>
      <c r="H14" s="127"/>
      <c r="I14" s="127"/>
      <c r="J14" s="342"/>
      <c r="K14" s="343"/>
    </row>
    <row r="15" spans="1:11" ht="31.5">
      <c r="C15" s="323"/>
      <c r="D15" s="335" t="s">
        <v>226</v>
      </c>
      <c r="E15" s="344" t="s">
        <v>222</v>
      </c>
      <c r="F15" s="344" t="s">
        <v>227</v>
      </c>
      <c r="G15" s="344" t="s">
        <v>224</v>
      </c>
      <c r="H15" s="335" t="s">
        <v>219</v>
      </c>
      <c r="I15" s="339"/>
      <c r="J15" s="343"/>
      <c r="K15" s="343"/>
    </row>
    <row r="16" spans="1:11">
      <c r="C16" s="335" t="s">
        <v>225</v>
      </c>
      <c r="D16" s="83"/>
      <c r="E16" s="22"/>
      <c r="F16" s="785"/>
      <c r="G16" s="785"/>
      <c r="H16" s="340">
        <f>計算シート!G92</f>
        <v>0</v>
      </c>
      <c r="I16" s="341"/>
      <c r="J16" s="343"/>
      <c r="K16" s="343"/>
    </row>
    <row r="17" spans="2:11">
      <c r="C17" s="127"/>
      <c r="D17" s="127"/>
      <c r="E17" s="127"/>
      <c r="F17" s="127"/>
      <c r="G17" s="127"/>
      <c r="H17" s="127"/>
      <c r="J17" s="335" t="s">
        <v>33</v>
      </c>
      <c r="K17" s="345">
        <f>計算シート!K84</f>
        <v>0</v>
      </c>
    </row>
    <row r="18" spans="2:11">
      <c r="C18" s="328"/>
      <c r="D18" s="326"/>
      <c r="E18" s="326"/>
      <c r="F18" s="326"/>
      <c r="G18" s="326"/>
      <c r="H18" s="326"/>
      <c r="I18" s="326"/>
      <c r="J18" s="327"/>
      <c r="K18" s="327"/>
    </row>
    <row r="19" spans="2:11">
      <c r="B19" s="314" t="s">
        <v>240</v>
      </c>
      <c r="C19" s="328"/>
      <c r="D19" s="326"/>
      <c r="E19" s="326"/>
      <c r="F19" s="326"/>
      <c r="G19" s="326"/>
      <c r="H19" s="326"/>
      <c r="I19" s="326"/>
      <c r="J19" s="327"/>
      <c r="K19" s="327"/>
    </row>
    <row r="20" spans="2:11">
      <c r="C20" s="325" t="s">
        <v>231</v>
      </c>
      <c r="D20" s="326"/>
      <c r="E20" s="326"/>
      <c r="F20" s="326"/>
      <c r="G20" s="326"/>
      <c r="H20" s="326"/>
      <c r="I20" s="326"/>
      <c r="J20" s="326"/>
      <c r="K20" s="326"/>
    </row>
    <row r="21" spans="2:11">
      <c r="C21" s="328"/>
      <c r="D21" s="326"/>
      <c r="E21" s="326"/>
      <c r="F21" s="326"/>
      <c r="G21" s="326"/>
      <c r="H21" s="326"/>
      <c r="I21" s="326"/>
      <c r="J21" s="327"/>
      <c r="K21" s="327"/>
    </row>
    <row r="22" spans="2:11">
      <c r="C22" s="2245"/>
      <c r="D22" s="2246"/>
      <c r="E22" s="2247"/>
      <c r="F22" s="326" t="s">
        <v>1509</v>
      </c>
      <c r="G22" s="326"/>
      <c r="H22" s="326"/>
      <c r="I22" s="326"/>
      <c r="J22" s="327"/>
      <c r="K22" s="327"/>
    </row>
    <row r="23" spans="2:11">
      <c r="C23" s="328"/>
      <c r="D23" s="326"/>
      <c r="E23" s="326"/>
      <c r="F23" s="326"/>
      <c r="G23" s="326"/>
      <c r="H23" s="326"/>
      <c r="I23" s="326"/>
      <c r="J23" s="327"/>
      <c r="K23" s="327"/>
    </row>
    <row r="24" spans="2:11">
      <c r="C24" s="329"/>
      <c r="D24" s="329"/>
      <c r="E24" s="329"/>
      <c r="F24" s="329"/>
      <c r="G24" s="329"/>
      <c r="H24" s="329"/>
      <c r="I24" s="329"/>
      <c r="J24" s="346"/>
      <c r="K24" s="346"/>
    </row>
    <row r="25" spans="2:11">
      <c r="B25" s="314" t="s">
        <v>241</v>
      </c>
    </row>
    <row r="26" spans="2:11">
      <c r="B26" s="320"/>
      <c r="C26" s="34" t="s">
        <v>232</v>
      </c>
    </row>
    <row r="27" spans="2:11">
      <c r="C27" s="34" t="s">
        <v>233</v>
      </c>
    </row>
    <row r="28" spans="2:11">
      <c r="C28" s="347" t="s">
        <v>234</v>
      </c>
      <c r="D28" s="348"/>
      <c r="E28" s="348"/>
    </row>
    <row r="29" spans="2:11">
      <c r="C29" s="330"/>
      <c r="D29" s="331"/>
      <c r="E29" s="331"/>
    </row>
    <row r="30" spans="2:11">
      <c r="C30" s="2245"/>
      <c r="D30" s="2246"/>
      <c r="E30" s="2247"/>
      <c r="F30" s="34" t="s">
        <v>1509</v>
      </c>
    </row>
    <row r="33" spans="2:7">
      <c r="B33" s="314" t="s">
        <v>242</v>
      </c>
    </row>
    <row r="34" spans="2:7">
      <c r="B34" s="332"/>
      <c r="C34" s="325" t="s">
        <v>235</v>
      </c>
      <c r="D34" s="325"/>
      <c r="E34" s="325"/>
      <c r="F34" s="325"/>
      <c r="G34" s="325"/>
    </row>
    <row r="35" spans="2:7">
      <c r="B35" s="333"/>
      <c r="C35" s="325" t="s">
        <v>236</v>
      </c>
      <c r="D35" s="325"/>
      <c r="E35" s="325"/>
      <c r="F35" s="325"/>
      <c r="G35" s="325"/>
    </row>
    <row r="36" spans="2:7">
      <c r="B36" s="325"/>
      <c r="C36" s="325"/>
      <c r="D36" s="325"/>
      <c r="E36" s="325"/>
      <c r="F36" s="325"/>
      <c r="G36" s="325"/>
    </row>
    <row r="37" spans="2:7">
      <c r="B37" s="325"/>
      <c r="C37" s="2245"/>
      <c r="D37" s="2246"/>
      <c r="E37" s="2247"/>
      <c r="F37" s="325" t="s">
        <v>1509</v>
      </c>
      <c r="G37" s="325"/>
    </row>
    <row r="38" spans="2:7">
      <c r="B38" s="325"/>
      <c r="C38" s="325"/>
      <c r="D38" s="2244"/>
      <c r="E38" s="2244"/>
      <c r="F38" s="325"/>
      <c r="G38" s="325"/>
    </row>
    <row r="39" spans="2:7">
      <c r="B39" s="325"/>
      <c r="C39" s="325"/>
      <c r="D39" s="325"/>
      <c r="E39" s="325"/>
      <c r="F39" s="325"/>
      <c r="G39" s="325"/>
    </row>
    <row r="41" spans="2:7">
      <c r="B41" s="314" t="s">
        <v>243</v>
      </c>
    </row>
    <row r="42" spans="2:7">
      <c r="B42" s="324"/>
      <c r="C42" s="34" t="s">
        <v>1892</v>
      </c>
    </row>
    <row r="43" spans="2:7">
      <c r="B43" s="324"/>
    </row>
    <row r="44" spans="2:7">
      <c r="B44" s="324"/>
      <c r="C44" s="2245"/>
      <c r="D44" s="2246"/>
      <c r="E44" s="2247"/>
      <c r="F44" s="34" t="s">
        <v>1509</v>
      </c>
    </row>
    <row r="45" spans="2:7">
      <c r="B45" s="324"/>
    </row>
    <row r="46" spans="2:7">
      <c r="B46" s="324"/>
    </row>
    <row r="47" spans="2:7">
      <c r="B47" s="314" t="s">
        <v>244</v>
      </c>
    </row>
    <row r="48" spans="2:7">
      <c r="B48" s="324"/>
      <c r="C48" s="34" t="s">
        <v>1893</v>
      </c>
    </row>
    <row r="49" spans="2:6">
      <c r="B49" s="324"/>
    </row>
    <row r="50" spans="2:6">
      <c r="B50" s="324"/>
      <c r="C50" s="2245"/>
      <c r="D50" s="2246"/>
      <c r="E50" s="2247"/>
      <c r="F50" s="34" t="s">
        <v>1509</v>
      </c>
    </row>
    <row r="51" spans="2:6">
      <c r="B51" s="324"/>
    </row>
    <row r="52" spans="2:6">
      <c r="B52" s="314" t="s">
        <v>245</v>
      </c>
    </row>
    <row r="53" spans="2:6">
      <c r="B53" s="324"/>
    </row>
    <row r="54" spans="2:6">
      <c r="C54" s="2248" t="s">
        <v>238</v>
      </c>
      <c r="D54" s="2249"/>
      <c r="E54" s="34" t="s">
        <v>252</v>
      </c>
    </row>
    <row r="55" spans="2:6">
      <c r="B55" s="324"/>
      <c r="C55" s="2245"/>
      <c r="D55" s="2246"/>
      <c r="E55" s="2247"/>
      <c r="F55" s="34" t="s">
        <v>1509</v>
      </c>
    </row>
    <row r="57" spans="2:6">
      <c r="C57" s="2248" t="s">
        <v>253</v>
      </c>
      <c r="D57" s="2249"/>
      <c r="E57" s="34" t="s">
        <v>254</v>
      </c>
    </row>
    <row r="58" spans="2:6">
      <c r="C58" s="2245"/>
      <c r="D58" s="2246"/>
      <c r="E58" s="2247"/>
      <c r="F58" s="34" t="s">
        <v>1509</v>
      </c>
    </row>
    <row r="60" spans="2:6">
      <c r="C60" s="2248" t="s">
        <v>255</v>
      </c>
      <c r="D60" s="2249"/>
      <c r="E60" s="34" t="s">
        <v>256</v>
      </c>
    </row>
    <row r="61" spans="2:6">
      <c r="C61" s="2245"/>
      <c r="D61" s="2246"/>
      <c r="E61" s="2247"/>
      <c r="F61" s="34" t="s">
        <v>1509</v>
      </c>
    </row>
    <row r="63" spans="2:6">
      <c r="C63" s="2248" t="s">
        <v>258</v>
      </c>
      <c r="D63" s="2249"/>
      <c r="E63" s="34" t="s">
        <v>257</v>
      </c>
    </row>
    <row r="64" spans="2:6">
      <c r="C64" s="2245"/>
      <c r="D64" s="2246"/>
      <c r="E64" s="2247"/>
      <c r="F64" s="34" t="s">
        <v>1509</v>
      </c>
    </row>
    <row r="66" spans="3:6">
      <c r="C66" s="2248" t="s">
        <v>259</v>
      </c>
      <c r="D66" s="2249"/>
      <c r="E66" s="34" t="s">
        <v>260</v>
      </c>
    </row>
    <row r="67" spans="3:6">
      <c r="C67" s="2245"/>
      <c r="D67" s="2246"/>
      <c r="E67" s="2247"/>
      <c r="F67" s="34" t="s">
        <v>1509</v>
      </c>
    </row>
    <row r="69" spans="3:6">
      <c r="C69" s="2248" t="s">
        <v>261</v>
      </c>
      <c r="D69" s="2249"/>
      <c r="E69" s="34" t="s">
        <v>262</v>
      </c>
    </row>
    <row r="70" spans="3:6">
      <c r="C70" s="2245"/>
      <c r="D70" s="2246"/>
      <c r="E70" s="2247"/>
      <c r="F70" s="34" t="s">
        <v>1509</v>
      </c>
    </row>
    <row r="72" spans="3:6">
      <c r="C72" s="2248" t="s">
        <v>263</v>
      </c>
      <c r="D72" s="2249"/>
      <c r="E72" s="34" t="s">
        <v>271</v>
      </c>
    </row>
    <row r="73" spans="3:6">
      <c r="C73" s="2245"/>
      <c r="D73" s="2246"/>
      <c r="E73" s="2247"/>
      <c r="F73" s="34" t="s">
        <v>1509</v>
      </c>
    </row>
    <row r="75" spans="3:6">
      <c r="C75" s="2248" t="s">
        <v>264</v>
      </c>
      <c r="D75" s="2249"/>
      <c r="E75" s="34" t="s">
        <v>265</v>
      </c>
    </row>
    <row r="76" spans="3:6">
      <c r="C76" s="2245"/>
      <c r="D76" s="2246"/>
      <c r="E76" s="2247"/>
      <c r="F76" s="34" t="s">
        <v>1509</v>
      </c>
    </row>
    <row r="78" spans="3:6">
      <c r="C78" s="2248" t="s">
        <v>266</v>
      </c>
      <c r="D78" s="2249"/>
      <c r="E78" s="34" t="s">
        <v>267</v>
      </c>
    </row>
    <row r="79" spans="3:6">
      <c r="C79" s="2245"/>
      <c r="D79" s="2246"/>
      <c r="E79" s="2247"/>
      <c r="F79" s="349" t="s">
        <v>268</v>
      </c>
    </row>
    <row r="81" spans="3:14">
      <c r="C81" s="2248" t="s">
        <v>269</v>
      </c>
      <c r="D81" s="2249"/>
      <c r="E81" s="34" t="s">
        <v>270</v>
      </c>
    </row>
    <row r="82" spans="3:14">
      <c r="C82" s="2245"/>
      <c r="D82" s="2246"/>
      <c r="E82" s="2247"/>
      <c r="F82" s="34" t="s">
        <v>1509</v>
      </c>
    </row>
    <row r="84" spans="3:14">
      <c r="C84" s="2248" t="s">
        <v>272</v>
      </c>
      <c r="D84" s="2249"/>
      <c r="E84" s="34" t="s">
        <v>273</v>
      </c>
    </row>
    <row r="85" spans="3:14">
      <c r="C85" s="2250"/>
      <c r="D85" s="2251"/>
      <c r="E85" s="2252"/>
      <c r="F85" s="34" t="s">
        <v>1509</v>
      </c>
    </row>
    <row r="87" spans="3:14">
      <c r="C87" s="314" t="s">
        <v>274</v>
      </c>
      <c r="E87" s="34" t="s">
        <v>288</v>
      </c>
    </row>
    <row r="89" spans="3:14">
      <c r="C89" s="350" t="s">
        <v>275</v>
      </c>
      <c r="D89" s="2253"/>
      <c r="E89" s="2254"/>
      <c r="G89" s="350" t="s">
        <v>276</v>
      </c>
      <c r="H89" s="2253"/>
      <c r="I89" s="2254"/>
      <c r="K89" s="350" t="s">
        <v>277</v>
      </c>
      <c r="L89" s="2253"/>
      <c r="M89" s="2254"/>
    </row>
    <row r="90" spans="3:14">
      <c r="C90" s="2245"/>
      <c r="D90" s="2246"/>
      <c r="E90" s="2247"/>
      <c r="F90" s="34" t="s">
        <v>1509</v>
      </c>
      <c r="G90" s="2245"/>
      <c r="H90" s="2246"/>
      <c r="I90" s="2247"/>
      <c r="J90" s="34" t="s">
        <v>1509</v>
      </c>
      <c r="K90" s="2245"/>
      <c r="L90" s="2246"/>
      <c r="M90" s="2247"/>
      <c r="N90" s="34" t="s">
        <v>1509</v>
      </c>
    </row>
    <row r="92" spans="3:14">
      <c r="C92" s="350" t="s">
        <v>278</v>
      </c>
      <c r="D92" s="2253"/>
      <c r="E92" s="2254"/>
      <c r="G92" s="350" t="s">
        <v>279</v>
      </c>
      <c r="H92" s="2253"/>
      <c r="I92" s="2254"/>
      <c r="K92" s="350" t="s">
        <v>280</v>
      </c>
      <c r="L92" s="2253"/>
      <c r="M92" s="2254"/>
    </row>
    <row r="93" spans="3:14">
      <c r="C93" s="2245"/>
      <c r="D93" s="2246"/>
      <c r="E93" s="2247"/>
      <c r="F93" s="34" t="s">
        <v>1509</v>
      </c>
      <c r="G93" s="2245"/>
      <c r="H93" s="2246"/>
      <c r="I93" s="2247"/>
      <c r="J93" s="34" t="s">
        <v>1509</v>
      </c>
      <c r="K93" s="2245"/>
      <c r="L93" s="2246"/>
      <c r="M93" s="2247"/>
      <c r="N93" s="34" t="s">
        <v>1509</v>
      </c>
    </row>
    <row r="95" spans="3:14">
      <c r="C95" s="351"/>
      <c r="D95" s="352"/>
      <c r="E95" s="352"/>
    </row>
    <row r="96" spans="3:14">
      <c r="C96" s="2248" t="s">
        <v>281</v>
      </c>
      <c r="D96" s="2249"/>
      <c r="E96" s="34" t="s">
        <v>282</v>
      </c>
    </row>
    <row r="97" spans="2:13">
      <c r="C97" s="2245"/>
      <c r="D97" s="2246"/>
      <c r="E97" s="2247"/>
      <c r="F97" s="34" t="s">
        <v>1509</v>
      </c>
    </row>
    <row r="98" spans="2:13">
      <c r="C98" s="351"/>
      <c r="D98" s="352"/>
      <c r="E98" s="352"/>
    </row>
    <row r="99" spans="2:13">
      <c r="C99" s="2248" t="s">
        <v>283</v>
      </c>
      <c r="D99" s="2249"/>
      <c r="E99" s="34" t="s">
        <v>284</v>
      </c>
    </row>
    <row r="100" spans="2:13">
      <c r="C100" s="2245"/>
      <c r="D100" s="2246"/>
      <c r="E100" s="2247"/>
      <c r="F100" s="34" t="s">
        <v>1509</v>
      </c>
    </row>
    <row r="101" spans="2:13">
      <c r="C101" s="351"/>
      <c r="D101" s="352"/>
      <c r="E101" s="352"/>
    </row>
    <row r="102" spans="2:13">
      <c r="B102" s="314" t="s">
        <v>286</v>
      </c>
      <c r="C102" s="351"/>
      <c r="D102" s="352"/>
      <c r="E102" s="352"/>
    </row>
    <row r="103" spans="2:13">
      <c r="B103" s="324"/>
      <c r="C103" s="2255">
        <f>計算シート!K91</f>
        <v>0</v>
      </c>
      <c r="D103" s="2256"/>
      <c r="E103" s="2257"/>
    </row>
    <row r="104" spans="2:13">
      <c r="C104" s="351"/>
      <c r="D104" s="352"/>
      <c r="E104" s="352"/>
    </row>
    <row r="105" spans="2:13">
      <c r="B105" s="353" t="s">
        <v>285</v>
      </c>
      <c r="D105" s="327"/>
      <c r="E105" s="327"/>
    </row>
    <row r="106" spans="2:13">
      <c r="C106" s="2255">
        <f>計算シート!K92</f>
        <v>0</v>
      </c>
      <c r="D106" s="2256"/>
      <c r="E106" s="2257"/>
    </row>
    <row r="108" spans="2:13">
      <c r="B108" s="314" t="s">
        <v>1019</v>
      </c>
    </row>
    <row r="109" spans="2:13">
      <c r="C109" s="34" t="s">
        <v>287</v>
      </c>
    </row>
    <row r="110" spans="2:13">
      <c r="C110" s="354" t="s">
        <v>289</v>
      </c>
    </row>
    <row r="112" spans="2:13" ht="31.5" customHeight="1">
      <c r="C112" s="323"/>
      <c r="D112" s="2262" t="s">
        <v>220</v>
      </c>
      <c r="E112" s="2258"/>
      <c r="F112" s="323" t="s">
        <v>290</v>
      </c>
      <c r="G112" s="2258" t="s">
        <v>291</v>
      </c>
      <c r="H112" s="2258"/>
      <c r="I112" s="2258"/>
      <c r="J112" s="2258"/>
      <c r="K112" s="338" t="s">
        <v>296</v>
      </c>
      <c r="L112" s="2258" t="s">
        <v>1021</v>
      </c>
      <c r="M112" s="2258"/>
    </row>
    <row r="113" spans="2:13">
      <c r="C113" s="323" t="s">
        <v>216</v>
      </c>
      <c r="D113" s="2263"/>
      <c r="E113" s="2263"/>
      <c r="F113" s="83"/>
      <c r="G113" s="9"/>
      <c r="H113" s="23"/>
      <c r="I113" s="23"/>
      <c r="J113" s="24"/>
      <c r="K113" s="22"/>
      <c r="L113" s="2227">
        <f>計算シート!P85</f>
        <v>0</v>
      </c>
      <c r="M113" s="2227"/>
    </row>
    <row r="114" spans="2:13">
      <c r="C114" s="323" t="s">
        <v>217</v>
      </c>
      <c r="D114" s="2263"/>
      <c r="E114" s="2263"/>
      <c r="F114" s="83"/>
      <c r="G114" s="9"/>
      <c r="H114" s="23"/>
      <c r="I114" s="23"/>
      <c r="J114" s="24"/>
      <c r="K114" s="22"/>
      <c r="L114" s="2227">
        <f>計算シート!P86</f>
        <v>0</v>
      </c>
      <c r="M114" s="2227"/>
    </row>
    <row r="115" spans="2:13">
      <c r="C115" s="323" t="s">
        <v>218</v>
      </c>
      <c r="D115" s="2263"/>
      <c r="E115" s="2263"/>
      <c r="F115" s="83"/>
      <c r="G115" s="9"/>
      <c r="H115" s="23"/>
      <c r="I115" s="23"/>
      <c r="J115" s="24"/>
      <c r="K115" s="22"/>
      <c r="L115" s="2227">
        <f>計算シート!P87</f>
        <v>0</v>
      </c>
      <c r="M115" s="2227"/>
    </row>
    <row r="117" spans="2:13">
      <c r="B117" s="314" t="s">
        <v>1022</v>
      </c>
    </row>
    <row r="119" spans="2:13">
      <c r="C119" s="34" t="s">
        <v>1023</v>
      </c>
    </row>
    <row r="120" spans="2:13">
      <c r="C120" s="2259">
        <f>計算シート!P92</f>
        <v>0</v>
      </c>
      <c r="D120" s="2260"/>
      <c r="E120" s="2261"/>
    </row>
  </sheetData>
  <sheetProtection algorithmName="SHA-512" hashValue="DR2Jp53pYCyvaydilV14MPfWJnj9t0S2+1kAsA7tADeIQ4jQ8jVofshVVSZ/+nDeMO9KHbnT1ClPlxHz85YUxg==" saltValue="GdjwKoBinkI+eQZYZ7Q9uA==" spinCount="100000" sheet="1" objects="1" scenarios="1"/>
  <mergeCells count="60">
    <mergeCell ref="L112:M112"/>
    <mergeCell ref="L113:M113"/>
    <mergeCell ref="L114:M114"/>
    <mergeCell ref="L115:M115"/>
    <mergeCell ref="C120:E120"/>
    <mergeCell ref="D112:E112"/>
    <mergeCell ref="G112:J112"/>
    <mergeCell ref="D113:E113"/>
    <mergeCell ref="D114:E114"/>
    <mergeCell ref="D115:E115"/>
    <mergeCell ref="C100:E100"/>
    <mergeCell ref="C106:E106"/>
    <mergeCell ref="C103:E103"/>
    <mergeCell ref="H89:I89"/>
    <mergeCell ref="G90:I90"/>
    <mergeCell ref="D92:E92"/>
    <mergeCell ref="C93:E93"/>
    <mergeCell ref="C96:D96"/>
    <mergeCell ref="C97:E97"/>
    <mergeCell ref="C99:D99"/>
    <mergeCell ref="L89:M89"/>
    <mergeCell ref="K90:M90"/>
    <mergeCell ref="H92:I92"/>
    <mergeCell ref="G93:I93"/>
    <mergeCell ref="L92:M92"/>
    <mergeCell ref="K93:M93"/>
    <mergeCell ref="C81:D81"/>
    <mergeCell ref="C82:E82"/>
    <mergeCell ref="C84:D84"/>
    <mergeCell ref="C85:E85"/>
    <mergeCell ref="C90:E90"/>
    <mergeCell ref="D89:E89"/>
    <mergeCell ref="C79:E79"/>
    <mergeCell ref="C63:D63"/>
    <mergeCell ref="C64:E64"/>
    <mergeCell ref="C66:D66"/>
    <mergeCell ref="C67:E67"/>
    <mergeCell ref="C69:D69"/>
    <mergeCell ref="C70:E70"/>
    <mergeCell ref="C72:D72"/>
    <mergeCell ref="C73:E73"/>
    <mergeCell ref="C75:D75"/>
    <mergeCell ref="C76:E76"/>
    <mergeCell ref="C78:D78"/>
    <mergeCell ref="C61:E61"/>
    <mergeCell ref="C22:E22"/>
    <mergeCell ref="C30:E30"/>
    <mergeCell ref="C37:E37"/>
    <mergeCell ref="C44:E44"/>
    <mergeCell ref="C50:E50"/>
    <mergeCell ref="C54:D54"/>
    <mergeCell ref="C55:E55"/>
    <mergeCell ref="C57:D57"/>
    <mergeCell ref="C58:E58"/>
    <mergeCell ref="C60:D60"/>
    <mergeCell ref="D10:E10"/>
    <mergeCell ref="D11:E11"/>
    <mergeCell ref="D12:E12"/>
    <mergeCell ref="D13:E13"/>
    <mergeCell ref="D38:E38"/>
  </mergeCells>
  <phoneticPr fontId="2"/>
  <dataValidations count="6">
    <dataValidation type="list" allowBlank="1" showInputMessage="1" showErrorMessage="1" sqref="H113:H115" xr:uid="{C118AE36-46D5-4191-ADFD-4C5AEAB04D46}">
      <formula1>INDIRECT(G113)</formula1>
    </dataValidation>
    <dataValidation type="list" allowBlank="1" showInputMessage="1" showErrorMessage="1" sqref="F113:F115" xr:uid="{BCA420B8-E7CB-491B-AD4E-A504FC00758E}">
      <formula1>専従者続柄</formula1>
    </dataValidation>
    <dataValidation type="list" allowBlank="1" showInputMessage="1" showErrorMessage="1" sqref="I113 I114:I115" xr:uid="{CE5489FB-1BD6-4B30-81D0-E1B7AC48005C}">
      <formula1>月</formula1>
    </dataValidation>
    <dataValidation type="list" allowBlank="1" showInputMessage="1" showErrorMessage="1" sqref="J113 J114:J115" xr:uid="{E2BC7D57-834E-4111-BB36-D73173F27A1D}">
      <formula1>日</formula1>
    </dataValidation>
    <dataValidation type="list" allowBlank="1" showInputMessage="1" showErrorMessage="1" sqref="K113:K115" xr:uid="{ECAAC80B-BBEA-4FA3-A47E-8ADCBB55962A}">
      <formula1>専従従事月数</formula1>
    </dataValidation>
    <dataValidation type="custom" allowBlank="1" showInputMessage="1" showErrorMessage="1" error="数値のみ入力してください。" sqref="H11:I13 F16:G16 C22:E22 C30:E30 C37:E37 C44:E44 C50:E50 C55:E55 C58:E58 C61:E61 C64:E64 C67:E67 C70:E70 C73:E73 C76:E76 C79:E79 C82:E82 C85:E85 C90:E90 G90:I90 K90:M90 K93:M93 G93:I93 C93:E93 C97:E97 C100:E100" xr:uid="{02606E98-5D20-43C6-AB30-2ADCA428F81C}">
      <formula1>ISNUMBER(C11)</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93591EA-5CC8-4BE9-9629-C5CDA1498497}">
          <x14:formula1>
            <xm:f>リスト!$A$3:$E$3</xm:f>
          </x14:formula1>
          <xm:sqref>G113:G115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E7592-FFC3-48F2-87F7-3C8C3EBC4EE3}">
  <sheetPr>
    <tabColor rgb="FFFF0000"/>
    <pageSetUpPr autoPageBreaks="0"/>
  </sheetPr>
  <dimension ref="B2:M23"/>
  <sheetViews>
    <sheetView showGridLines="0" showRowColHeaders="0" zoomScaleNormal="100" workbookViewId="0"/>
  </sheetViews>
  <sheetFormatPr defaultRowHeight="15.75"/>
  <cols>
    <col min="1" max="1" width="9" style="115"/>
    <col min="2" max="2" width="29" style="115" customWidth="1"/>
    <col min="3" max="6" width="8.625" style="115" customWidth="1"/>
    <col min="7" max="8" width="5.625" style="115" customWidth="1"/>
    <col min="9" max="9" width="29.5" style="115" customWidth="1"/>
    <col min="10" max="13" width="8.625" style="115" customWidth="1"/>
    <col min="14" max="16384" width="9" style="115"/>
  </cols>
  <sheetData>
    <row r="2" spans="2:13" ht="28.5">
      <c r="B2" s="114" t="s">
        <v>1968</v>
      </c>
    </row>
    <row r="4" spans="2:13">
      <c r="B4" s="116" t="s">
        <v>1887</v>
      </c>
      <c r="I4" s="325"/>
      <c r="J4" s="325"/>
      <c r="K4" s="325"/>
      <c r="L4" s="325"/>
      <c r="M4" s="325"/>
    </row>
    <row r="5" spans="2:13" ht="31.5" customHeight="1">
      <c r="B5" s="335" t="s">
        <v>684</v>
      </c>
      <c r="C5" s="2264">
        <f>IFERROR(申告者情報!C7,"")</f>
        <v>0</v>
      </c>
      <c r="D5" s="2264"/>
      <c r="E5" s="2264"/>
      <c r="F5" s="2264"/>
      <c r="I5" s="355"/>
      <c r="J5" s="356"/>
      <c r="K5" s="356"/>
      <c r="L5" s="356"/>
      <c r="M5" s="356"/>
    </row>
    <row r="6" spans="2:13" ht="31.5" customHeight="1">
      <c r="B6" s="335" t="s">
        <v>1877</v>
      </c>
      <c r="C6" s="2271"/>
      <c r="D6" s="2272"/>
      <c r="E6" s="2272"/>
      <c r="F6" s="2273"/>
      <c r="I6" s="355"/>
      <c r="J6" s="357"/>
      <c r="K6" s="358"/>
      <c r="L6" s="359"/>
      <c r="M6" s="360"/>
    </row>
    <row r="7" spans="2:13" ht="15.75" customHeight="1">
      <c r="B7" s="335" t="s">
        <v>1878</v>
      </c>
      <c r="C7" s="2265"/>
      <c r="D7" s="2265"/>
      <c r="E7" s="2265"/>
      <c r="F7" s="2265"/>
      <c r="I7" s="355"/>
      <c r="J7" s="361"/>
      <c r="K7" s="361"/>
      <c r="L7" s="361"/>
      <c r="M7" s="361"/>
    </row>
    <row r="8" spans="2:13" ht="15.75" customHeight="1">
      <c r="B8" s="335" t="s">
        <v>1880</v>
      </c>
      <c r="C8" s="2265"/>
      <c r="D8" s="2265"/>
      <c r="E8" s="2265"/>
      <c r="F8" s="2265"/>
      <c r="I8" s="355"/>
      <c r="J8" s="361"/>
      <c r="K8" s="361"/>
      <c r="L8" s="361"/>
      <c r="M8" s="361"/>
    </row>
    <row r="9" spans="2:13">
      <c r="B9" s="335" t="s">
        <v>1879</v>
      </c>
      <c r="C9" s="2274">
        <f>IFERROR(申告者情報!C4,"")</f>
        <v>0</v>
      </c>
      <c r="D9" s="2275"/>
      <c r="E9" s="2275"/>
      <c r="F9" s="2276"/>
      <c r="I9" s="355"/>
      <c r="J9" s="362"/>
      <c r="K9" s="356"/>
      <c r="L9" s="356"/>
      <c r="M9" s="356"/>
    </row>
    <row r="10" spans="2:13">
      <c r="B10" s="335" t="s">
        <v>1881</v>
      </c>
      <c r="C10" s="2274">
        <f>IFERROR(申告者情報!C5,"")</f>
        <v>0</v>
      </c>
      <c r="D10" s="2275"/>
      <c r="E10" s="2275"/>
      <c r="F10" s="2276"/>
      <c r="G10" s="123"/>
      <c r="I10" s="355"/>
      <c r="J10" s="363"/>
      <c r="K10" s="363"/>
      <c r="L10" s="363"/>
      <c r="M10" s="363"/>
    </row>
    <row r="11" spans="2:13">
      <c r="B11" s="335" t="s">
        <v>1489</v>
      </c>
      <c r="C11" s="25" t="s">
        <v>17</v>
      </c>
      <c r="D11" s="2267"/>
      <c r="E11" s="2268"/>
      <c r="F11" s="2269"/>
      <c r="I11" s="355"/>
      <c r="J11" s="356"/>
      <c r="K11" s="356"/>
      <c r="L11" s="356"/>
      <c r="M11" s="356"/>
    </row>
    <row r="12" spans="2:13">
      <c r="B12" s="335" t="s">
        <v>1882</v>
      </c>
      <c r="C12" s="2270"/>
      <c r="D12" s="2270"/>
      <c r="E12" s="2270"/>
      <c r="F12" s="2270"/>
      <c r="I12" s="355"/>
      <c r="J12" s="356"/>
      <c r="K12" s="356"/>
      <c r="L12" s="356"/>
      <c r="M12" s="356"/>
    </row>
    <row r="13" spans="2:13" ht="63" customHeight="1">
      <c r="B13" s="335" t="s">
        <v>1883</v>
      </c>
      <c r="C13" s="2277"/>
      <c r="D13" s="2278"/>
      <c r="E13" s="2278"/>
      <c r="F13" s="2279"/>
      <c r="I13" s="355"/>
      <c r="J13" s="356"/>
      <c r="K13" s="356"/>
      <c r="L13" s="356"/>
      <c r="M13" s="356"/>
    </row>
    <row r="14" spans="2:13">
      <c r="B14" s="335" t="s">
        <v>1884</v>
      </c>
      <c r="C14" s="2266"/>
      <c r="D14" s="2266"/>
      <c r="E14" s="2266"/>
      <c r="F14" s="2266"/>
      <c r="I14" s="355"/>
      <c r="J14" s="364"/>
      <c r="K14" s="358"/>
      <c r="L14" s="359"/>
      <c r="M14" s="360"/>
    </row>
    <row r="15" spans="2:13">
      <c r="B15" s="335" t="s">
        <v>1885</v>
      </c>
      <c r="C15" s="2270"/>
      <c r="D15" s="2270"/>
      <c r="E15" s="2270"/>
      <c r="F15" s="2270"/>
    </row>
    <row r="16" spans="2:13">
      <c r="B16" s="335" t="s">
        <v>1886</v>
      </c>
      <c r="C16" s="2270"/>
      <c r="D16" s="2270"/>
      <c r="E16" s="2270"/>
      <c r="F16" s="2270"/>
    </row>
    <row r="18" spans="2:2">
      <c r="B18" s="115" t="s">
        <v>1888</v>
      </c>
    </row>
    <row r="22" spans="2:2" ht="37.5" customHeight="1"/>
    <row r="23" spans="2:2" ht="37.5" customHeight="1"/>
  </sheetData>
  <sheetProtection algorithmName="SHA-512" hashValue="C2dHDEHsqC9g6K0cyHA35LiFiN7TlPhdBBWFS6qQYjgVw9pEICT7D4Ms13A3VKj8vtvy2uwE0iMFt18FwEDVlw==" saltValue="BDDB11+Kwkz0yIgI2cBz/g==" spinCount="100000" sheet="1" objects="1" scenarios="1"/>
  <mergeCells count="12">
    <mergeCell ref="C15:F15"/>
    <mergeCell ref="C16:F16"/>
    <mergeCell ref="C6:F6"/>
    <mergeCell ref="C9:F9"/>
    <mergeCell ref="C12:F12"/>
    <mergeCell ref="C13:F13"/>
    <mergeCell ref="C10:F10"/>
    <mergeCell ref="C5:F5"/>
    <mergeCell ref="C7:F7"/>
    <mergeCell ref="C8:F8"/>
    <mergeCell ref="C14:F14"/>
    <mergeCell ref="D11:F11"/>
  </mergeCells>
  <phoneticPr fontId="2"/>
  <dataValidations count="3">
    <dataValidation type="list" allowBlank="1" showInputMessage="1" showErrorMessage="1" sqref="K6" xr:uid="{E2CB0464-5856-4D13-904A-46E0B6645580}">
      <formula1>INDIRECT(J6)</formula1>
    </dataValidation>
    <dataValidation type="list" allowBlank="1" showInputMessage="1" showErrorMessage="1" sqref="C11" xr:uid="{DDB571D0-E7DF-403C-BCB6-EE93D1982071}">
      <formula1>連絡先</formula1>
    </dataValidation>
    <dataValidation imeMode="fullKatakana" allowBlank="1" showInputMessage="1" showErrorMessage="1" error="全角カナで入力してください。" sqref="C9:F9" xr:uid="{113B3A54-306A-4D82-BA45-5ECC79543F1D}"/>
  </dataValidations>
  <pageMargins left="0.7" right="0.7" top="0.75" bottom="0.75" header="0.3" footer="0.3"/>
  <pageSetup paperSize="9" orientation="portrait" verticalDpi="0" r:id="rId1"/>
  <ignoredErrors>
    <ignoredError sqref="C5 C9:C10" unlocked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E1C3E6F1-4A00-47A2-B508-FE384AD623C2}">
          <x14:formula1>
            <xm:f>リスト!$I$4:$I$6</xm:f>
          </x14:formula1>
          <xm:sqref>J9</xm:sqref>
        </x14:dataValidation>
        <x14:dataValidation type="list" allowBlank="1" showInputMessage="1" showErrorMessage="1" xr:uid="{B8A7AE81-4989-4C6E-8DB9-13A997C37421}">
          <x14:formula1>
            <xm:f>リスト!$G$4:$G$34</xm:f>
          </x14:formula1>
          <xm:sqref>M14 M6</xm:sqref>
        </x14:dataValidation>
        <x14:dataValidation type="list" allowBlank="1" showInputMessage="1" showErrorMessage="1" xr:uid="{0C688488-24AC-4372-888E-6AE975F304DE}">
          <x14:formula1>
            <xm:f>リスト!$F$4:$F$15</xm:f>
          </x14:formula1>
          <xm:sqref>L14 L6</xm:sqref>
        </x14:dataValidation>
        <x14:dataValidation type="list" allowBlank="1" showInputMessage="1" showErrorMessage="1" xr:uid="{3E881E53-E083-4C52-B052-0AA714B417DA}">
          <x14:formula1>
            <xm:f>リスト!$A$3:$E$3</xm:f>
          </x14:formula1>
          <xm:sqref>J6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9990E-FB36-4BF8-AC23-4D584AFF5C42}">
  <sheetPr>
    <tabColor rgb="FFFFFF00"/>
    <pageSetUpPr autoPageBreaks="0"/>
  </sheetPr>
  <dimension ref="A1:BJ98"/>
  <sheetViews>
    <sheetView showGridLines="0" showRowColHeaders="0" showZeros="0" zoomScaleNormal="100" zoomScaleSheetLayoutView="100" workbookViewId="0"/>
  </sheetViews>
  <sheetFormatPr defaultColWidth="9" defaultRowHeight="15.75"/>
  <cols>
    <col min="1" max="11" width="2.625" style="369" customWidth="1"/>
    <col min="12" max="12" width="2.375" style="369" customWidth="1"/>
    <col min="13" max="46" width="2.625" style="369" customWidth="1"/>
    <col min="47" max="47" width="3.125" style="369" customWidth="1"/>
    <col min="48" max="97" width="1.875" style="369" customWidth="1"/>
    <col min="98" max="16384" width="9" style="369"/>
  </cols>
  <sheetData>
    <row r="1" spans="1:50" s="365" customFormat="1" ht="24.95" customHeight="1">
      <c r="I1" s="2719" t="s">
        <v>12</v>
      </c>
      <c r="J1" s="2719"/>
      <c r="K1" s="2719"/>
      <c r="L1" s="2719">
        <v>6</v>
      </c>
      <c r="M1" s="2719"/>
      <c r="N1" s="814" t="s">
        <v>2005</v>
      </c>
      <c r="O1" s="812"/>
      <c r="P1" s="813"/>
      <c r="Q1" s="813"/>
      <c r="R1" s="366"/>
      <c r="S1" s="366"/>
      <c r="T1" s="366"/>
      <c r="U1" s="366"/>
      <c r="V1" s="366"/>
      <c r="W1" s="366"/>
      <c r="X1" s="366"/>
      <c r="Y1" s="366"/>
      <c r="AE1" s="820" t="s">
        <v>1521</v>
      </c>
      <c r="AF1" s="2748" t="s">
        <v>1522</v>
      </c>
      <c r="AG1" s="2748"/>
      <c r="AH1" s="2748"/>
      <c r="AI1" s="2748"/>
      <c r="AJ1" s="2748"/>
      <c r="AK1" s="2748"/>
      <c r="AL1" s="2748"/>
      <c r="AM1" s="2748"/>
      <c r="AN1" s="2748"/>
      <c r="AO1" s="2748"/>
      <c r="AP1" s="2748"/>
      <c r="AQ1" s="2748"/>
      <c r="AR1" s="821" t="s">
        <v>1523</v>
      </c>
    </row>
    <row r="2" spans="1:50" ht="8.1" customHeight="1">
      <c r="P2" s="2706" t="s">
        <v>1524</v>
      </c>
      <c r="Q2" s="2706"/>
      <c r="R2" s="2749">
        <f>IFERROR(一般_所得者情報!C5,"")</f>
        <v>0</v>
      </c>
      <c r="S2" s="2749"/>
      <c r="T2" s="2749"/>
      <c r="U2" s="2749"/>
      <c r="V2" s="2749"/>
      <c r="W2" s="2749"/>
      <c r="X2" s="2749"/>
      <c r="Y2" s="2749"/>
      <c r="Z2" s="2749"/>
      <c r="AA2" s="2749"/>
      <c r="AB2" s="2749"/>
      <c r="AC2" s="2713" t="s">
        <v>1855</v>
      </c>
      <c r="AD2" s="2714"/>
      <c r="AE2" s="2546">
        <f>IFERROR(一般_所得者情報!C9,"")</f>
        <v>0</v>
      </c>
      <c r="AF2" s="2547"/>
      <c r="AG2" s="2547"/>
      <c r="AH2" s="2547"/>
      <c r="AI2" s="2547"/>
      <c r="AJ2" s="2547"/>
      <c r="AK2" s="2709"/>
      <c r="AL2" s="2750" t="s">
        <v>1525</v>
      </c>
      <c r="AM2" s="2735" t="s">
        <v>1526</v>
      </c>
      <c r="AN2" s="2706"/>
      <c r="AO2" s="2729">
        <f>IFERROR(一般_所得者情報!C14,"")</f>
        <v>0</v>
      </c>
      <c r="AP2" s="2730"/>
      <c r="AQ2" s="2730"/>
      <c r="AR2" s="2730"/>
      <c r="AS2" s="2730"/>
      <c r="AT2" s="2731"/>
    </row>
    <row r="3" spans="1:50" ht="14.1" customHeight="1">
      <c r="P3" s="2706"/>
      <c r="Q3" s="2706"/>
      <c r="R3" s="2749"/>
      <c r="S3" s="2749"/>
      <c r="T3" s="2749"/>
      <c r="U3" s="2749"/>
      <c r="V3" s="2749"/>
      <c r="W3" s="2749"/>
      <c r="X3" s="2749"/>
      <c r="Y3" s="2749"/>
      <c r="Z3" s="2749"/>
      <c r="AA3" s="2749"/>
      <c r="AB3" s="2749"/>
      <c r="AC3" s="2714"/>
      <c r="AD3" s="2714"/>
      <c r="AE3" s="2523">
        <f>IFERROR(一般_所得者情報!C10,"")</f>
        <v>0</v>
      </c>
      <c r="AF3" s="2524"/>
      <c r="AG3" s="2524"/>
      <c r="AH3" s="2524"/>
      <c r="AI3" s="2524"/>
      <c r="AJ3" s="2524"/>
      <c r="AK3" s="2712"/>
      <c r="AL3" s="2751"/>
      <c r="AM3" s="2706"/>
      <c r="AN3" s="2706"/>
      <c r="AO3" s="2732"/>
      <c r="AP3" s="2733"/>
      <c r="AQ3" s="2733"/>
      <c r="AR3" s="2733"/>
      <c r="AS3" s="2733"/>
      <c r="AT3" s="2734"/>
    </row>
    <row r="4" spans="1:50" ht="9.9499999999999993" customHeight="1">
      <c r="P4" s="2735" t="s">
        <v>1527</v>
      </c>
      <c r="Q4" s="2706"/>
      <c r="R4" s="2736">
        <f>IFERROR(一般_所得者情報!C6,"")</f>
        <v>0</v>
      </c>
      <c r="S4" s="2737"/>
      <c r="T4" s="2737"/>
      <c r="U4" s="2737"/>
      <c r="V4" s="2737"/>
      <c r="W4" s="2737"/>
      <c r="X4" s="2737"/>
      <c r="Y4" s="2737"/>
      <c r="Z4" s="2737"/>
      <c r="AA4" s="2737"/>
      <c r="AB4" s="2738"/>
      <c r="AC4" s="2713" t="s">
        <v>1528</v>
      </c>
      <c r="AD4" s="2714"/>
      <c r="AE4" s="2617" t="str">
        <f>IFERROR(一般_所得者情報!C11,"")</f>
        <v>携帯</v>
      </c>
      <c r="AF4" s="2618"/>
      <c r="AG4" s="2618">
        <f>IFERROR(一般_所得者情報!D11,"")</f>
        <v>0</v>
      </c>
      <c r="AH4" s="2618"/>
      <c r="AI4" s="2618"/>
      <c r="AJ4" s="2618"/>
      <c r="AK4" s="2619"/>
      <c r="AL4" s="2751"/>
      <c r="AM4" s="2617" t="s">
        <v>1529</v>
      </c>
      <c r="AN4" s="2619"/>
      <c r="AO4" s="2742">
        <f>IFERROR(一般_所得者情報!C15,"")</f>
        <v>0</v>
      </c>
      <c r="AP4" s="2743"/>
      <c r="AQ4" s="2743"/>
      <c r="AR4" s="2743"/>
      <c r="AS4" s="2743"/>
      <c r="AT4" s="2744"/>
    </row>
    <row r="5" spans="1:50" ht="9.9499999999999993" customHeight="1">
      <c r="P5" s="2706"/>
      <c r="Q5" s="2706"/>
      <c r="R5" s="2739"/>
      <c r="S5" s="2740"/>
      <c r="T5" s="2740"/>
      <c r="U5" s="2740"/>
      <c r="V5" s="2740"/>
      <c r="W5" s="2740"/>
      <c r="X5" s="2740"/>
      <c r="Y5" s="2740"/>
      <c r="Z5" s="2740"/>
      <c r="AA5" s="2740"/>
      <c r="AB5" s="2741"/>
      <c r="AC5" s="2714"/>
      <c r="AD5" s="2714"/>
      <c r="AE5" s="2469"/>
      <c r="AF5" s="2470"/>
      <c r="AG5" s="2470"/>
      <c r="AH5" s="2470"/>
      <c r="AI5" s="2470"/>
      <c r="AJ5" s="2470"/>
      <c r="AK5" s="2471"/>
      <c r="AL5" s="2751"/>
      <c r="AM5" s="2469"/>
      <c r="AN5" s="2471"/>
      <c r="AO5" s="2745"/>
      <c r="AP5" s="2746"/>
      <c r="AQ5" s="2746"/>
      <c r="AR5" s="2746"/>
      <c r="AS5" s="2746"/>
      <c r="AT5" s="2747"/>
    </row>
    <row r="6" spans="1:50" ht="9.9499999999999993" customHeight="1">
      <c r="P6" s="2706" t="s">
        <v>1530</v>
      </c>
      <c r="Q6" s="2706"/>
      <c r="R6" s="2707">
        <f>IFERROR(一般_所得者情報!C7,"")</f>
        <v>0</v>
      </c>
      <c r="S6" s="2708"/>
      <c r="T6" s="2708"/>
      <c r="U6" s="2708"/>
      <c r="V6" s="2709"/>
      <c r="W6" s="2706" t="s">
        <v>1531</v>
      </c>
      <c r="X6" s="2706"/>
      <c r="Y6" s="2706">
        <f>IFERROR(一般_所得者情報!C8,"")</f>
        <v>0</v>
      </c>
      <c r="Z6" s="2706"/>
      <c r="AA6" s="2706"/>
      <c r="AB6" s="2706"/>
      <c r="AC6" s="2713" t="s">
        <v>1532</v>
      </c>
      <c r="AD6" s="2714"/>
      <c r="AE6" s="2715">
        <f>IFERROR(一般_所得者情報!C12,"")</f>
        <v>0</v>
      </c>
      <c r="AF6" s="2715"/>
      <c r="AG6" s="2715"/>
      <c r="AH6" s="2715"/>
      <c r="AI6" s="2715"/>
      <c r="AJ6" s="2715"/>
      <c r="AK6" s="2715"/>
      <c r="AL6" s="2751"/>
      <c r="AM6" s="2546" t="s">
        <v>1533</v>
      </c>
      <c r="AN6" s="2548"/>
      <c r="AO6" s="2742">
        <f>IFERROR(一般_所得者情報!C16,"")</f>
        <v>0</v>
      </c>
      <c r="AP6" s="2743"/>
      <c r="AQ6" s="2743"/>
      <c r="AR6" s="2743"/>
      <c r="AS6" s="2743"/>
      <c r="AT6" s="2744"/>
    </row>
    <row r="7" spans="1:50" ht="9.9499999999999993" customHeight="1">
      <c r="P7" s="2706"/>
      <c r="Q7" s="2706"/>
      <c r="R7" s="2710"/>
      <c r="S7" s="2711"/>
      <c r="T7" s="2711"/>
      <c r="U7" s="2711"/>
      <c r="V7" s="2712"/>
      <c r="W7" s="2706"/>
      <c r="X7" s="2706"/>
      <c r="Y7" s="2706"/>
      <c r="Z7" s="2706"/>
      <c r="AA7" s="2706"/>
      <c r="AB7" s="2706"/>
      <c r="AC7" s="2714"/>
      <c r="AD7" s="2714"/>
      <c r="AE7" s="2715"/>
      <c r="AF7" s="2715"/>
      <c r="AG7" s="2715"/>
      <c r="AH7" s="2715"/>
      <c r="AI7" s="2715"/>
      <c r="AJ7" s="2715"/>
      <c r="AK7" s="2715"/>
      <c r="AL7" s="2752"/>
      <c r="AM7" s="2523"/>
      <c r="AN7" s="2525"/>
      <c r="AO7" s="2745"/>
      <c r="AP7" s="2746"/>
      <c r="AQ7" s="2746"/>
      <c r="AR7" s="2746"/>
      <c r="AS7" s="2746"/>
      <c r="AT7" s="2747"/>
    </row>
    <row r="8" spans="1:50" ht="5.0999999999999996" customHeight="1"/>
    <row r="9" spans="1:50" ht="12.95" customHeight="1">
      <c r="A9" s="2716" t="str">
        <f>IFERROR(計算シート!G4,"")</f>
        <v/>
      </c>
      <c r="B9" s="2716"/>
      <c r="C9" s="2716"/>
      <c r="D9" s="2716"/>
      <c r="E9" s="2716"/>
      <c r="F9" s="2716"/>
      <c r="G9" s="2716"/>
      <c r="H9" s="2716"/>
      <c r="I9" s="2717" t="s">
        <v>1890</v>
      </c>
      <c r="J9" s="2717"/>
      <c r="AK9" s="370"/>
      <c r="AL9" s="2753" t="s">
        <v>1534</v>
      </c>
      <c r="AM9" s="2753"/>
      <c r="AN9" s="2700"/>
      <c r="AO9" s="2701"/>
      <c r="AP9" s="2701"/>
      <c r="AQ9" s="2701"/>
      <c r="AR9" s="2702"/>
    </row>
    <row r="10" spans="1:50" ht="12" customHeight="1">
      <c r="M10" s="371" t="s">
        <v>1535</v>
      </c>
      <c r="N10" s="2718">
        <f>IFERROR(DATEVALUE(営業等_売上!C7&amp;営業等_売上!D7),"")</f>
        <v>45292</v>
      </c>
      <c r="O10" s="2718"/>
      <c r="P10" s="2718"/>
      <c r="Q10" s="2718"/>
      <c r="R10" s="372"/>
      <c r="S10" s="372" t="s">
        <v>1536</v>
      </c>
      <c r="T10" s="2718">
        <f>IFERROR(DATEVALUE(営業等_売上!F7&amp;営業等_売上!G7),"")</f>
        <v>45657</v>
      </c>
      <c r="U10" s="2718"/>
      <c r="V10" s="2718"/>
      <c r="W10" s="2718"/>
      <c r="X10" s="372" t="s">
        <v>1891</v>
      </c>
    </row>
    <row r="11" spans="1:50" ht="12" customHeight="1">
      <c r="A11" s="2703" t="s">
        <v>1537</v>
      </c>
      <c r="B11" s="2704"/>
      <c r="C11" s="2704"/>
      <c r="D11" s="2704"/>
      <c r="E11" s="2704"/>
      <c r="F11" s="2704"/>
      <c r="G11" s="2704"/>
      <c r="H11" s="2705"/>
      <c r="I11" s="2703" t="s">
        <v>1538</v>
      </c>
      <c r="J11" s="2704"/>
      <c r="K11" s="2704"/>
      <c r="L11" s="2704"/>
      <c r="M11" s="2705"/>
      <c r="N11" s="2703" t="s">
        <v>1537</v>
      </c>
      <c r="O11" s="2704"/>
      <c r="P11" s="2704"/>
      <c r="Q11" s="2704"/>
      <c r="R11" s="2704"/>
      <c r="S11" s="2704"/>
      <c r="T11" s="2704"/>
      <c r="U11" s="2705"/>
      <c r="V11" s="2703" t="s">
        <v>1538</v>
      </c>
      <c r="W11" s="2704"/>
      <c r="X11" s="2704"/>
      <c r="Y11" s="2704"/>
      <c r="Z11" s="2705"/>
      <c r="AB11" s="389" t="s">
        <v>1539</v>
      </c>
    </row>
    <row r="12" spans="1:50" ht="9.6" customHeight="1">
      <c r="A12" s="2526" t="s">
        <v>1337</v>
      </c>
      <c r="B12" s="2541" t="s">
        <v>1540</v>
      </c>
      <c r="C12" s="2542"/>
      <c r="D12" s="2542"/>
      <c r="E12" s="2542"/>
      <c r="F12" s="2542"/>
      <c r="G12" s="2543"/>
      <c r="H12" s="2590" t="s">
        <v>1541</v>
      </c>
      <c r="I12" s="2535">
        <f>IFERROR(計算シート!G84,"")</f>
        <v>0</v>
      </c>
      <c r="J12" s="2536"/>
      <c r="K12" s="2536"/>
      <c r="L12" s="2536"/>
      <c r="M12" s="2537"/>
      <c r="N12" s="2697" t="s">
        <v>1542</v>
      </c>
      <c r="O12" s="2526" t="s">
        <v>1543</v>
      </c>
      <c r="P12" s="2542" t="s">
        <v>1544</v>
      </c>
      <c r="Q12" s="2542"/>
      <c r="R12" s="2542"/>
      <c r="S12" s="2542"/>
      <c r="T12" s="2543"/>
      <c r="U12" s="2544" t="s">
        <v>1545</v>
      </c>
      <c r="V12" s="2535">
        <f>IFERROR(営業等_経費!C67,"")</f>
        <v>0</v>
      </c>
      <c r="W12" s="2536"/>
      <c r="X12" s="2536"/>
      <c r="Y12" s="2536"/>
      <c r="Z12" s="2537"/>
      <c r="AB12" s="2479" t="s">
        <v>1546</v>
      </c>
      <c r="AC12" s="2480"/>
      <c r="AD12" s="2480"/>
      <c r="AE12" s="2480"/>
      <c r="AF12" s="2695"/>
      <c r="AG12" s="2657" t="s">
        <v>1547</v>
      </c>
      <c r="AH12" s="2481"/>
      <c r="AI12" s="2617" t="s">
        <v>1548</v>
      </c>
      <c r="AJ12" s="2619"/>
      <c r="AK12" s="2683" t="s">
        <v>1549</v>
      </c>
      <c r="AL12" s="2684"/>
      <c r="AM12" s="2685"/>
      <c r="AN12" s="2479" t="s">
        <v>1550</v>
      </c>
      <c r="AO12" s="2480"/>
      <c r="AP12" s="2481"/>
      <c r="AQ12" s="2617" t="s">
        <v>1551</v>
      </c>
      <c r="AR12" s="2618"/>
      <c r="AS12" s="2618"/>
      <c r="AT12" s="2619"/>
    </row>
    <row r="13" spans="1:50" ht="9.6" customHeight="1">
      <c r="A13" s="2527"/>
      <c r="B13" s="2532"/>
      <c r="C13" s="2533"/>
      <c r="D13" s="2533"/>
      <c r="E13" s="2533"/>
      <c r="F13" s="2533"/>
      <c r="G13" s="2534"/>
      <c r="H13" s="2591"/>
      <c r="I13" s="2538"/>
      <c r="J13" s="2539"/>
      <c r="K13" s="2539"/>
      <c r="L13" s="2539"/>
      <c r="M13" s="2540"/>
      <c r="N13" s="2698"/>
      <c r="O13" s="2527"/>
      <c r="P13" s="2533"/>
      <c r="Q13" s="2533"/>
      <c r="R13" s="2533"/>
      <c r="S13" s="2533"/>
      <c r="T13" s="2534"/>
      <c r="U13" s="2545"/>
      <c r="V13" s="2538"/>
      <c r="W13" s="2539"/>
      <c r="X13" s="2539"/>
      <c r="Y13" s="2539"/>
      <c r="Z13" s="2540"/>
      <c r="AB13" s="2485"/>
      <c r="AC13" s="2486"/>
      <c r="AD13" s="2486"/>
      <c r="AE13" s="2486"/>
      <c r="AF13" s="2696"/>
      <c r="AG13" s="2659"/>
      <c r="AH13" s="2487"/>
      <c r="AI13" s="2469"/>
      <c r="AJ13" s="2471"/>
      <c r="AK13" s="2686" t="s">
        <v>1552</v>
      </c>
      <c r="AL13" s="2687"/>
      <c r="AM13" s="2688"/>
      <c r="AN13" s="2482"/>
      <c r="AO13" s="2483"/>
      <c r="AP13" s="2484"/>
      <c r="AQ13" s="2469"/>
      <c r="AR13" s="2470"/>
      <c r="AS13" s="2470"/>
      <c r="AT13" s="2471"/>
    </row>
    <row r="14" spans="1:50" ht="9.6" customHeight="1">
      <c r="A14" s="2527"/>
      <c r="B14" s="2689" t="s">
        <v>1857</v>
      </c>
      <c r="C14" s="2690"/>
      <c r="D14" s="2690"/>
      <c r="E14" s="2690"/>
      <c r="F14" s="2690"/>
      <c r="G14" s="2691"/>
      <c r="H14" s="2590" t="s">
        <v>1554</v>
      </c>
      <c r="I14" s="2535">
        <f>IFERROR(計算シート!G85,"")</f>
        <v>0</v>
      </c>
      <c r="J14" s="2536"/>
      <c r="K14" s="2536"/>
      <c r="L14" s="2536"/>
      <c r="M14" s="2537"/>
      <c r="N14" s="2698"/>
      <c r="O14" s="2527"/>
      <c r="P14" s="2542" t="s">
        <v>1555</v>
      </c>
      <c r="Q14" s="2542"/>
      <c r="R14" s="2542"/>
      <c r="S14" s="2542"/>
      <c r="T14" s="2543"/>
      <c r="U14" s="2544" t="s">
        <v>1556</v>
      </c>
      <c r="V14" s="2535">
        <f>IFERROR(営業等_経費!C70,"")</f>
        <v>0</v>
      </c>
      <c r="W14" s="2536"/>
      <c r="X14" s="2536"/>
      <c r="Y14" s="2536"/>
      <c r="Z14" s="2537"/>
      <c r="AB14" s="2479">
        <f>IFERROR(営業等_経費!D11,"")</f>
        <v>0</v>
      </c>
      <c r="AC14" s="2480"/>
      <c r="AD14" s="2480"/>
      <c r="AE14" s="2480"/>
      <c r="AF14" s="2480"/>
      <c r="AG14" s="2657">
        <f>IFERROR(営業等_経費!F11,"")</f>
        <v>0</v>
      </c>
      <c r="AH14" s="2481"/>
      <c r="AI14" s="2303" t="s">
        <v>1153</v>
      </c>
      <c r="AJ14" s="2305"/>
      <c r="AK14" s="2639">
        <f>IFERROR(営業等_経費!H11,"")</f>
        <v>0</v>
      </c>
      <c r="AL14" s="2640"/>
      <c r="AM14" s="2640"/>
      <c r="AN14" s="374"/>
      <c r="AO14" s="375"/>
      <c r="AP14" s="376" t="s">
        <v>1253</v>
      </c>
      <c r="AQ14" s="377"/>
      <c r="AR14" s="378"/>
      <c r="AS14" s="378"/>
      <c r="AT14" s="379" t="s">
        <v>1253</v>
      </c>
    </row>
    <row r="15" spans="1:50" ht="9.6" customHeight="1">
      <c r="A15" s="2527"/>
      <c r="B15" s="2692"/>
      <c r="C15" s="2693"/>
      <c r="D15" s="2693"/>
      <c r="E15" s="2693"/>
      <c r="F15" s="2693"/>
      <c r="G15" s="2694"/>
      <c r="H15" s="2591"/>
      <c r="I15" s="2538"/>
      <c r="J15" s="2539"/>
      <c r="K15" s="2539"/>
      <c r="L15" s="2539"/>
      <c r="M15" s="2540"/>
      <c r="N15" s="2698"/>
      <c r="O15" s="2527"/>
      <c r="P15" s="2533"/>
      <c r="Q15" s="2533"/>
      <c r="R15" s="2533"/>
      <c r="S15" s="2533"/>
      <c r="T15" s="2534"/>
      <c r="U15" s="2545"/>
      <c r="V15" s="2538"/>
      <c r="W15" s="2539"/>
      <c r="X15" s="2539"/>
      <c r="Y15" s="2539"/>
      <c r="Z15" s="2540"/>
      <c r="AB15" s="2482"/>
      <c r="AC15" s="2483"/>
      <c r="AD15" s="2483"/>
      <c r="AE15" s="2483"/>
      <c r="AF15" s="2483"/>
      <c r="AG15" s="2658"/>
      <c r="AH15" s="2484"/>
      <c r="AI15" s="2482">
        <f>IFERROR(営業等_経費!G11,"")</f>
        <v>0</v>
      </c>
      <c r="AJ15" s="2484"/>
      <c r="AK15" s="2660"/>
      <c r="AL15" s="2660"/>
      <c r="AM15" s="2660"/>
      <c r="AN15" s="2648">
        <f>IFERROR(計算シート!G89,"")</f>
        <v>0</v>
      </c>
      <c r="AO15" s="2649"/>
      <c r="AP15" s="2650"/>
      <c r="AQ15" s="2665"/>
      <c r="AR15" s="2666"/>
      <c r="AS15" s="2666"/>
      <c r="AT15" s="2667"/>
    </row>
    <row r="16" spans="1:50" ht="9.6" customHeight="1">
      <c r="A16" s="2527"/>
      <c r="B16" s="2541" t="s">
        <v>1557</v>
      </c>
      <c r="C16" s="2542"/>
      <c r="D16" s="2542"/>
      <c r="E16" s="2542"/>
      <c r="F16" s="2542"/>
      <c r="G16" s="2543"/>
      <c r="H16" s="2590" t="s">
        <v>1558</v>
      </c>
      <c r="I16" s="2535">
        <f>IFERROR(計算シート!G86,"")</f>
        <v>0</v>
      </c>
      <c r="J16" s="2536"/>
      <c r="K16" s="2536"/>
      <c r="L16" s="2536"/>
      <c r="M16" s="2537"/>
      <c r="N16" s="2698"/>
      <c r="O16" s="2527"/>
      <c r="P16" s="2542" t="s">
        <v>1559</v>
      </c>
      <c r="Q16" s="2542"/>
      <c r="R16" s="2542"/>
      <c r="S16" s="2542"/>
      <c r="T16" s="2543"/>
      <c r="U16" s="2544" t="s">
        <v>1560</v>
      </c>
      <c r="V16" s="2535">
        <f>IFERROR(営業等_経費!C73,"")</f>
        <v>0</v>
      </c>
      <c r="W16" s="2536"/>
      <c r="X16" s="2536"/>
      <c r="Y16" s="2536"/>
      <c r="Z16" s="2537"/>
      <c r="AB16" s="2485"/>
      <c r="AC16" s="2486"/>
      <c r="AD16" s="2486"/>
      <c r="AE16" s="2486"/>
      <c r="AF16" s="2486"/>
      <c r="AG16" s="2659"/>
      <c r="AH16" s="2487"/>
      <c r="AI16" s="2485"/>
      <c r="AJ16" s="2487"/>
      <c r="AK16" s="2654">
        <f>IFERROR(営業等_経費!I11,"")</f>
        <v>0</v>
      </c>
      <c r="AL16" s="2655"/>
      <c r="AM16" s="2656"/>
      <c r="AN16" s="2651"/>
      <c r="AO16" s="2652"/>
      <c r="AP16" s="2653"/>
      <c r="AQ16" s="2668"/>
      <c r="AR16" s="2669"/>
      <c r="AS16" s="2669"/>
      <c r="AT16" s="2670"/>
      <c r="AV16" s="2720"/>
      <c r="AW16" s="2721"/>
      <c r="AX16" s="2722"/>
    </row>
    <row r="17" spans="1:62" ht="9.6" customHeight="1">
      <c r="A17" s="2527"/>
      <c r="B17" s="2532"/>
      <c r="C17" s="2533"/>
      <c r="D17" s="2533"/>
      <c r="E17" s="2533"/>
      <c r="F17" s="2533"/>
      <c r="G17" s="2534"/>
      <c r="H17" s="2591"/>
      <c r="I17" s="2538"/>
      <c r="J17" s="2539"/>
      <c r="K17" s="2539"/>
      <c r="L17" s="2539"/>
      <c r="M17" s="2540"/>
      <c r="N17" s="2698"/>
      <c r="O17" s="2527"/>
      <c r="P17" s="2533"/>
      <c r="Q17" s="2533"/>
      <c r="R17" s="2533"/>
      <c r="S17" s="2533"/>
      <c r="T17" s="2534"/>
      <c r="U17" s="2545"/>
      <c r="V17" s="2538"/>
      <c r="W17" s="2539"/>
      <c r="X17" s="2539"/>
      <c r="Y17" s="2539"/>
      <c r="Z17" s="2540"/>
      <c r="AB17" s="2479">
        <f>IFERROR(営業等_経費!D12,"")</f>
        <v>0</v>
      </c>
      <c r="AC17" s="2480"/>
      <c r="AD17" s="2480"/>
      <c r="AE17" s="2480"/>
      <c r="AF17" s="2480"/>
      <c r="AG17" s="2657">
        <f>IFERROR(営業等_経費!F12,"")</f>
        <v>0</v>
      </c>
      <c r="AH17" s="2481"/>
      <c r="AI17" s="2303"/>
      <c r="AJ17" s="2305"/>
      <c r="AK17" s="2639">
        <f>IFERROR(営業等_経費!H12,"")</f>
        <v>0</v>
      </c>
      <c r="AL17" s="2640"/>
      <c r="AM17" s="2640"/>
      <c r="AN17" s="380"/>
      <c r="AO17" s="381"/>
      <c r="AP17" s="382" t="s">
        <v>1253</v>
      </c>
      <c r="AQ17" s="377"/>
      <c r="AR17" s="378"/>
      <c r="AS17" s="378"/>
      <c r="AT17" s="379" t="s">
        <v>1253</v>
      </c>
      <c r="AV17" s="2723"/>
      <c r="AW17" s="2724"/>
      <c r="AX17" s="2725"/>
      <c r="AY17" s="2529" t="s">
        <v>1955</v>
      </c>
      <c r="AZ17" s="2530"/>
      <c r="BA17" s="2530"/>
      <c r="BB17" s="2530"/>
      <c r="BC17" s="2530"/>
      <c r="BD17" s="2530"/>
      <c r="BE17" s="2530"/>
      <c r="BF17" s="2530"/>
      <c r="BG17" s="2530"/>
      <c r="BH17" s="2530"/>
      <c r="BI17" s="2530"/>
      <c r="BJ17" s="2530"/>
    </row>
    <row r="18" spans="1:62" ht="9.6" customHeight="1">
      <c r="A18" s="2527"/>
      <c r="B18" s="2479" t="s">
        <v>1561</v>
      </c>
      <c r="C18" s="2480"/>
      <c r="D18" s="2480"/>
      <c r="E18" s="2480"/>
      <c r="F18" s="2480"/>
      <c r="G18" s="2481"/>
      <c r="H18" s="2590" t="s">
        <v>1562</v>
      </c>
      <c r="I18" s="2535">
        <f>IFERROR(計算シート!G87,"")</f>
        <v>0</v>
      </c>
      <c r="J18" s="2536"/>
      <c r="K18" s="2536"/>
      <c r="L18" s="2536"/>
      <c r="M18" s="2537"/>
      <c r="N18" s="2698"/>
      <c r="O18" s="2527"/>
      <c r="P18" s="2542" t="s">
        <v>1563</v>
      </c>
      <c r="Q18" s="2542"/>
      <c r="R18" s="2542"/>
      <c r="S18" s="2542"/>
      <c r="T18" s="2543"/>
      <c r="U18" s="2544" t="s">
        <v>1564</v>
      </c>
      <c r="V18" s="2535">
        <f>IFERROR(営業等_経費!C76,"")</f>
        <v>0</v>
      </c>
      <c r="W18" s="2536"/>
      <c r="X18" s="2536"/>
      <c r="Y18" s="2536"/>
      <c r="Z18" s="2537"/>
      <c r="AB18" s="2482"/>
      <c r="AC18" s="2483"/>
      <c r="AD18" s="2483"/>
      <c r="AE18" s="2483"/>
      <c r="AF18" s="2483"/>
      <c r="AG18" s="2658"/>
      <c r="AH18" s="2484"/>
      <c r="AI18" s="2482">
        <f>IFERROR(営業等_経費!G12,"")</f>
        <v>0</v>
      </c>
      <c r="AJ18" s="2484"/>
      <c r="AK18" s="2660"/>
      <c r="AL18" s="2660"/>
      <c r="AM18" s="2660"/>
      <c r="AN18" s="2648">
        <f>IFERROR(計算シート!G90,"")</f>
        <v>0</v>
      </c>
      <c r="AO18" s="2649"/>
      <c r="AP18" s="2650"/>
      <c r="AQ18" s="2665"/>
      <c r="AR18" s="2666"/>
      <c r="AS18" s="2666"/>
      <c r="AT18" s="2667"/>
      <c r="AV18" s="2723"/>
      <c r="AW18" s="2724"/>
      <c r="AX18" s="2725"/>
      <c r="AY18" s="2529"/>
      <c r="AZ18" s="2530"/>
      <c r="BA18" s="2530"/>
      <c r="BB18" s="2530"/>
      <c r="BC18" s="2530"/>
      <c r="BD18" s="2530"/>
      <c r="BE18" s="2530"/>
      <c r="BF18" s="2530"/>
      <c r="BG18" s="2530"/>
      <c r="BH18" s="2530"/>
      <c r="BI18" s="2530"/>
      <c r="BJ18" s="2530"/>
    </row>
    <row r="19" spans="1:62" ht="9.6" customHeight="1" thickBot="1">
      <c r="A19" s="2679"/>
      <c r="B19" s="2676" t="s">
        <v>1565</v>
      </c>
      <c r="C19" s="2677"/>
      <c r="D19" s="2677"/>
      <c r="E19" s="2677"/>
      <c r="F19" s="2677"/>
      <c r="G19" s="2678"/>
      <c r="H19" s="2591"/>
      <c r="I19" s="2538"/>
      <c r="J19" s="2539"/>
      <c r="K19" s="2539"/>
      <c r="L19" s="2539"/>
      <c r="M19" s="2540"/>
      <c r="N19" s="2698"/>
      <c r="O19" s="2527"/>
      <c r="P19" s="2533"/>
      <c r="Q19" s="2533"/>
      <c r="R19" s="2533"/>
      <c r="S19" s="2533"/>
      <c r="T19" s="2534"/>
      <c r="U19" s="2545"/>
      <c r="V19" s="2538"/>
      <c r="W19" s="2539"/>
      <c r="X19" s="2539"/>
      <c r="Y19" s="2539"/>
      <c r="Z19" s="2540"/>
      <c r="AB19" s="2485"/>
      <c r="AC19" s="2486"/>
      <c r="AD19" s="2486"/>
      <c r="AE19" s="2486"/>
      <c r="AF19" s="2486"/>
      <c r="AG19" s="2659"/>
      <c r="AH19" s="2487"/>
      <c r="AI19" s="2485"/>
      <c r="AJ19" s="2487"/>
      <c r="AK19" s="2654">
        <f>IFERROR(営業等_経費!I12,"")</f>
        <v>0</v>
      </c>
      <c r="AL19" s="2655"/>
      <c r="AM19" s="2656"/>
      <c r="AN19" s="2651"/>
      <c r="AO19" s="2652"/>
      <c r="AP19" s="2653"/>
      <c r="AQ19" s="2668"/>
      <c r="AR19" s="2669"/>
      <c r="AS19" s="2669"/>
      <c r="AT19" s="2670"/>
      <c r="AV19" s="2726"/>
      <c r="AW19" s="2727"/>
      <c r="AX19" s="2728"/>
    </row>
    <row r="20" spans="1:62" ht="9.6" customHeight="1" thickTop="1">
      <c r="A20" s="2638" t="s">
        <v>1566</v>
      </c>
      <c r="B20" s="2680" t="s">
        <v>1567</v>
      </c>
      <c r="C20" s="2681"/>
      <c r="D20" s="2681"/>
      <c r="E20" s="2681"/>
      <c r="F20" s="2681"/>
      <c r="G20" s="2682"/>
      <c r="H20" s="2590" t="s">
        <v>1568</v>
      </c>
      <c r="I20" s="2535">
        <f>IFERROR(計算シート!I84,"")</f>
        <v>0</v>
      </c>
      <c r="J20" s="2536"/>
      <c r="K20" s="2536"/>
      <c r="L20" s="2536"/>
      <c r="M20" s="2537"/>
      <c r="N20" s="2698"/>
      <c r="O20" s="2527"/>
      <c r="P20" s="2542" t="s">
        <v>1569</v>
      </c>
      <c r="Q20" s="2542"/>
      <c r="R20" s="2542"/>
      <c r="S20" s="2542"/>
      <c r="T20" s="2543"/>
      <c r="U20" s="2544" t="s">
        <v>1570</v>
      </c>
      <c r="V20" s="2535">
        <f>IFERROR(営業等_経費!C79,"")</f>
        <v>0</v>
      </c>
      <c r="W20" s="2536"/>
      <c r="X20" s="2536"/>
      <c r="Y20" s="2536"/>
      <c r="Z20" s="2537"/>
      <c r="AB20" s="2479">
        <f>IFERROR(営業等_経費!D13,"")</f>
        <v>0</v>
      </c>
      <c r="AC20" s="2480"/>
      <c r="AD20" s="2480"/>
      <c r="AE20" s="2480"/>
      <c r="AF20" s="2480"/>
      <c r="AG20" s="2657">
        <f>IFERROR(営業等_経費!F13,"")</f>
        <v>0</v>
      </c>
      <c r="AH20" s="2481"/>
      <c r="AI20" s="2303"/>
      <c r="AJ20" s="2305"/>
      <c r="AK20" s="2639">
        <f>IFERROR(営業等_経費!H12,"")</f>
        <v>0</v>
      </c>
      <c r="AL20" s="2640"/>
      <c r="AM20" s="2640"/>
      <c r="AN20" s="380"/>
      <c r="AO20" s="381"/>
      <c r="AP20" s="382" t="s">
        <v>1253</v>
      </c>
      <c r="AQ20" s="377"/>
      <c r="AR20" s="378"/>
      <c r="AS20" s="378"/>
      <c r="AT20" s="379" t="s">
        <v>1253</v>
      </c>
    </row>
    <row r="21" spans="1:62" ht="9.6" customHeight="1">
      <c r="A21" s="2527"/>
      <c r="B21" s="2453" t="s">
        <v>1571</v>
      </c>
      <c r="C21" s="2661"/>
      <c r="D21" s="2661"/>
      <c r="E21" s="2661"/>
      <c r="F21" s="2661"/>
      <c r="G21" s="2454"/>
      <c r="H21" s="2591"/>
      <c r="I21" s="2538"/>
      <c r="J21" s="2539"/>
      <c r="K21" s="2539"/>
      <c r="L21" s="2539"/>
      <c r="M21" s="2540"/>
      <c r="N21" s="2698"/>
      <c r="O21" s="2527"/>
      <c r="P21" s="2533"/>
      <c r="Q21" s="2533"/>
      <c r="R21" s="2533"/>
      <c r="S21" s="2533"/>
      <c r="T21" s="2534"/>
      <c r="U21" s="2545"/>
      <c r="V21" s="2538"/>
      <c r="W21" s="2539"/>
      <c r="X21" s="2539"/>
      <c r="Y21" s="2539"/>
      <c r="Z21" s="2540"/>
      <c r="AB21" s="2482"/>
      <c r="AC21" s="2483"/>
      <c r="AD21" s="2483"/>
      <c r="AE21" s="2483"/>
      <c r="AF21" s="2483"/>
      <c r="AG21" s="2658"/>
      <c r="AH21" s="2484"/>
      <c r="AI21" s="2482">
        <f>IFERROR(営業等_経費!G13,"")</f>
        <v>0</v>
      </c>
      <c r="AJ21" s="2484"/>
      <c r="AK21" s="2660"/>
      <c r="AL21" s="2660"/>
      <c r="AM21" s="2660"/>
      <c r="AN21" s="2648">
        <f>IFERROR(計算シート!G91,"")</f>
        <v>0</v>
      </c>
      <c r="AO21" s="2649"/>
      <c r="AP21" s="2650"/>
      <c r="AQ21" s="2665"/>
      <c r="AR21" s="2666"/>
      <c r="AS21" s="2666"/>
      <c r="AT21" s="2667"/>
    </row>
    <row r="22" spans="1:62" ht="9.6" customHeight="1">
      <c r="A22" s="2527"/>
      <c r="B22" s="2520" t="s">
        <v>1572</v>
      </c>
      <c r="C22" s="2521"/>
      <c r="D22" s="2521"/>
      <c r="E22" s="2559" t="s">
        <v>1573</v>
      </c>
      <c r="F22" s="2559"/>
      <c r="G22" s="2560"/>
      <c r="H22" s="2590" t="s">
        <v>1574</v>
      </c>
      <c r="I22" s="2535">
        <f>IFERROR(計算シート!I85,"")</f>
        <v>0</v>
      </c>
      <c r="J22" s="2536"/>
      <c r="K22" s="2536"/>
      <c r="L22" s="2536"/>
      <c r="M22" s="2537"/>
      <c r="N22" s="2698"/>
      <c r="O22" s="2527"/>
      <c r="P22" s="2542" t="s">
        <v>1575</v>
      </c>
      <c r="Q22" s="2542"/>
      <c r="R22" s="2542"/>
      <c r="S22" s="2542"/>
      <c r="T22" s="2543"/>
      <c r="U22" s="2544" t="s">
        <v>1576</v>
      </c>
      <c r="V22" s="2535">
        <f>IFERROR(営業等_経費!C82,"")</f>
        <v>0</v>
      </c>
      <c r="W22" s="2536"/>
      <c r="X22" s="2536"/>
      <c r="Y22" s="2536"/>
      <c r="Z22" s="2537"/>
      <c r="AB22" s="2485"/>
      <c r="AC22" s="2486"/>
      <c r="AD22" s="2486"/>
      <c r="AE22" s="2486"/>
      <c r="AF22" s="2486"/>
      <c r="AG22" s="2659"/>
      <c r="AH22" s="2487"/>
      <c r="AI22" s="2485"/>
      <c r="AJ22" s="2487"/>
      <c r="AK22" s="2654">
        <f>IFERROR(営業等_経費!I13,"")</f>
        <v>0</v>
      </c>
      <c r="AL22" s="2655"/>
      <c r="AM22" s="2656"/>
      <c r="AN22" s="2651"/>
      <c r="AO22" s="2652"/>
      <c r="AP22" s="2653"/>
      <c r="AQ22" s="2668"/>
      <c r="AR22" s="2669"/>
      <c r="AS22" s="2669"/>
      <c r="AT22" s="2670"/>
    </row>
    <row r="23" spans="1:62" ht="9.6" customHeight="1">
      <c r="A23" s="2527"/>
      <c r="B23" s="2520"/>
      <c r="C23" s="2521"/>
      <c r="D23" s="2521"/>
      <c r="E23" s="2470" t="s">
        <v>1577</v>
      </c>
      <c r="F23" s="2470"/>
      <c r="G23" s="2471"/>
      <c r="H23" s="2591"/>
      <c r="I23" s="2538"/>
      <c r="J23" s="2539"/>
      <c r="K23" s="2539"/>
      <c r="L23" s="2539"/>
      <c r="M23" s="2540"/>
      <c r="N23" s="2698"/>
      <c r="O23" s="2527"/>
      <c r="P23" s="2533"/>
      <c r="Q23" s="2533"/>
      <c r="R23" s="2533"/>
      <c r="S23" s="2533"/>
      <c r="T23" s="2534"/>
      <c r="U23" s="2545"/>
      <c r="V23" s="2538"/>
      <c r="W23" s="2539"/>
      <c r="X23" s="2539"/>
      <c r="Y23" s="2539"/>
      <c r="Z23" s="2540"/>
      <c r="AB23" s="383"/>
      <c r="AC23" s="384"/>
      <c r="AD23" s="384"/>
      <c r="AE23" s="2480">
        <f>IFERROR(営業等_経費!D16,"")</f>
        <v>0</v>
      </c>
      <c r="AF23" s="2480"/>
      <c r="AG23" s="384"/>
      <c r="AH23" s="385"/>
      <c r="AI23" s="386"/>
      <c r="AJ23" s="387"/>
      <c r="AK23" s="2639">
        <f>IFERROR(営業等_経費!F16,"")</f>
        <v>0</v>
      </c>
      <c r="AL23" s="2640"/>
      <c r="AM23" s="2641"/>
      <c r="AN23" s="2645">
        <f>IFERROR(計算シート!G92,"")</f>
        <v>0</v>
      </c>
      <c r="AO23" s="2646"/>
      <c r="AP23" s="2647"/>
      <c r="AQ23" s="377"/>
      <c r="AR23" s="378"/>
      <c r="AS23" s="378"/>
      <c r="AT23" s="388"/>
    </row>
    <row r="24" spans="1:62" ht="9.6" customHeight="1">
      <c r="A24" s="2527"/>
      <c r="B24" s="2541" t="s">
        <v>1578</v>
      </c>
      <c r="C24" s="2542"/>
      <c r="D24" s="2542"/>
      <c r="E24" s="2542"/>
      <c r="F24" s="2542"/>
      <c r="G24" s="2543"/>
      <c r="H24" s="2590" t="s">
        <v>1579</v>
      </c>
      <c r="I24" s="2535">
        <f>IFERROR(計算シート!I84+計算シート!I85,"")</f>
        <v>0</v>
      </c>
      <c r="J24" s="2536"/>
      <c r="K24" s="2536"/>
      <c r="L24" s="2536"/>
      <c r="M24" s="2537"/>
      <c r="N24" s="2698"/>
      <c r="O24" s="2527"/>
      <c r="P24" s="2604" t="s">
        <v>1580</v>
      </c>
      <c r="Q24" s="2604"/>
      <c r="R24" s="2604"/>
      <c r="S24" s="2604"/>
      <c r="T24" s="2605"/>
      <c r="U24" s="2544" t="s">
        <v>1581</v>
      </c>
      <c r="V24" s="2535">
        <f>IFERROR(営業等_経費!C85,"")</f>
        <v>0</v>
      </c>
      <c r="W24" s="2536"/>
      <c r="X24" s="2536"/>
      <c r="Y24" s="2536"/>
      <c r="Z24" s="2537"/>
      <c r="AB24" s="2482" t="s">
        <v>1582</v>
      </c>
      <c r="AC24" s="2483"/>
      <c r="AD24" s="2483"/>
      <c r="AE24" s="2483"/>
      <c r="AF24" s="2483"/>
      <c r="AG24" s="389"/>
      <c r="AH24" s="390" t="s">
        <v>1583</v>
      </c>
      <c r="AI24" s="2482">
        <f>IFERROR(営業等_経費!E16,"")</f>
        <v>0</v>
      </c>
      <c r="AJ24" s="2484"/>
      <c r="AK24" s="2642"/>
      <c r="AL24" s="2643"/>
      <c r="AM24" s="2644"/>
      <c r="AN24" s="2648"/>
      <c r="AO24" s="2649"/>
      <c r="AP24" s="2650"/>
      <c r="AQ24" s="2665"/>
      <c r="AR24" s="2666"/>
      <c r="AS24" s="2666"/>
      <c r="AT24" s="2667"/>
    </row>
    <row r="25" spans="1:62" ht="9.6" customHeight="1">
      <c r="A25" s="2527"/>
      <c r="B25" s="2532"/>
      <c r="C25" s="2533"/>
      <c r="D25" s="2533"/>
      <c r="E25" s="2533"/>
      <c r="F25" s="2533"/>
      <c r="G25" s="2534"/>
      <c r="H25" s="2591"/>
      <c r="I25" s="2538"/>
      <c r="J25" s="2539"/>
      <c r="K25" s="2539"/>
      <c r="L25" s="2539"/>
      <c r="M25" s="2540"/>
      <c r="N25" s="2698"/>
      <c r="O25" s="2527"/>
      <c r="P25" s="2607"/>
      <c r="Q25" s="2607"/>
      <c r="R25" s="2607"/>
      <c r="S25" s="2607"/>
      <c r="T25" s="2608"/>
      <c r="U25" s="2545"/>
      <c r="V25" s="2538"/>
      <c r="W25" s="2539"/>
      <c r="X25" s="2539"/>
      <c r="Y25" s="2539"/>
      <c r="Z25" s="2540"/>
      <c r="AB25" s="391"/>
      <c r="AC25" s="392"/>
      <c r="AD25" s="393"/>
      <c r="AE25" s="2486"/>
      <c r="AF25" s="2486"/>
      <c r="AG25" s="392"/>
      <c r="AH25" s="394"/>
      <c r="AI25" s="2485"/>
      <c r="AJ25" s="2487"/>
      <c r="AK25" s="2654">
        <f>IFERROR(営業等_経費!G16,"")</f>
        <v>0</v>
      </c>
      <c r="AL25" s="2655"/>
      <c r="AM25" s="2656"/>
      <c r="AN25" s="2651"/>
      <c r="AO25" s="2652"/>
      <c r="AP25" s="2653"/>
      <c r="AQ25" s="2668"/>
      <c r="AR25" s="2669"/>
      <c r="AS25" s="2669"/>
      <c r="AT25" s="2670"/>
    </row>
    <row r="26" spans="1:62" ht="9.6" customHeight="1">
      <c r="A26" s="2527"/>
      <c r="B26" s="2671" t="s">
        <v>1854</v>
      </c>
      <c r="C26" s="2672"/>
      <c r="D26" s="2672"/>
      <c r="E26" s="2672"/>
      <c r="F26" s="2672"/>
      <c r="G26" s="2673"/>
      <c r="H26" s="2590" t="s">
        <v>1584</v>
      </c>
      <c r="I26" s="2535">
        <f>IFERROR(計算シート!I86,"")</f>
        <v>0</v>
      </c>
      <c r="J26" s="2536"/>
      <c r="K26" s="2536"/>
      <c r="L26" s="2536"/>
      <c r="M26" s="2537"/>
      <c r="N26" s="2698"/>
      <c r="O26" s="2527"/>
      <c r="P26" s="2604">
        <f>IFERROR(営業等_経費!D89,"")</f>
        <v>0</v>
      </c>
      <c r="Q26" s="2604"/>
      <c r="R26" s="2604"/>
      <c r="S26" s="2604"/>
      <c r="T26" s="2605"/>
      <c r="U26" s="2544" t="s">
        <v>1585</v>
      </c>
      <c r="V26" s="2535">
        <f>IFERROR(営業等_経費!C90,"")</f>
        <v>0</v>
      </c>
      <c r="W26" s="2536"/>
      <c r="X26" s="2536"/>
      <c r="Y26" s="2536"/>
      <c r="Z26" s="2537"/>
      <c r="AB26" s="2609" t="s">
        <v>1561</v>
      </c>
      <c r="AC26" s="2610"/>
      <c r="AD26" s="2610"/>
      <c r="AE26" s="395"/>
      <c r="AF26" s="395"/>
      <c r="AG26" s="2497" t="s">
        <v>1586</v>
      </c>
      <c r="AH26" s="2481"/>
      <c r="AI26" s="2479">
        <f>IFERROR(SUM(AI15,AI18,AI21,AI24),"")</f>
        <v>0</v>
      </c>
      <c r="AJ26" s="2480"/>
      <c r="AK26" s="2631">
        <f>AK14+AK17+AK20+AK23</f>
        <v>0</v>
      </c>
      <c r="AL26" s="2632"/>
      <c r="AM26" s="2633"/>
      <c r="AN26" s="396"/>
      <c r="AO26" s="396"/>
      <c r="AP26" s="397"/>
      <c r="AQ26" s="377"/>
      <c r="AR26" s="378"/>
      <c r="AS26" s="378"/>
      <c r="AT26" s="388"/>
    </row>
    <row r="27" spans="1:62" ht="9.6" customHeight="1">
      <c r="A27" s="2527"/>
      <c r="B27" s="2455" t="s">
        <v>1571</v>
      </c>
      <c r="C27" s="2637"/>
      <c r="D27" s="2637"/>
      <c r="E27" s="2637"/>
      <c r="F27" s="2637"/>
      <c r="G27" s="2456"/>
      <c r="H27" s="2591"/>
      <c r="I27" s="2538"/>
      <c r="J27" s="2539"/>
      <c r="K27" s="2539"/>
      <c r="L27" s="2539"/>
      <c r="M27" s="2540"/>
      <c r="N27" s="2698"/>
      <c r="O27" s="2527"/>
      <c r="P27" s="2607"/>
      <c r="Q27" s="2607"/>
      <c r="R27" s="2607"/>
      <c r="S27" s="2607"/>
      <c r="T27" s="2608"/>
      <c r="U27" s="2545"/>
      <c r="V27" s="2538"/>
      <c r="W27" s="2539"/>
      <c r="X27" s="2539"/>
      <c r="Y27" s="2539"/>
      <c r="Z27" s="2540"/>
      <c r="AB27" s="2674"/>
      <c r="AC27" s="2675"/>
      <c r="AD27" s="2675"/>
      <c r="AE27" s="370"/>
      <c r="AF27" s="370"/>
      <c r="AG27" s="2482"/>
      <c r="AH27" s="2484"/>
      <c r="AI27" s="2482"/>
      <c r="AJ27" s="2483"/>
      <c r="AK27" s="2634"/>
      <c r="AL27" s="2635"/>
      <c r="AM27" s="2636"/>
      <c r="AN27" s="2649">
        <f>IFERROR(計算シート!K84,"")</f>
        <v>0</v>
      </c>
      <c r="AO27" s="2649"/>
      <c r="AP27" s="2649"/>
      <c r="AQ27" s="2662">
        <f>AQ15+AQ18+AQ21+AQ24</f>
        <v>0</v>
      </c>
      <c r="AR27" s="2663"/>
      <c r="AS27" s="2663"/>
      <c r="AT27" s="2664"/>
    </row>
    <row r="28" spans="1:62" ht="9.6" customHeight="1">
      <c r="A28" s="2527"/>
      <c r="B28" s="2541" t="s">
        <v>1587</v>
      </c>
      <c r="C28" s="2542"/>
      <c r="D28" s="2542"/>
      <c r="E28" s="2542"/>
      <c r="F28" s="2542"/>
      <c r="G28" s="2543"/>
      <c r="H28" s="2590" t="s">
        <v>1588</v>
      </c>
      <c r="I28" s="2535">
        <f>IFERROR(計算シート!I87,"")</f>
        <v>0</v>
      </c>
      <c r="J28" s="2536"/>
      <c r="K28" s="2536"/>
      <c r="L28" s="2536"/>
      <c r="M28" s="2537"/>
      <c r="N28" s="2698"/>
      <c r="O28" s="2527"/>
      <c r="P28" s="2604">
        <f>IFERROR(営業等_経費!H89,"")</f>
        <v>0</v>
      </c>
      <c r="Q28" s="2604"/>
      <c r="R28" s="2604"/>
      <c r="S28" s="2604"/>
      <c r="T28" s="2605"/>
      <c r="U28" s="2544" t="s">
        <v>1589</v>
      </c>
      <c r="V28" s="2535">
        <f>IFERROR(営業等_経費!G90,"")</f>
        <v>0</v>
      </c>
      <c r="W28" s="2536"/>
      <c r="X28" s="2536"/>
      <c r="Y28" s="2536"/>
      <c r="Z28" s="2537"/>
      <c r="AB28" s="2674"/>
      <c r="AC28" s="2675"/>
      <c r="AD28" s="2675"/>
      <c r="AE28" s="370"/>
      <c r="AF28" s="370"/>
      <c r="AG28" s="2482"/>
      <c r="AH28" s="2484"/>
      <c r="AI28" s="2482"/>
      <c r="AJ28" s="2483"/>
      <c r="AK28" s="2634">
        <f>AK16+AK19+AK22+AK25</f>
        <v>0</v>
      </c>
      <c r="AL28" s="2635"/>
      <c r="AM28" s="2636"/>
      <c r="AN28" s="2649"/>
      <c r="AO28" s="2649"/>
      <c r="AP28" s="2649"/>
      <c r="AQ28" s="2662"/>
      <c r="AR28" s="2663"/>
      <c r="AS28" s="2663"/>
      <c r="AT28" s="2664"/>
    </row>
    <row r="29" spans="1:62" ht="9.6" customHeight="1" thickBot="1">
      <c r="A29" s="2679"/>
      <c r="B29" s="2529"/>
      <c r="C29" s="2530"/>
      <c r="D29" s="2530"/>
      <c r="E29" s="2530"/>
      <c r="F29" s="2530"/>
      <c r="G29" s="2531"/>
      <c r="H29" s="2591"/>
      <c r="I29" s="2538"/>
      <c r="J29" s="2539"/>
      <c r="K29" s="2539"/>
      <c r="L29" s="2539"/>
      <c r="M29" s="2540"/>
      <c r="N29" s="2698"/>
      <c r="O29" s="2527"/>
      <c r="P29" s="2607"/>
      <c r="Q29" s="2607"/>
      <c r="R29" s="2607"/>
      <c r="S29" s="2607"/>
      <c r="T29" s="2608"/>
      <c r="U29" s="2545"/>
      <c r="V29" s="2538"/>
      <c r="W29" s="2539"/>
      <c r="X29" s="2539"/>
      <c r="Y29" s="2539"/>
      <c r="Z29" s="2540"/>
      <c r="AB29" s="2612"/>
      <c r="AC29" s="2613"/>
      <c r="AD29" s="2613"/>
      <c r="AE29" s="398"/>
      <c r="AF29" s="398"/>
      <c r="AG29" s="2485"/>
      <c r="AH29" s="2487"/>
      <c r="AI29" s="2485"/>
      <c r="AJ29" s="2486"/>
      <c r="AK29" s="2654"/>
      <c r="AL29" s="2655"/>
      <c r="AM29" s="2656"/>
      <c r="AN29" s="399"/>
      <c r="AO29" s="399"/>
      <c r="AP29" s="400"/>
      <c r="AQ29" s="401"/>
      <c r="AR29" s="402"/>
      <c r="AS29" s="402"/>
      <c r="AT29" s="403"/>
    </row>
    <row r="30" spans="1:62" ht="9.6" customHeight="1" thickTop="1">
      <c r="A30" s="2623" t="s">
        <v>1858</v>
      </c>
      <c r="B30" s="2624"/>
      <c r="C30" s="2624"/>
      <c r="D30" s="2624"/>
      <c r="E30" s="2624"/>
      <c r="F30" s="2624"/>
      <c r="G30" s="2625"/>
      <c r="H30" s="2590" t="s">
        <v>1590</v>
      </c>
      <c r="I30" s="2535">
        <f>IFERROR(計算シート!I88,"")</f>
        <v>0</v>
      </c>
      <c r="J30" s="2536"/>
      <c r="K30" s="2536"/>
      <c r="L30" s="2536"/>
      <c r="M30" s="2537"/>
      <c r="N30" s="2698"/>
      <c r="O30" s="2527"/>
      <c r="P30" s="2604">
        <f>IFERROR(営業等_経費!L89,"")</f>
        <v>0</v>
      </c>
      <c r="Q30" s="2604"/>
      <c r="R30" s="2604"/>
      <c r="S30" s="2604"/>
      <c r="T30" s="2605"/>
      <c r="U30" s="2544" t="s">
        <v>1591</v>
      </c>
      <c r="V30" s="2535">
        <f>IFERROR(営業等_経費!K90,"")</f>
        <v>0</v>
      </c>
      <c r="W30" s="2536"/>
      <c r="X30" s="2536"/>
      <c r="Y30" s="2536"/>
      <c r="Z30" s="2537"/>
    </row>
    <row r="31" spans="1:62" ht="9.6" customHeight="1" thickBot="1">
      <c r="A31" s="2626"/>
      <c r="B31" s="2627"/>
      <c r="C31" s="2627"/>
      <c r="D31" s="2627"/>
      <c r="E31" s="2627"/>
      <c r="F31" s="2627"/>
      <c r="G31" s="2628"/>
      <c r="H31" s="2591"/>
      <c r="I31" s="2538"/>
      <c r="J31" s="2539"/>
      <c r="K31" s="2539"/>
      <c r="L31" s="2539"/>
      <c r="M31" s="2540"/>
      <c r="N31" s="2698"/>
      <c r="O31" s="2527"/>
      <c r="P31" s="2607"/>
      <c r="Q31" s="2607"/>
      <c r="R31" s="2607"/>
      <c r="S31" s="2607"/>
      <c r="T31" s="2608"/>
      <c r="U31" s="2545"/>
      <c r="V31" s="2538"/>
      <c r="W31" s="2539"/>
      <c r="X31" s="2539"/>
      <c r="Y31" s="2539"/>
      <c r="Z31" s="2540"/>
      <c r="AB31" s="2629" t="s">
        <v>1592</v>
      </c>
      <c r="AC31" s="2629"/>
      <c r="AD31" s="2629"/>
      <c r="AE31" s="2629"/>
      <c r="AF31" s="2629"/>
      <c r="AG31" s="2629"/>
      <c r="AH31" s="2629"/>
      <c r="AI31" s="2629"/>
      <c r="AJ31" s="2629"/>
      <c r="AK31" s="2629"/>
      <c r="AL31" s="2629"/>
    </row>
    <row r="32" spans="1:62" ht="9.6" customHeight="1" thickTop="1">
      <c r="A32" s="2638" t="s">
        <v>1593</v>
      </c>
      <c r="B32" s="2623" t="s">
        <v>1549</v>
      </c>
      <c r="C32" s="2624"/>
      <c r="D32" s="2624"/>
      <c r="E32" s="2624"/>
      <c r="F32" s="2624"/>
      <c r="G32" s="2625"/>
      <c r="H32" s="2590" t="s">
        <v>1594</v>
      </c>
      <c r="I32" s="2535">
        <f>IFERROR(計算シート!K84,"")</f>
        <v>0</v>
      </c>
      <c r="J32" s="2536"/>
      <c r="K32" s="2536"/>
      <c r="L32" s="2536"/>
      <c r="M32" s="2537"/>
      <c r="N32" s="2698"/>
      <c r="O32" s="2527"/>
      <c r="P32" s="2604">
        <f>IFERROR(営業等_経費!D92,"")</f>
        <v>0</v>
      </c>
      <c r="Q32" s="2604"/>
      <c r="R32" s="2604"/>
      <c r="S32" s="2604"/>
      <c r="T32" s="2605"/>
      <c r="U32" s="2544" t="s">
        <v>1595</v>
      </c>
      <c r="V32" s="2535">
        <f>IFERROR(営業等_経費!C93,"")</f>
        <v>0</v>
      </c>
      <c r="W32" s="2536"/>
      <c r="X32" s="2536"/>
      <c r="Y32" s="2536"/>
      <c r="Z32" s="2537"/>
      <c r="AB32" s="2630"/>
      <c r="AC32" s="2630"/>
      <c r="AD32" s="2630"/>
      <c r="AE32" s="2630"/>
      <c r="AF32" s="2630"/>
      <c r="AG32" s="2630"/>
      <c r="AH32" s="2630"/>
      <c r="AI32" s="2630"/>
      <c r="AJ32" s="2630"/>
      <c r="AK32" s="2630"/>
      <c r="AL32" s="2630"/>
    </row>
    <row r="33" spans="1:46" ht="9.6" customHeight="1">
      <c r="A33" s="2527"/>
      <c r="B33" s="2532"/>
      <c r="C33" s="2533"/>
      <c r="D33" s="2533"/>
      <c r="E33" s="2533"/>
      <c r="F33" s="2533"/>
      <c r="G33" s="2534"/>
      <c r="H33" s="2591"/>
      <c r="I33" s="2538"/>
      <c r="J33" s="2539"/>
      <c r="K33" s="2539"/>
      <c r="L33" s="2539"/>
      <c r="M33" s="2540"/>
      <c r="N33" s="2698"/>
      <c r="O33" s="2527"/>
      <c r="P33" s="2607"/>
      <c r="Q33" s="2607"/>
      <c r="R33" s="2607"/>
      <c r="S33" s="2607"/>
      <c r="T33" s="2608"/>
      <c r="U33" s="2545"/>
      <c r="V33" s="2538"/>
      <c r="W33" s="2539"/>
      <c r="X33" s="2539"/>
      <c r="Y33" s="2539"/>
      <c r="Z33" s="2540"/>
      <c r="AB33" s="2479" t="s">
        <v>1596</v>
      </c>
      <c r="AC33" s="2480"/>
      <c r="AD33" s="2480"/>
      <c r="AE33" s="2480"/>
      <c r="AF33" s="2480"/>
      <c r="AG33" s="2480"/>
      <c r="AH33" s="2480"/>
      <c r="AI33" s="2480"/>
      <c r="AJ33" s="2481"/>
      <c r="AK33" s="2617" t="s">
        <v>1597</v>
      </c>
      <c r="AL33" s="2618"/>
      <c r="AM33" s="2619"/>
      <c r="AN33" s="2617" t="s">
        <v>1598</v>
      </c>
      <c r="AO33" s="2618"/>
      <c r="AP33" s="2619"/>
      <c r="AQ33" s="2617" t="s">
        <v>1551</v>
      </c>
      <c r="AR33" s="2618"/>
      <c r="AS33" s="2618"/>
      <c r="AT33" s="2619"/>
    </row>
    <row r="34" spans="1:46" ht="9.6" customHeight="1">
      <c r="A34" s="2527"/>
      <c r="B34" s="2541" t="s">
        <v>1599</v>
      </c>
      <c r="C34" s="2542"/>
      <c r="D34" s="2542"/>
      <c r="E34" s="2542"/>
      <c r="F34" s="2542"/>
      <c r="G34" s="2543"/>
      <c r="H34" s="2590" t="s">
        <v>1600</v>
      </c>
      <c r="I34" s="2535">
        <f>IFERROR(計算シート!K85,"")</f>
        <v>0</v>
      </c>
      <c r="J34" s="2536"/>
      <c r="K34" s="2536"/>
      <c r="L34" s="2536"/>
      <c r="M34" s="2537"/>
      <c r="N34" s="2698"/>
      <c r="O34" s="2527"/>
      <c r="P34" s="2604">
        <f>IFERROR(営業等_経費!H92,"")</f>
        <v>0</v>
      </c>
      <c r="Q34" s="2604"/>
      <c r="R34" s="2604"/>
      <c r="S34" s="2604"/>
      <c r="T34" s="2605"/>
      <c r="U34" s="2544" t="s">
        <v>1601</v>
      </c>
      <c r="V34" s="2535">
        <f>IFERROR(営業等_経費!G93,"")</f>
        <v>0</v>
      </c>
      <c r="W34" s="2536"/>
      <c r="X34" s="2536"/>
      <c r="Y34" s="2536"/>
      <c r="Z34" s="2537"/>
      <c r="AB34" s="2485"/>
      <c r="AC34" s="2486"/>
      <c r="AD34" s="2486"/>
      <c r="AE34" s="2486"/>
      <c r="AF34" s="2486"/>
      <c r="AG34" s="2486"/>
      <c r="AH34" s="2486"/>
      <c r="AI34" s="2486"/>
      <c r="AJ34" s="2487"/>
      <c r="AK34" s="2469"/>
      <c r="AL34" s="2470"/>
      <c r="AM34" s="2471"/>
      <c r="AN34" s="2469"/>
      <c r="AO34" s="2470"/>
      <c r="AP34" s="2471"/>
      <c r="AQ34" s="2469"/>
      <c r="AR34" s="2470"/>
      <c r="AS34" s="2470"/>
      <c r="AT34" s="2471"/>
    </row>
    <row r="35" spans="1:46" ht="9.6" customHeight="1">
      <c r="A35" s="2527"/>
      <c r="B35" s="2532"/>
      <c r="C35" s="2533"/>
      <c r="D35" s="2533"/>
      <c r="E35" s="2533"/>
      <c r="F35" s="2533"/>
      <c r="G35" s="2534"/>
      <c r="H35" s="2591"/>
      <c r="I35" s="2538"/>
      <c r="J35" s="2539"/>
      <c r="K35" s="2539"/>
      <c r="L35" s="2539"/>
      <c r="M35" s="2540"/>
      <c r="N35" s="2698"/>
      <c r="O35" s="2527"/>
      <c r="P35" s="2607"/>
      <c r="Q35" s="2607"/>
      <c r="R35" s="2607"/>
      <c r="S35" s="2607"/>
      <c r="T35" s="2608"/>
      <c r="U35" s="2545"/>
      <c r="V35" s="2538"/>
      <c r="W35" s="2539"/>
      <c r="X35" s="2539"/>
      <c r="Y35" s="2539"/>
      <c r="Z35" s="2540"/>
      <c r="AB35" s="2620"/>
      <c r="AC35" s="2621"/>
      <c r="AD35" s="2621"/>
      <c r="AE35" s="2621"/>
      <c r="AF35" s="2621"/>
      <c r="AG35" s="2621"/>
      <c r="AH35" s="2621"/>
      <c r="AI35" s="2621"/>
      <c r="AJ35" s="2622"/>
      <c r="AK35" s="2575"/>
      <c r="AL35" s="2576"/>
      <c r="AM35" s="2577"/>
      <c r="AN35" s="2575"/>
      <c r="AO35" s="2576"/>
      <c r="AP35" s="2577"/>
      <c r="AQ35" s="2581"/>
      <c r="AR35" s="2582"/>
      <c r="AS35" s="2582"/>
      <c r="AT35" s="2583"/>
    </row>
    <row r="36" spans="1:46" ht="9.6" customHeight="1">
      <c r="A36" s="2527"/>
      <c r="B36" s="2587" t="s">
        <v>1602</v>
      </c>
      <c r="C36" s="2588"/>
      <c r="D36" s="2588"/>
      <c r="E36" s="2588"/>
      <c r="F36" s="2588"/>
      <c r="G36" s="2589"/>
      <c r="H36" s="2590" t="s">
        <v>1158</v>
      </c>
      <c r="I36" s="2535">
        <f>IFERROR(計算シート!K86,"")</f>
        <v>0</v>
      </c>
      <c r="J36" s="2536"/>
      <c r="K36" s="2536"/>
      <c r="L36" s="2536"/>
      <c r="M36" s="2537"/>
      <c r="N36" s="2698"/>
      <c r="O36" s="2527"/>
      <c r="P36" s="2604">
        <f>IFERROR(営業等_経費!L92,"")</f>
        <v>0</v>
      </c>
      <c r="Q36" s="2604"/>
      <c r="R36" s="2604"/>
      <c r="S36" s="2604"/>
      <c r="T36" s="2605"/>
      <c r="U36" s="2544" t="s">
        <v>1603</v>
      </c>
      <c r="V36" s="2535">
        <f>IFERROR(営業等_経費!K93,"")</f>
        <v>0</v>
      </c>
      <c r="W36" s="2536"/>
      <c r="X36" s="2536"/>
      <c r="Y36" s="2536"/>
      <c r="Z36" s="2537"/>
      <c r="AB36" s="2598"/>
      <c r="AC36" s="2599"/>
      <c r="AD36" s="2599"/>
      <c r="AE36" s="2599"/>
      <c r="AF36" s="2599"/>
      <c r="AG36" s="2599"/>
      <c r="AH36" s="2599"/>
      <c r="AI36" s="2599"/>
      <c r="AJ36" s="2600"/>
      <c r="AK36" s="2578"/>
      <c r="AL36" s="2579"/>
      <c r="AM36" s="2580"/>
      <c r="AN36" s="2578"/>
      <c r="AO36" s="2579"/>
      <c r="AP36" s="2580"/>
      <c r="AQ36" s="2584"/>
      <c r="AR36" s="2585"/>
      <c r="AS36" s="2585"/>
      <c r="AT36" s="2586"/>
    </row>
    <row r="37" spans="1:46" ht="9.6" customHeight="1">
      <c r="A37" s="2527"/>
      <c r="B37" s="2587"/>
      <c r="C37" s="2588"/>
      <c r="D37" s="2588"/>
      <c r="E37" s="2588"/>
      <c r="F37" s="2588"/>
      <c r="G37" s="2589"/>
      <c r="H37" s="2591"/>
      <c r="I37" s="2538"/>
      <c r="J37" s="2539"/>
      <c r="K37" s="2539"/>
      <c r="L37" s="2539"/>
      <c r="M37" s="2540"/>
      <c r="N37" s="2698"/>
      <c r="O37" s="2527"/>
      <c r="P37" s="2607"/>
      <c r="Q37" s="2607"/>
      <c r="R37" s="2607"/>
      <c r="S37" s="2607"/>
      <c r="T37" s="2608"/>
      <c r="U37" s="2545"/>
      <c r="V37" s="2538"/>
      <c r="W37" s="2539"/>
      <c r="X37" s="2539"/>
      <c r="Y37" s="2539"/>
      <c r="Z37" s="2540"/>
      <c r="AB37" s="2620"/>
      <c r="AC37" s="2621"/>
      <c r="AD37" s="2621"/>
      <c r="AE37" s="2621"/>
      <c r="AF37" s="2621"/>
      <c r="AG37" s="2621"/>
      <c r="AH37" s="2621"/>
      <c r="AI37" s="2621"/>
      <c r="AJ37" s="2622"/>
      <c r="AK37" s="2575"/>
      <c r="AL37" s="2576"/>
      <c r="AM37" s="2577"/>
      <c r="AN37" s="2575"/>
      <c r="AO37" s="2576"/>
      <c r="AP37" s="2577"/>
      <c r="AQ37" s="2581"/>
      <c r="AR37" s="2582"/>
      <c r="AS37" s="2582"/>
      <c r="AT37" s="2583"/>
    </row>
    <row r="38" spans="1:46" ht="9.6" customHeight="1">
      <c r="A38" s="2527"/>
      <c r="B38" s="2587" t="s">
        <v>1604</v>
      </c>
      <c r="C38" s="2588"/>
      <c r="D38" s="2588"/>
      <c r="E38" s="2588"/>
      <c r="F38" s="2588"/>
      <c r="G38" s="2589"/>
      <c r="H38" s="2590" t="s">
        <v>1605</v>
      </c>
      <c r="I38" s="2535">
        <f>IFERROR(計算シート!K87,"")</f>
        <v>0</v>
      </c>
      <c r="J38" s="2536"/>
      <c r="K38" s="2536"/>
      <c r="L38" s="2536"/>
      <c r="M38" s="2537"/>
      <c r="N38" s="2698"/>
      <c r="O38" s="2527"/>
      <c r="P38" s="2592" t="s">
        <v>1606</v>
      </c>
      <c r="Q38" s="2593"/>
      <c r="R38" s="2593"/>
      <c r="S38" s="2593"/>
      <c r="T38" s="2594"/>
      <c r="U38" s="2544" t="s">
        <v>1607</v>
      </c>
      <c r="V38" s="2535">
        <f>IFERROR(営業等_経費!C97,"")</f>
        <v>0</v>
      </c>
      <c r="W38" s="2536"/>
      <c r="X38" s="2536"/>
      <c r="Y38" s="2536"/>
      <c r="Z38" s="2537"/>
      <c r="AB38" s="2598"/>
      <c r="AC38" s="2599"/>
      <c r="AD38" s="2599"/>
      <c r="AE38" s="2599"/>
      <c r="AF38" s="2599"/>
      <c r="AG38" s="2599"/>
      <c r="AH38" s="2599"/>
      <c r="AI38" s="2599"/>
      <c r="AJ38" s="2600"/>
      <c r="AK38" s="2578"/>
      <c r="AL38" s="2579"/>
      <c r="AM38" s="2580"/>
      <c r="AN38" s="2578"/>
      <c r="AO38" s="2579"/>
      <c r="AP38" s="2580"/>
      <c r="AQ38" s="2584"/>
      <c r="AR38" s="2585"/>
      <c r="AS38" s="2585"/>
      <c r="AT38" s="2586"/>
    </row>
    <row r="39" spans="1:46" ht="9.6" customHeight="1">
      <c r="A39" s="2527"/>
      <c r="B39" s="2587"/>
      <c r="C39" s="2588"/>
      <c r="D39" s="2588"/>
      <c r="E39" s="2588"/>
      <c r="F39" s="2588"/>
      <c r="G39" s="2589"/>
      <c r="H39" s="2591"/>
      <c r="I39" s="2538"/>
      <c r="J39" s="2539"/>
      <c r="K39" s="2539"/>
      <c r="L39" s="2539"/>
      <c r="M39" s="2540"/>
      <c r="N39" s="2698"/>
      <c r="O39" s="2527"/>
      <c r="P39" s="2595"/>
      <c r="Q39" s="2596"/>
      <c r="R39" s="2596"/>
      <c r="S39" s="2596"/>
      <c r="T39" s="2597"/>
      <c r="U39" s="2545"/>
      <c r="V39" s="2538"/>
      <c r="W39" s="2539"/>
      <c r="X39" s="2539"/>
      <c r="Y39" s="2539"/>
      <c r="Z39" s="2540"/>
      <c r="AB39" s="2601" t="s">
        <v>1608</v>
      </c>
      <c r="AC39" s="2601"/>
      <c r="AD39" s="2601"/>
      <c r="AE39" s="2601"/>
      <c r="AF39" s="2601"/>
      <c r="AG39" s="2601"/>
      <c r="AH39" s="2601"/>
      <c r="AI39" s="2601"/>
      <c r="AO39" s="404"/>
      <c r="AP39" s="405"/>
      <c r="AQ39" s="405"/>
      <c r="AR39" s="405"/>
    </row>
    <row r="40" spans="1:46" ht="9.6" customHeight="1">
      <c r="A40" s="2527"/>
      <c r="B40" s="2587" t="s">
        <v>1609</v>
      </c>
      <c r="C40" s="2588"/>
      <c r="D40" s="2588"/>
      <c r="E40" s="2588"/>
      <c r="F40" s="2588"/>
      <c r="G40" s="2589"/>
      <c r="H40" s="2590" t="s">
        <v>1185</v>
      </c>
      <c r="I40" s="2535">
        <f>IFERROR(計算シート!K88,"")</f>
        <v>0</v>
      </c>
      <c r="J40" s="2536"/>
      <c r="K40" s="2536"/>
      <c r="L40" s="2536"/>
      <c r="M40" s="2537"/>
      <c r="N40" s="2698"/>
      <c r="O40" s="2527"/>
      <c r="P40" s="2603" t="s">
        <v>1610</v>
      </c>
      <c r="Q40" s="2604"/>
      <c r="R40" s="2604"/>
      <c r="S40" s="2604"/>
      <c r="T40" s="2605"/>
      <c r="U40" s="2544" t="s">
        <v>1611</v>
      </c>
      <c r="V40" s="2535">
        <f>IFERROR(営業等_経費!C100,"")</f>
        <v>0</v>
      </c>
      <c r="W40" s="2536"/>
      <c r="X40" s="2536"/>
      <c r="Y40" s="2536"/>
      <c r="Z40" s="2537"/>
      <c r="AB40" s="2602"/>
      <c r="AC40" s="2602"/>
      <c r="AD40" s="2602"/>
      <c r="AE40" s="2602"/>
      <c r="AF40" s="2602"/>
      <c r="AG40" s="2602"/>
      <c r="AH40" s="2602"/>
      <c r="AI40" s="2602"/>
      <c r="AL40" s="370"/>
      <c r="AM40" s="406"/>
      <c r="AN40" s="406"/>
      <c r="AO40" s="404"/>
      <c r="AP40" s="405"/>
      <c r="AQ40" s="405"/>
      <c r="AR40" s="405"/>
    </row>
    <row r="41" spans="1:46" ht="9.6" customHeight="1">
      <c r="A41" s="2527"/>
      <c r="B41" s="2587"/>
      <c r="C41" s="2588"/>
      <c r="D41" s="2588"/>
      <c r="E41" s="2588"/>
      <c r="F41" s="2588"/>
      <c r="G41" s="2589"/>
      <c r="H41" s="2591"/>
      <c r="I41" s="2538"/>
      <c r="J41" s="2539"/>
      <c r="K41" s="2539"/>
      <c r="L41" s="2539"/>
      <c r="M41" s="2540"/>
      <c r="N41" s="2698"/>
      <c r="O41" s="2527"/>
      <c r="P41" s="2606"/>
      <c r="Q41" s="2607"/>
      <c r="R41" s="2607"/>
      <c r="S41" s="2607"/>
      <c r="T41" s="2608"/>
      <c r="U41" s="2545"/>
      <c r="V41" s="2538"/>
      <c r="W41" s="2539"/>
      <c r="X41" s="2539"/>
      <c r="Y41" s="2539"/>
      <c r="Z41" s="2540"/>
      <c r="AB41" s="2609" t="s">
        <v>1546</v>
      </c>
      <c r="AC41" s="2610"/>
      <c r="AD41" s="2610"/>
      <c r="AE41" s="2610"/>
      <c r="AF41" s="2611"/>
      <c r="AG41" s="2610" t="s">
        <v>1612</v>
      </c>
      <c r="AH41" s="2615"/>
      <c r="AI41" s="2609" t="s">
        <v>1267</v>
      </c>
      <c r="AJ41" s="2610"/>
      <c r="AK41" s="2615"/>
      <c r="AL41" s="2609" t="s">
        <v>1372</v>
      </c>
      <c r="AM41" s="2610"/>
      <c r="AN41" s="2615"/>
      <c r="AO41" s="404"/>
      <c r="AP41" s="405"/>
      <c r="AQ41" s="405"/>
      <c r="AR41" s="405"/>
    </row>
    <row r="42" spans="1:46" ht="9.6" customHeight="1">
      <c r="A42" s="2527"/>
      <c r="B42" s="2587" t="s">
        <v>1613</v>
      </c>
      <c r="C42" s="2588"/>
      <c r="D42" s="2588"/>
      <c r="E42" s="2588"/>
      <c r="F42" s="2588"/>
      <c r="G42" s="2589"/>
      <c r="H42" s="2590" t="s">
        <v>1204</v>
      </c>
      <c r="I42" s="2535">
        <f>IFERROR(計算シート!K89,"")</f>
        <v>0</v>
      </c>
      <c r="J42" s="2536"/>
      <c r="K42" s="2536"/>
      <c r="L42" s="2536"/>
      <c r="M42" s="2537"/>
      <c r="N42" s="2698"/>
      <c r="O42" s="2527"/>
      <c r="P42" s="2558" t="s">
        <v>1614</v>
      </c>
      <c r="Q42" s="2559"/>
      <c r="R42" s="2559"/>
      <c r="S42" s="2559"/>
      <c r="T42" s="2560"/>
      <c r="U42" s="2561" t="s">
        <v>1615</v>
      </c>
      <c r="V42" s="2535">
        <f>IFERROR(計算シート!K90,"")</f>
        <v>0</v>
      </c>
      <c r="W42" s="2536"/>
      <c r="X42" s="2536"/>
      <c r="Y42" s="2536"/>
      <c r="Z42" s="2537"/>
      <c r="AB42" s="2612"/>
      <c r="AC42" s="2613"/>
      <c r="AD42" s="2613"/>
      <c r="AE42" s="2613"/>
      <c r="AF42" s="2614"/>
      <c r="AG42" s="2613"/>
      <c r="AH42" s="2616"/>
      <c r="AI42" s="2612"/>
      <c r="AJ42" s="2613"/>
      <c r="AK42" s="2616"/>
      <c r="AL42" s="2612"/>
      <c r="AM42" s="2613"/>
      <c r="AN42" s="2616"/>
      <c r="AO42" s="404"/>
      <c r="AP42" s="405"/>
      <c r="AQ42" s="405"/>
      <c r="AR42" s="405"/>
    </row>
    <row r="43" spans="1:46" ht="9.6" customHeight="1">
      <c r="A43" s="2527"/>
      <c r="B43" s="2587"/>
      <c r="C43" s="2588"/>
      <c r="D43" s="2588"/>
      <c r="E43" s="2588"/>
      <c r="F43" s="2588"/>
      <c r="G43" s="2589"/>
      <c r="H43" s="2591"/>
      <c r="I43" s="2538"/>
      <c r="J43" s="2539"/>
      <c r="K43" s="2539"/>
      <c r="L43" s="2539"/>
      <c r="M43" s="2540"/>
      <c r="N43" s="2698"/>
      <c r="O43" s="2528"/>
      <c r="P43" s="2523" t="s">
        <v>1616</v>
      </c>
      <c r="Q43" s="2524"/>
      <c r="R43" s="2524"/>
      <c r="S43" s="2524"/>
      <c r="T43" s="2525"/>
      <c r="U43" s="2561"/>
      <c r="V43" s="2538"/>
      <c r="W43" s="2539"/>
      <c r="X43" s="2539"/>
      <c r="Y43" s="2539"/>
      <c r="Z43" s="2540"/>
      <c r="AB43" s="2472">
        <f>IFERROR(営業等_経費!D113,"")</f>
        <v>0</v>
      </c>
      <c r="AC43" s="2551"/>
      <c r="AD43" s="2551"/>
      <c r="AE43" s="2551"/>
      <c r="AF43" s="2551"/>
      <c r="AG43" s="2571" t="str">
        <f>IFERROR(計算シート!H89,"")</f>
        <v/>
      </c>
      <c r="AH43" s="2572"/>
      <c r="AI43" s="2479">
        <f>IFERROR(営業等_経費!F113,"")</f>
        <v>0</v>
      </c>
      <c r="AJ43" s="2480"/>
      <c r="AK43" s="2481"/>
      <c r="AL43" s="2479">
        <f>IFERROR(営業等_経費!K113,"")</f>
        <v>0</v>
      </c>
      <c r="AM43" s="2480"/>
      <c r="AN43" s="2481" t="s">
        <v>1153</v>
      </c>
      <c r="AO43" s="404"/>
      <c r="AP43" s="405"/>
      <c r="AQ43" s="405"/>
      <c r="AR43" s="405"/>
    </row>
    <row r="44" spans="1:46" ht="9.6" customHeight="1">
      <c r="A44" s="2527"/>
      <c r="B44" s="2526" t="s">
        <v>1543</v>
      </c>
      <c r="C44" s="2529" t="s">
        <v>1617</v>
      </c>
      <c r="D44" s="2530"/>
      <c r="E44" s="2530"/>
      <c r="F44" s="2530"/>
      <c r="G44" s="2531"/>
      <c r="H44" s="2480" t="s">
        <v>1618</v>
      </c>
      <c r="I44" s="2535">
        <f>IFERROR(営業等_経費!C55,"")</f>
        <v>0</v>
      </c>
      <c r="J44" s="2536"/>
      <c r="K44" s="2536"/>
      <c r="L44" s="2536"/>
      <c r="M44" s="2537"/>
      <c r="N44" s="2698"/>
      <c r="O44" s="2558" t="s">
        <v>1619</v>
      </c>
      <c r="P44" s="2559"/>
      <c r="Q44" s="2559"/>
      <c r="R44" s="2559"/>
      <c r="S44" s="2559"/>
      <c r="T44" s="2560"/>
      <c r="U44" s="2561" t="s">
        <v>1620</v>
      </c>
      <c r="V44" s="2535">
        <f>IFERROR(計算シート!K91,"")</f>
        <v>0</v>
      </c>
      <c r="W44" s="2536"/>
      <c r="X44" s="2536"/>
      <c r="Y44" s="2536"/>
      <c r="Z44" s="2537"/>
      <c r="AB44" s="2500"/>
      <c r="AC44" s="2506"/>
      <c r="AD44" s="2506"/>
      <c r="AE44" s="2506"/>
      <c r="AF44" s="2506"/>
      <c r="AG44" s="2573"/>
      <c r="AH44" s="2574"/>
      <c r="AI44" s="2485"/>
      <c r="AJ44" s="2486"/>
      <c r="AK44" s="2487"/>
      <c r="AL44" s="2485"/>
      <c r="AM44" s="2486"/>
      <c r="AN44" s="2487"/>
      <c r="AO44" s="404"/>
      <c r="AP44" s="405"/>
      <c r="AQ44" s="405"/>
      <c r="AR44" s="405"/>
    </row>
    <row r="45" spans="1:46" ht="9.6" customHeight="1">
      <c r="A45" s="2527"/>
      <c r="B45" s="2527"/>
      <c r="C45" s="2532"/>
      <c r="D45" s="2533"/>
      <c r="E45" s="2533"/>
      <c r="F45" s="2533"/>
      <c r="G45" s="2534"/>
      <c r="H45" s="2483"/>
      <c r="I45" s="2538"/>
      <c r="J45" s="2539"/>
      <c r="K45" s="2539"/>
      <c r="L45" s="2539"/>
      <c r="M45" s="2540"/>
      <c r="N45" s="2699"/>
      <c r="O45" s="2562" t="s">
        <v>1621</v>
      </c>
      <c r="P45" s="2563"/>
      <c r="Q45" s="2563"/>
      <c r="R45" s="2563"/>
      <c r="S45" s="2563"/>
      <c r="T45" s="2564"/>
      <c r="U45" s="2561"/>
      <c r="V45" s="2538"/>
      <c r="W45" s="2539"/>
      <c r="X45" s="2539"/>
      <c r="Y45" s="2539"/>
      <c r="Z45" s="2540"/>
      <c r="AB45" s="2472">
        <f>IFERROR(営業等_経費!D114,"")</f>
        <v>0</v>
      </c>
      <c r="AC45" s="2551"/>
      <c r="AD45" s="2551"/>
      <c r="AE45" s="2551"/>
      <c r="AF45" s="2551"/>
      <c r="AG45" s="2571" t="str">
        <f>IFERROR(計算シート!H90,"")</f>
        <v/>
      </c>
      <c r="AH45" s="2572"/>
      <c r="AI45" s="2479">
        <f>IFERROR(営業等_経費!F114,"")</f>
        <v>0</v>
      </c>
      <c r="AJ45" s="2480"/>
      <c r="AK45" s="2481"/>
      <c r="AL45" s="2479">
        <f>IFERROR(営業等_経費!K114,"")</f>
        <v>0</v>
      </c>
      <c r="AM45" s="2480"/>
      <c r="AN45" s="2481" t="s">
        <v>1153</v>
      </c>
      <c r="AO45" s="404"/>
      <c r="AP45" s="405"/>
      <c r="AQ45" s="405"/>
      <c r="AR45" s="405"/>
    </row>
    <row r="46" spans="1:46" ht="9.6" customHeight="1">
      <c r="A46" s="2527"/>
      <c r="B46" s="2527"/>
      <c r="C46" s="2541" t="s">
        <v>1622</v>
      </c>
      <c r="D46" s="2542"/>
      <c r="E46" s="2542"/>
      <c r="F46" s="2542"/>
      <c r="G46" s="2543"/>
      <c r="H46" s="2480" t="s">
        <v>1623</v>
      </c>
      <c r="I46" s="2535">
        <f>IFERROR(営業等_経費!C58,"")</f>
        <v>0</v>
      </c>
      <c r="J46" s="2536"/>
      <c r="K46" s="2536"/>
      <c r="L46" s="2536"/>
      <c r="M46" s="2537"/>
      <c r="N46" s="2558" t="s">
        <v>1624</v>
      </c>
      <c r="O46" s="2559"/>
      <c r="P46" s="2559"/>
      <c r="Q46" s="2559"/>
      <c r="R46" s="2559"/>
      <c r="S46" s="2559"/>
      <c r="T46" s="2560"/>
      <c r="U46" s="2561" t="s">
        <v>1625</v>
      </c>
      <c r="V46" s="2535">
        <f>IFERROR(計算シート!K92,"")</f>
        <v>0</v>
      </c>
      <c r="W46" s="2536"/>
      <c r="X46" s="2536"/>
      <c r="Y46" s="2536"/>
      <c r="Z46" s="2537"/>
      <c r="AB46" s="2500"/>
      <c r="AC46" s="2506"/>
      <c r="AD46" s="2506"/>
      <c r="AE46" s="2506"/>
      <c r="AF46" s="2506"/>
      <c r="AG46" s="2573"/>
      <c r="AH46" s="2574"/>
      <c r="AI46" s="2485"/>
      <c r="AJ46" s="2486"/>
      <c r="AK46" s="2487"/>
      <c r="AL46" s="2485"/>
      <c r="AM46" s="2486"/>
      <c r="AN46" s="2487"/>
      <c r="AO46" s="404"/>
      <c r="AP46" s="405"/>
      <c r="AQ46" s="405"/>
      <c r="AR46" s="405"/>
    </row>
    <row r="47" spans="1:46" ht="9.6" customHeight="1">
      <c r="A47" s="2527"/>
      <c r="B47" s="2527"/>
      <c r="C47" s="2529"/>
      <c r="D47" s="2530"/>
      <c r="E47" s="2530"/>
      <c r="F47" s="2530"/>
      <c r="G47" s="2531"/>
      <c r="H47" s="2483"/>
      <c r="I47" s="2538"/>
      <c r="J47" s="2539"/>
      <c r="K47" s="2539"/>
      <c r="L47" s="2539"/>
      <c r="M47" s="2540"/>
      <c r="N47" s="2562" t="s">
        <v>1626</v>
      </c>
      <c r="O47" s="2563"/>
      <c r="P47" s="2563"/>
      <c r="Q47" s="2563"/>
      <c r="R47" s="2563"/>
      <c r="S47" s="2563"/>
      <c r="T47" s="2564"/>
      <c r="U47" s="2561"/>
      <c r="V47" s="2538"/>
      <c r="W47" s="2539"/>
      <c r="X47" s="2539"/>
      <c r="Y47" s="2539"/>
      <c r="Z47" s="2540"/>
      <c r="AB47" s="2472">
        <f>IFERROR(営業等_経費!D115,"")</f>
        <v>0</v>
      </c>
      <c r="AC47" s="2551"/>
      <c r="AD47" s="2551"/>
      <c r="AE47" s="2551"/>
      <c r="AF47" s="2551"/>
      <c r="AG47" s="2571" t="str">
        <f>IFERROR(計算シート!H91,"")</f>
        <v/>
      </c>
      <c r="AH47" s="2572"/>
      <c r="AI47" s="2479">
        <f>IFERROR(営業等_経費!F115,"")</f>
        <v>0</v>
      </c>
      <c r="AJ47" s="2480"/>
      <c r="AK47" s="2481"/>
      <c r="AL47" s="2479">
        <f>IFERROR(営業等_経費!K115,"")</f>
        <v>0</v>
      </c>
      <c r="AM47" s="2480"/>
      <c r="AN47" s="2481" t="s">
        <v>1153</v>
      </c>
      <c r="AO47" s="404"/>
      <c r="AP47" s="405"/>
      <c r="AQ47" s="405"/>
      <c r="AR47" s="405"/>
    </row>
    <row r="48" spans="1:46" ht="9.6" customHeight="1">
      <c r="A48" s="2527"/>
      <c r="B48" s="2527"/>
      <c r="C48" s="2541" t="s">
        <v>1627</v>
      </c>
      <c r="D48" s="2542"/>
      <c r="E48" s="2542"/>
      <c r="F48" s="2542"/>
      <c r="G48" s="2543"/>
      <c r="H48" s="2480" t="s">
        <v>1628</v>
      </c>
      <c r="I48" s="2535">
        <f>IFERROR(営業等_経費!C61,"")</f>
        <v>0</v>
      </c>
      <c r="J48" s="2536"/>
      <c r="K48" s="2536"/>
      <c r="L48" s="2536"/>
      <c r="M48" s="2537"/>
      <c r="N48" s="2552" t="s">
        <v>1629</v>
      </c>
      <c r="O48" s="2553"/>
      <c r="P48" s="2553"/>
      <c r="Q48" s="2553"/>
      <c r="R48" s="2553"/>
      <c r="S48" s="2553"/>
      <c r="T48" s="2554"/>
      <c r="U48" s="2549" t="s">
        <v>1229</v>
      </c>
      <c r="V48" s="2535">
        <f>IFERROR(計算シート!P88,"")</f>
        <v>0</v>
      </c>
      <c r="W48" s="2536"/>
      <c r="X48" s="2536"/>
      <c r="Y48" s="2536"/>
      <c r="Z48" s="2537"/>
      <c r="AB48" s="2500"/>
      <c r="AC48" s="2506"/>
      <c r="AD48" s="2506"/>
      <c r="AE48" s="2506"/>
      <c r="AF48" s="2506"/>
      <c r="AG48" s="2573"/>
      <c r="AH48" s="2574"/>
      <c r="AI48" s="2485"/>
      <c r="AJ48" s="2486"/>
      <c r="AK48" s="2487"/>
      <c r="AL48" s="2485"/>
      <c r="AM48" s="2486"/>
      <c r="AN48" s="2487"/>
      <c r="AO48" s="404"/>
      <c r="AP48" s="407"/>
      <c r="AQ48" s="408"/>
      <c r="AR48" s="408"/>
    </row>
    <row r="49" spans="1:49" ht="9.6" customHeight="1">
      <c r="A49" s="2527"/>
      <c r="B49" s="2527"/>
      <c r="C49" s="2532"/>
      <c r="D49" s="2533"/>
      <c r="E49" s="2533"/>
      <c r="F49" s="2533"/>
      <c r="G49" s="2534"/>
      <c r="H49" s="2483"/>
      <c r="I49" s="2538"/>
      <c r="J49" s="2539"/>
      <c r="K49" s="2539"/>
      <c r="L49" s="2539"/>
      <c r="M49" s="2540"/>
      <c r="N49" s="2555"/>
      <c r="O49" s="2556"/>
      <c r="P49" s="2556"/>
      <c r="Q49" s="2556"/>
      <c r="R49" s="2556"/>
      <c r="S49" s="2556"/>
      <c r="T49" s="2557"/>
      <c r="U49" s="2550"/>
      <c r="V49" s="2538"/>
      <c r="W49" s="2539"/>
      <c r="X49" s="2539"/>
      <c r="Y49" s="2539"/>
      <c r="Z49" s="2540"/>
      <c r="AB49" s="2565"/>
      <c r="AC49" s="2566"/>
      <c r="AD49" s="2566"/>
      <c r="AE49" s="2566"/>
      <c r="AF49" s="2566"/>
      <c r="AG49" s="2566"/>
      <c r="AH49" s="2567"/>
      <c r="AI49" s="2472" t="s">
        <v>1630</v>
      </c>
      <c r="AJ49" s="2551"/>
      <c r="AK49" s="2473"/>
      <c r="AL49" s="2479">
        <f>AL43+AL45+AL47</f>
        <v>0</v>
      </c>
      <c r="AM49" s="2480"/>
      <c r="AN49" s="385"/>
    </row>
    <row r="50" spans="1:49" ht="9.6" customHeight="1">
      <c r="A50" s="2527"/>
      <c r="B50" s="2527"/>
      <c r="C50" s="2541" t="s">
        <v>1631</v>
      </c>
      <c r="D50" s="2542"/>
      <c r="E50" s="2542"/>
      <c r="F50" s="2542"/>
      <c r="G50" s="2543"/>
      <c r="H50" s="2544" t="s">
        <v>1632</v>
      </c>
      <c r="I50" s="2535">
        <f>IFERROR(営業等_経費!C64,"")</f>
        <v>0</v>
      </c>
      <c r="J50" s="2536"/>
      <c r="K50" s="2536"/>
      <c r="L50" s="2536"/>
      <c r="M50" s="2537"/>
      <c r="N50" s="2546" t="s">
        <v>1633</v>
      </c>
      <c r="O50" s="2547"/>
      <c r="P50" s="2547"/>
      <c r="Q50" s="2547"/>
      <c r="R50" s="2547"/>
      <c r="S50" s="2547"/>
      <c r="T50" s="2548"/>
      <c r="U50" s="2549" t="s">
        <v>1634</v>
      </c>
      <c r="V50" s="2535">
        <f>IFERROR(計算シート!P92,"")</f>
        <v>0</v>
      </c>
      <c r="W50" s="2536"/>
      <c r="X50" s="2536"/>
      <c r="Y50" s="2536"/>
      <c r="Z50" s="2537"/>
      <c r="AB50" s="2568"/>
      <c r="AC50" s="2569"/>
      <c r="AD50" s="2569"/>
      <c r="AE50" s="2569"/>
      <c r="AF50" s="2569"/>
      <c r="AG50" s="2569"/>
      <c r="AH50" s="2570"/>
      <c r="AI50" s="2500"/>
      <c r="AJ50" s="2506"/>
      <c r="AK50" s="2501"/>
      <c r="AL50" s="2485"/>
      <c r="AM50" s="2486"/>
      <c r="AN50" s="409"/>
    </row>
    <row r="51" spans="1:49" ht="9.6" customHeight="1">
      <c r="A51" s="2528"/>
      <c r="B51" s="2528"/>
      <c r="C51" s="2532"/>
      <c r="D51" s="2533"/>
      <c r="E51" s="2533"/>
      <c r="F51" s="2533"/>
      <c r="G51" s="2534"/>
      <c r="H51" s="2545"/>
      <c r="I51" s="2538"/>
      <c r="J51" s="2539"/>
      <c r="K51" s="2539"/>
      <c r="L51" s="2539"/>
      <c r="M51" s="2540"/>
      <c r="N51" s="2523" t="s">
        <v>1635</v>
      </c>
      <c r="O51" s="2524"/>
      <c r="P51" s="2524"/>
      <c r="Q51" s="2524"/>
      <c r="R51" s="2524"/>
      <c r="S51" s="2524"/>
      <c r="T51" s="2525"/>
      <c r="U51" s="2550"/>
      <c r="V51" s="2538"/>
      <c r="W51" s="2539"/>
      <c r="X51" s="2539"/>
      <c r="Y51" s="2539"/>
      <c r="Z51" s="2540"/>
    </row>
    <row r="52" spans="1:49" ht="3" customHeight="1"/>
    <row r="53" spans="1:49" ht="12" customHeight="1">
      <c r="A53" s="816" t="s">
        <v>1636</v>
      </c>
      <c r="B53" s="410"/>
      <c r="C53" s="410"/>
      <c r="D53" s="410"/>
      <c r="E53" s="410"/>
      <c r="F53" s="410"/>
      <c r="G53" s="410"/>
      <c r="H53" s="410"/>
      <c r="I53" s="410"/>
      <c r="J53" s="410"/>
      <c r="K53" s="410"/>
      <c r="L53" s="410"/>
      <c r="M53" s="410"/>
      <c r="N53" s="410"/>
      <c r="O53" s="410"/>
      <c r="P53" s="410"/>
      <c r="Q53" s="410"/>
      <c r="R53" s="410"/>
      <c r="S53" s="410"/>
      <c r="T53" s="410"/>
      <c r="U53" s="410"/>
      <c r="V53" s="410"/>
      <c r="W53" s="410"/>
      <c r="X53" s="816" t="s">
        <v>1637</v>
      </c>
      <c r="Y53" s="410"/>
      <c r="Z53" s="410"/>
      <c r="AA53" s="410"/>
      <c r="AB53" s="410"/>
      <c r="AC53" s="410"/>
      <c r="AD53" s="410"/>
      <c r="AE53" s="410"/>
      <c r="AF53" s="410"/>
      <c r="AG53" s="410"/>
      <c r="AH53" s="410"/>
      <c r="AI53" s="410"/>
      <c r="AJ53" s="410"/>
      <c r="AK53" s="410"/>
      <c r="AL53" s="410"/>
      <c r="AM53" s="410"/>
      <c r="AN53" s="410"/>
      <c r="AO53" s="410"/>
      <c r="AP53" s="410"/>
      <c r="AQ53" s="410"/>
    </row>
    <row r="54" spans="1:49" ht="13.5" customHeight="1">
      <c r="A54" s="2520" t="s">
        <v>1638</v>
      </c>
      <c r="B54" s="2521"/>
      <c r="C54" s="2521"/>
      <c r="D54" s="2521"/>
      <c r="E54" s="2521"/>
      <c r="F54" s="2521"/>
      <c r="G54" s="2522"/>
      <c r="H54" s="2520" t="s">
        <v>1639</v>
      </c>
      <c r="I54" s="2521"/>
      <c r="J54" s="2521"/>
      <c r="K54" s="2521"/>
      <c r="L54" s="2521"/>
      <c r="M54" s="2521"/>
      <c r="N54" s="2521"/>
      <c r="O54" s="2521"/>
      <c r="P54" s="2522"/>
      <c r="Q54" s="2520" t="s">
        <v>1640</v>
      </c>
      <c r="R54" s="2521"/>
      <c r="S54" s="2521"/>
      <c r="T54" s="2521"/>
      <c r="U54" s="2521"/>
      <c r="V54" s="2522"/>
      <c r="W54" s="411"/>
      <c r="X54" s="2520" t="s">
        <v>1641</v>
      </c>
      <c r="Y54" s="2521"/>
      <c r="Z54" s="2521"/>
      <c r="AA54" s="2521"/>
      <c r="AB54" s="2521"/>
      <c r="AC54" s="2521"/>
      <c r="AD54" s="2522"/>
      <c r="AE54" s="2520" t="s">
        <v>1639</v>
      </c>
      <c r="AF54" s="2521"/>
      <c r="AG54" s="2521"/>
      <c r="AH54" s="2521"/>
      <c r="AI54" s="2521"/>
      <c r="AJ54" s="2521"/>
      <c r="AK54" s="2521"/>
      <c r="AL54" s="2521"/>
      <c r="AM54" s="2522"/>
      <c r="AN54" s="2520" t="s">
        <v>1642</v>
      </c>
      <c r="AO54" s="2521"/>
      <c r="AP54" s="2521"/>
      <c r="AQ54" s="2521"/>
      <c r="AR54" s="2521"/>
      <c r="AS54" s="2522"/>
      <c r="AT54" s="412"/>
    </row>
    <row r="55" spans="1:49" ht="13.5" customHeight="1">
      <c r="A55" s="2519">
        <f>IFERROR(営業等_売上!D14,"")</f>
        <v>0</v>
      </c>
      <c r="B55" s="2519"/>
      <c r="C55" s="2519"/>
      <c r="D55" s="2519"/>
      <c r="E55" s="2519"/>
      <c r="F55" s="2519"/>
      <c r="G55" s="2519"/>
      <c r="H55" s="2519">
        <f>IFERROR(営業等_売上!G14,"")</f>
        <v>0</v>
      </c>
      <c r="I55" s="2519"/>
      <c r="J55" s="2519"/>
      <c r="K55" s="2519"/>
      <c r="L55" s="2519"/>
      <c r="M55" s="2519"/>
      <c r="N55" s="2519"/>
      <c r="O55" s="2519"/>
      <c r="P55" s="2519"/>
      <c r="Q55" s="2508">
        <f>IFERROR(営業等_売上!J14,"")</f>
        <v>0</v>
      </c>
      <c r="R55" s="2508"/>
      <c r="S55" s="2508"/>
      <c r="T55" s="2508"/>
      <c r="U55" s="2508"/>
      <c r="V55" s="2508"/>
      <c r="W55" s="413"/>
      <c r="X55" s="2519">
        <f>IFERROR(営業等_原価!D15,"")</f>
        <v>0</v>
      </c>
      <c r="Y55" s="2519"/>
      <c r="Z55" s="2519"/>
      <c r="AA55" s="2519"/>
      <c r="AB55" s="2519"/>
      <c r="AC55" s="2519"/>
      <c r="AD55" s="2519"/>
      <c r="AE55" s="2519">
        <f>IFERROR(営業等_原価!G15,"")</f>
        <v>0</v>
      </c>
      <c r="AF55" s="2519"/>
      <c r="AG55" s="2519"/>
      <c r="AH55" s="2519"/>
      <c r="AI55" s="2519"/>
      <c r="AJ55" s="2519"/>
      <c r="AK55" s="2519"/>
      <c r="AL55" s="2519"/>
      <c r="AM55" s="2519"/>
      <c r="AN55" s="2508">
        <f>IFERROR(営業等_原価!J15,"")</f>
        <v>0</v>
      </c>
      <c r="AO55" s="2508"/>
      <c r="AP55" s="2508"/>
      <c r="AQ55" s="2508"/>
      <c r="AR55" s="2508"/>
      <c r="AS55" s="2508"/>
      <c r="AT55" s="413"/>
    </row>
    <row r="56" spans="1:49" ht="13.5" customHeight="1">
      <c r="A56" s="2519">
        <f>IFERROR(営業等_売上!D15,"")</f>
        <v>0</v>
      </c>
      <c r="B56" s="2519"/>
      <c r="C56" s="2519"/>
      <c r="D56" s="2519"/>
      <c r="E56" s="2519"/>
      <c r="F56" s="2519"/>
      <c r="G56" s="2519"/>
      <c r="H56" s="2519">
        <f>IFERROR(営業等_売上!G15,"")</f>
        <v>0</v>
      </c>
      <c r="I56" s="2519"/>
      <c r="J56" s="2519"/>
      <c r="K56" s="2519"/>
      <c r="L56" s="2519"/>
      <c r="M56" s="2519"/>
      <c r="N56" s="2519"/>
      <c r="O56" s="2519"/>
      <c r="P56" s="2519"/>
      <c r="Q56" s="2508">
        <f>IFERROR(営業等_売上!J15,"")</f>
        <v>0</v>
      </c>
      <c r="R56" s="2508"/>
      <c r="S56" s="2508"/>
      <c r="T56" s="2508"/>
      <c r="U56" s="2508"/>
      <c r="V56" s="2508"/>
      <c r="W56" s="413"/>
      <c r="X56" s="2519">
        <f>IFERROR(営業等_原価!D16,"")</f>
        <v>0</v>
      </c>
      <c r="Y56" s="2519"/>
      <c r="Z56" s="2519"/>
      <c r="AA56" s="2519"/>
      <c r="AB56" s="2519"/>
      <c r="AC56" s="2519"/>
      <c r="AD56" s="2519"/>
      <c r="AE56" s="2519">
        <f>IFERROR(営業等_原価!G16,"")</f>
        <v>0</v>
      </c>
      <c r="AF56" s="2519"/>
      <c r="AG56" s="2519"/>
      <c r="AH56" s="2519"/>
      <c r="AI56" s="2519"/>
      <c r="AJ56" s="2519"/>
      <c r="AK56" s="2519"/>
      <c r="AL56" s="2519"/>
      <c r="AM56" s="2519"/>
      <c r="AN56" s="2508">
        <f>IFERROR(営業等_原価!J16,"")</f>
        <v>0</v>
      </c>
      <c r="AO56" s="2508"/>
      <c r="AP56" s="2508"/>
      <c r="AQ56" s="2508"/>
      <c r="AR56" s="2508"/>
      <c r="AS56" s="2508"/>
      <c r="AT56" s="413"/>
    </row>
    <row r="57" spans="1:49" ht="13.5" customHeight="1">
      <c r="A57" s="2519">
        <f>IFERROR(営業等_売上!D16,"")</f>
        <v>0</v>
      </c>
      <c r="B57" s="2519"/>
      <c r="C57" s="2519"/>
      <c r="D57" s="2519"/>
      <c r="E57" s="2519"/>
      <c r="F57" s="2519"/>
      <c r="G57" s="2519"/>
      <c r="H57" s="2519">
        <f>IFERROR(営業等_売上!G16,"")</f>
        <v>0</v>
      </c>
      <c r="I57" s="2519"/>
      <c r="J57" s="2519"/>
      <c r="K57" s="2519"/>
      <c r="L57" s="2519"/>
      <c r="M57" s="2519"/>
      <c r="N57" s="2519"/>
      <c r="O57" s="2519"/>
      <c r="P57" s="2519"/>
      <c r="Q57" s="2508">
        <f>IFERROR(営業等_売上!J16,"")</f>
        <v>0</v>
      </c>
      <c r="R57" s="2508"/>
      <c r="S57" s="2508"/>
      <c r="T57" s="2508"/>
      <c r="U57" s="2508"/>
      <c r="V57" s="2508"/>
      <c r="W57" s="414"/>
      <c r="X57" s="2519">
        <f>IFERROR(営業等_原価!D17,"")</f>
        <v>0</v>
      </c>
      <c r="Y57" s="2519"/>
      <c r="Z57" s="2519"/>
      <c r="AA57" s="2519"/>
      <c r="AB57" s="2519"/>
      <c r="AC57" s="2519"/>
      <c r="AD57" s="2519"/>
      <c r="AE57" s="2519">
        <f>IFERROR(営業等_原価!G17,"")</f>
        <v>0</v>
      </c>
      <c r="AF57" s="2519"/>
      <c r="AG57" s="2519"/>
      <c r="AH57" s="2519"/>
      <c r="AI57" s="2519"/>
      <c r="AJ57" s="2519"/>
      <c r="AK57" s="2519"/>
      <c r="AL57" s="2519"/>
      <c r="AM57" s="2519"/>
      <c r="AN57" s="2508">
        <f>IFERROR(営業等_原価!J17,"")</f>
        <v>0</v>
      </c>
      <c r="AO57" s="2508"/>
      <c r="AP57" s="2508"/>
      <c r="AQ57" s="2508"/>
      <c r="AR57" s="2508"/>
      <c r="AS57" s="2508"/>
      <c r="AT57" s="414"/>
    </row>
    <row r="58" spans="1:49" ht="13.5" customHeight="1">
      <c r="A58" s="2519">
        <f>IFERROR(営業等_売上!D17,"")</f>
        <v>0</v>
      </c>
      <c r="B58" s="2519"/>
      <c r="C58" s="2519"/>
      <c r="D58" s="2519"/>
      <c r="E58" s="2519"/>
      <c r="F58" s="2519"/>
      <c r="G58" s="2519"/>
      <c r="H58" s="2519">
        <f>IFERROR(営業等_売上!G17,"")</f>
        <v>0</v>
      </c>
      <c r="I58" s="2519"/>
      <c r="J58" s="2519"/>
      <c r="K58" s="2519"/>
      <c r="L58" s="2519"/>
      <c r="M58" s="2519"/>
      <c r="N58" s="2519"/>
      <c r="O58" s="2519"/>
      <c r="P58" s="2519"/>
      <c r="Q58" s="2508">
        <f>IFERROR(営業等_売上!J17,"")</f>
        <v>0</v>
      </c>
      <c r="R58" s="2508"/>
      <c r="S58" s="2508"/>
      <c r="T58" s="2508"/>
      <c r="U58" s="2508"/>
      <c r="V58" s="2508"/>
      <c r="W58" s="414"/>
      <c r="X58" s="2519">
        <f>IFERROR(営業等_原価!D18,"")</f>
        <v>0</v>
      </c>
      <c r="Y58" s="2519"/>
      <c r="Z58" s="2519"/>
      <c r="AA58" s="2519"/>
      <c r="AB58" s="2519"/>
      <c r="AC58" s="2519"/>
      <c r="AD58" s="2519"/>
      <c r="AE58" s="2519">
        <f>IFERROR(営業等_原価!G18,"")</f>
        <v>0</v>
      </c>
      <c r="AF58" s="2519"/>
      <c r="AG58" s="2519"/>
      <c r="AH58" s="2519"/>
      <c r="AI58" s="2519"/>
      <c r="AJ58" s="2519"/>
      <c r="AK58" s="2519"/>
      <c r="AL58" s="2519"/>
      <c r="AM58" s="2519"/>
      <c r="AN58" s="2508">
        <f>IFERROR(営業等_原価!J18,"")</f>
        <v>0</v>
      </c>
      <c r="AO58" s="2508"/>
      <c r="AP58" s="2508"/>
      <c r="AQ58" s="2508"/>
      <c r="AR58" s="2508"/>
      <c r="AS58" s="2508"/>
      <c r="AT58" s="414"/>
    </row>
    <row r="59" spans="1:49" ht="13.5" customHeight="1">
      <c r="A59" s="2519">
        <f>IFERROR(営業等_売上!D18,"")</f>
        <v>0</v>
      </c>
      <c r="B59" s="2519"/>
      <c r="C59" s="2519"/>
      <c r="D59" s="2519"/>
      <c r="E59" s="2519"/>
      <c r="F59" s="2519"/>
      <c r="G59" s="2519"/>
      <c r="H59" s="2519">
        <f>IFERROR(営業等_売上!G18,"")</f>
        <v>0</v>
      </c>
      <c r="I59" s="2519"/>
      <c r="J59" s="2519"/>
      <c r="K59" s="2519"/>
      <c r="L59" s="2519"/>
      <c r="M59" s="2519"/>
      <c r="N59" s="2519"/>
      <c r="O59" s="2519"/>
      <c r="P59" s="2519"/>
      <c r="Q59" s="2508">
        <f>IFERROR(営業等_売上!J18,"")</f>
        <v>0</v>
      </c>
      <c r="R59" s="2508"/>
      <c r="S59" s="2508"/>
      <c r="T59" s="2508"/>
      <c r="U59" s="2508"/>
      <c r="V59" s="2508"/>
      <c r="W59" s="414"/>
      <c r="X59" s="2519">
        <f>IFERROR(営業等_原価!D19,"")</f>
        <v>0</v>
      </c>
      <c r="Y59" s="2519"/>
      <c r="Z59" s="2519"/>
      <c r="AA59" s="2519"/>
      <c r="AB59" s="2519"/>
      <c r="AC59" s="2519"/>
      <c r="AD59" s="2519"/>
      <c r="AE59" s="2519">
        <f>IFERROR(営業等_原価!G19,"")</f>
        <v>0</v>
      </c>
      <c r="AF59" s="2519"/>
      <c r="AG59" s="2519"/>
      <c r="AH59" s="2519"/>
      <c r="AI59" s="2519"/>
      <c r="AJ59" s="2519"/>
      <c r="AK59" s="2519"/>
      <c r="AL59" s="2519"/>
      <c r="AM59" s="2519"/>
      <c r="AN59" s="2508">
        <f>IFERROR(営業等_原価!J19,"")</f>
        <v>0</v>
      </c>
      <c r="AO59" s="2508"/>
      <c r="AP59" s="2508"/>
      <c r="AQ59" s="2508"/>
      <c r="AR59" s="2508"/>
      <c r="AS59" s="2508"/>
      <c r="AT59" s="414"/>
    </row>
    <row r="60" spans="1:49" ht="13.5" customHeight="1">
      <c r="A60" s="415"/>
      <c r="B60" s="2507" t="s">
        <v>1643</v>
      </c>
      <c r="C60" s="2507"/>
      <c r="D60" s="2507"/>
      <c r="E60" s="2507"/>
      <c r="F60" s="2507"/>
      <c r="G60" s="2507"/>
      <c r="H60" s="2507"/>
      <c r="I60" s="2507"/>
      <c r="J60" s="2507"/>
      <c r="K60" s="2507"/>
      <c r="L60" s="2507"/>
      <c r="M60" s="2507"/>
      <c r="N60" s="2507"/>
      <c r="O60" s="416"/>
      <c r="P60" s="417"/>
      <c r="Q60" s="2508">
        <f>IFERROR(営業等_売上!J19,"")</f>
        <v>0</v>
      </c>
      <c r="R60" s="2508"/>
      <c r="S60" s="2508"/>
      <c r="T60" s="2508"/>
      <c r="U60" s="2508"/>
      <c r="V60" s="2508"/>
      <c r="W60" s="414"/>
      <c r="X60" s="415"/>
      <c r="Y60" s="2509" t="s">
        <v>1644</v>
      </c>
      <c r="Z60" s="2509"/>
      <c r="AA60" s="2509"/>
      <c r="AB60" s="2509"/>
      <c r="AC60" s="2509"/>
      <c r="AD60" s="2509"/>
      <c r="AE60" s="2509"/>
      <c r="AF60" s="2509"/>
      <c r="AG60" s="2509"/>
      <c r="AH60" s="2509"/>
      <c r="AI60" s="2509"/>
      <c r="AJ60" s="2509"/>
      <c r="AK60" s="2509"/>
      <c r="AL60" s="416"/>
      <c r="AM60" s="417"/>
      <c r="AN60" s="2508">
        <f>IFERROR(営業等_原価!J20,"")</f>
        <v>0</v>
      </c>
      <c r="AO60" s="2508"/>
      <c r="AP60" s="2508"/>
      <c r="AQ60" s="2508"/>
      <c r="AR60" s="2508"/>
      <c r="AS60" s="2508"/>
      <c r="AT60" s="414"/>
    </row>
    <row r="61" spans="1:49" ht="18" customHeight="1">
      <c r="B61" s="2510" t="s">
        <v>1645</v>
      </c>
      <c r="C61" s="2511"/>
      <c r="D61" s="2511"/>
      <c r="E61" s="2511"/>
      <c r="F61" s="2511"/>
      <c r="G61" s="2512"/>
      <c r="H61" s="418" t="s">
        <v>1646</v>
      </c>
      <c r="I61" s="2513"/>
      <c r="J61" s="2513"/>
      <c r="K61" s="2513"/>
      <c r="L61" s="2513"/>
      <c r="M61" s="2513"/>
      <c r="N61" s="419"/>
      <c r="O61" s="420" t="s">
        <v>1561</v>
      </c>
      <c r="P61" s="421"/>
      <c r="Q61" s="422" t="s">
        <v>1541</v>
      </c>
      <c r="R61" s="2514">
        <f>SUM(Q55:V60)</f>
        <v>0</v>
      </c>
      <c r="S61" s="2515"/>
      <c r="T61" s="2515"/>
      <c r="U61" s="2515"/>
      <c r="V61" s="2516"/>
      <c r="W61" s="414"/>
      <c r="X61" s="423"/>
      <c r="Y61" s="2510" t="s">
        <v>1647</v>
      </c>
      <c r="Z61" s="2511"/>
      <c r="AA61" s="2511"/>
      <c r="AB61" s="2511"/>
      <c r="AC61" s="2511"/>
      <c r="AD61" s="2512"/>
      <c r="AE61" s="418" t="s">
        <v>1646</v>
      </c>
      <c r="AF61" s="2517"/>
      <c r="AG61" s="2517"/>
      <c r="AH61" s="2517"/>
      <c r="AI61" s="2517"/>
      <c r="AJ61" s="2517"/>
      <c r="AK61" s="419"/>
      <c r="AL61" s="420" t="s">
        <v>1561</v>
      </c>
      <c r="AM61" s="421"/>
      <c r="AN61" s="422" t="s">
        <v>1574</v>
      </c>
      <c r="AO61" s="2514">
        <f>SUM(AN55:AS60)</f>
        <v>0</v>
      </c>
      <c r="AP61" s="2514"/>
      <c r="AQ61" s="2514"/>
      <c r="AR61" s="2514"/>
      <c r="AS61" s="2518"/>
      <c r="AT61" s="414"/>
    </row>
    <row r="62" spans="1:49" ht="3" customHeight="1">
      <c r="A62" s="423"/>
      <c r="B62" s="413"/>
      <c r="C62" s="413"/>
      <c r="D62" s="413"/>
      <c r="E62" s="413"/>
      <c r="F62" s="371"/>
      <c r="G62" s="371"/>
      <c r="H62" s="424"/>
      <c r="I62" s="424"/>
      <c r="J62" s="424"/>
      <c r="K62" s="414"/>
      <c r="L62" s="414"/>
      <c r="M62" s="414"/>
      <c r="N62" s="424"/>
      <c r="O62" s="424"/>
      <c r="P62" s="414"/>
      <c r="Q62" s="414"/>
      <c r="R62" s="414"/>
      <c r="S62" s="371"/>
      <c r="T62" s="371"/>
      <c r="U62" s="371"/>
      <c r="V62" s="371"/>
      <c r="W62" s="371"/>
      <c r="X62" s="413"/>
      <c r="Y62" s="413"/>
      <c r="Z62" s="413"/>
      <c r="AA62" s="413"/>
      <c r="AB62" s="413"/>
      <c r="AC62" s="425"/>
      <c r="AD62" s="425"/>
      <c r="AE62" s="424"/>
      <c r="AF62" s="424"/>
      <c r="AG62" s="424"/>
      <c r="AH62" s="424"/>
      <c r="AI62" s="424"/>
      <c r="AJ62" s="424"/>
      <c r="AK62" s="426"/>
      <c r="AL62" s="406"/>
      <c r="AM62" s="406"/>
      <c r="AN62" s="406"/>
      <c r="AO62" s="406"/>
      <c r="AP62" s="406"/>
      <c r="AQ62" s="406"/>
      <c r="AR62" s="424"/>
      <c r="AS62" s="424"/>
      <c r="AT62" s="424"/>
      <c r="AV62" s="413"/>
      <c r="AW62" s="413"/>
    </row>
    <row r="63" spans="1:49" ht="12" customHeight="1">
      <c r="A63" s="410" t="s">
        <v>1648</v>
      </c>
      <c r="B63" s="410"/>
      <c r="C63" s="410"/>
      <c r="D63" s="410"/>
      <c r="E63" s="410"/>
      <c r="F63" s="410"/>
      <c r="G63" s="410"/>
      <c r="H63" s="410"/>
      <c r="I63" s="410"/>
      <c r="J63" s="410"/>
      <c r="K63" s="410"/>
      <c r="L63" s="410"/>
      <c r="M63" s="410"/>
      <c r="N63" s="410"/>
      <c r="O63" s="410"/>
      <c r="P63" s="410"/>
      <c r="Q63" s="410"/>
      <c r="R63" s="410"/>
      <c r="S63" s="410"/>
      <c r="T63" s="410"/>
      <c r="U63" s="410"/>
      <c r="V63" s="410"/>
      <c r="W63" s="410"/>
      <c r="X63" s="410"/>
      <c r="Y63" s="410"/>
      <c r="Z63" s="410"/>
      <c r="AA63" s="410"/>
      <c r="AB63" s="410"/>
      <c r="AC63" s="410"/>
      <c r="AD63" s="410"/>
      <c r="AE63" s="410"/>
      <c r="AF63" s="410"/>
      <c r="AG63" s="410"/>
      <c r="AH63" s="410"/>
      <c r="AI63" s="410"/>
      <c r="AJ63" s="410"/>
      <c r="AK63" s="410"/>
      <c r="AL63" s="410"/>
      <c r="AM63" s="410"/>
      <c r="AN63" s="410"/>
      <c r="AO63" s="410"/>
      <c r="AP63" s="410"/>
      <c r="AQ63" s="410"/>
    </row>
    <row r="64" spans="1:49" ht="12" customHeight="1">
      <c r="A64" s="427"/>
      <c r="B64" s="2304" t="s">
        <v>1649</v>
      </c>
      <c r="C64" s="2304"/>
      <c r="D64" s="2304"/>
      <c r="E64" s="2304"/>
      <c r="F64" s="428"/>
      <c r="G64" s="2479" t="s">
        <v>1650</v>
      </c>
      <c r="H64" s="2481"/>
      <c r="I64" s="2479" t="s">
        <v>1651</v>
      </c>
      <c r="J64" s="2481"/>
      <c r="K64" s="374" t="s">
        <v>1618</v>
      </c>
      <c r="L64" s="429" t="s">
        <v>1652</v>
      </c>
      <c r="M64" s="430"/>
      <c r="N64" s="431"/>
      <c r="O64" s="430" t="s">
        <v>1653</v>
      </c>
      <c r="P64" s="2304" t="s">
        <v>1654</v>
      </c>
      <c r="Q64" s="2305"/>
      <c r="R64" s="2497" t="s">
        <v>1655</v>
      </c>
      <c r="S64" s="2480"/>
      <c r="T64" s="2472" t="s">
        <v>1656</v>
      </c>
      <c r="U64" s="2473"/>
      <c r="V64" s="2472" t="s">
        <v>1657</v>
      </c>
      <c r="W64" s="2473"/>
      <c r="X64" s="2474" t="s">
        <v>1658</v>
      </c>
      <c r="Y64" s="2475"/>
      <c r="Z64" s="2476" t="s">
        <v>1659</v>
      </c>
      <c r="AA64" s="2477"/>
      <c r="AB64" s="2478"/>
      <c r="AC64" s="432" t="s">
        <v>1660</v>
      </c>
      <c r="AD64" s="430"/>
      <c r="AE64" s="431"/>
      <c r="AF64" s="2476" t="s">
        <v>1661</v>
      </c>
      <c r="AG64" s="2477"/>
      <c r="AH64" s="2478"/>
      <c r="AI64" s="432" t="s">
        <v>1662</v>
      </c>
      <c r="AJ64" s="431" t="s">
        <v>1663</v>
      </c>
      <c r="AK64" s="2476" t="s">
        <v>1664</v>
      </c>
      <c r="AL64" s="2477"/>
      <c r="AM64" s="2478"/>
      <c r="AN64" s="432" t="s">
        <v>1665</v>
      </c>
      <c r="AO64" s="433"/>
      <c r="AP64" s="434"/>
      <c r="AQ64" s="2479" t="s">
        <v>1666</v>
      </c>
      <c r="AR64" s="2480"/>
      <c r="AS64" s="2480"/>
      <c r="AT64" s="2481"/>
      <c r="AU64" s="410"/>
    </row>
    <row r="65" spans="1:47" ht="12" customHeight="1">
      <c r="A65" s="435"/>
      <c r="B65" s="2502" t="s">
        <v>1667</v>
      </c>
      <c r="C65" s="2502"/>
      <c r="D65" s="2502"/>
      <c r="E65" s="2502"/>
      <c r="F65" s="436"/>
      <c r="G65" s="2482" t="s">
        <v>1668</v>
      </c>
      <c r="H65" s="2484"/>
      <c r="I65" s="2482"/>
      <c r="J65" s="2484"/>
      <c r="K65" s="2503" t="s">
        <v>1669</v>
      </c>
      <c r="L65" s="2504"/>
      <c r="M65" s="2504"/>
      <c r="N65" s="2505"/>
      <c r="O65" s="2445" t="s">
        <v>1856</v>
      </c>
      <c r="P65" s="2446"/>
      <c r="Q65" s="2447"/>
      <c r="R65" s="2482"/>
      <c r="S65" s="2483"/>
      <c r="T65" s="2498"/>
      <c r="U65" s="2499"/>
      <c r="V65" s="2451" t="s">
        <v>1670</v>
      </c>
      <c r="W65" s="2452"/>
      <c r="X65" s="2453" t="s">
        <v>1671</v>
      </c>
      <c r="Y65" s="2454"/>
      <c r="Z65" s="2457" t="s">
        <v>1672</v>
      </c>
      <c r="AA65" s="2458"/>
      <c r="AB65" s="2459"/>
      <c r="AC65" s="2460" t="s">
        <v>1673</v>
      </c>
      <c r="AD65" s="2461"/>
      <c r="AE65" s="2462"/>
      <c r="AF65" s="2466" t="s">
        <v>1674</v>
      </c>
      <c r="AG65" s="2467"/>
      <c r="AH65" s="2468"/>
      <c r="AI65" s="2488" t="s">
        <v>1675</v>
      </c>
      <c r="AJ65" s="2489"/>
      <c r="AK65" s="2466" t="s">
        <v>1676</v>
      </c>
      <c r="AL65" s="2467"/>
      <c r="AM65" s="2468"/>
      <c r="AN65" s="2466" t="s">
        <v>1677</v>
      </c>
      <c r="AO65" s="2467"/>
      <c r="AP65" s="2468"/>
      <c r="AQ65" s="2482"/>
      <c r="AR65" s="2483"/>
      <c r="AS65" s="2483"/>
      <c r="AT65" s="2484"/>
      <c r="AU65" s="410"/>
    </row>
    <row r="66" spans="1:47" ht="12" customHeight="1">
      <c r="A66" s="2500" t="s">
        <v>1678</v>
      </c>
      <c r="B66" s="2506"/>
      <c r="C66" s="2506"/>
      <c r="D66" s="2506"/>
      <c r="E66" s="2506"/>
      <c r="F66" s="2501"/>
      <c r="G66" s="2485" t="s">
        <v>1679</v>
      </c>
      <c r="H66" s="2487"/>
      <c r="I66" s="2485" t="s">
        <v>1680</v>
      </c>
      <c r="J66" s="2487"/>
      <c r="K66" s="437"/>
      <c r="L66" s="413"/>
      <c r="M66" s="413"/>
      <c r="N66" s="438"/>
      <c r="O66" s="2448"/>
      <c r="P66" s="2449"/>
      <c r="Q66" s="2450"/>
      <c r="R66" s="2485"/>
      <c r="S66" s="2486"/>
      <c r="T66" s="2500"/>
      <c r="U66" s="2501"/>
      <c r="V66" s="2492" t="s">
        <v>1681</v>
      </c>
      <c r="W66" s="2493"/>
      <c r="X66" s="2455"/>
      <c r="Y66" s="2456"/>
      <c r="Z66" s="2494" t="s">
        <v>1682</v>
      </c>
      <c r="AA66" s="2495"/>
      <c r="AB66" s="2496"/>
      <c r="AC66" s="2463"/>
      <c r="AD66" s="2464"/>
      <c r="AE66" s="2465"/>
      <c r="AF66" s="2469"/>
      <c r="AG66" s="2470"/>
      <c r="AH66" s="2471"/>
      <c r="AI66" s="2490"/>
      <c r="AJ66" s="2491"/>
      <c r="AK66" s="2469"/>
      <c r="AL66" s="2470"/>
      <c r="AM66" s="2471"/>
      <c r="AN66" s="2469"/>
      <c r="AO66" s="2470"/>
      <c r="AP66" s="2471"/>
      <c r="AQ66" s="2485"/>
      <c r="AR66" s="2486"/>
      <c r="AS66" s="2486"/>
      <c r="AT66" s="2487"/>
      <c r="AU66" s="410"/>
    </row>
    <row r="67" spans="1:47" s="365" customFormat="1" ht="8.4499999999999993" customHeight="1">
      <c r="A67" s="2410"/>
      <c r="B67" s="2411"/>
      <c r="C67" s="2411"/>
      <c r="D67" s="2411"/>
      <c r="E67" s="2411"/>
      <c r="F67" s="2412"/>
      <c r="G67" s="2393"/>
      <c r="H67" s="2394"/>
      <c r="I67" s="2416"/>
      <c r="J67" s="2418"/>
      <c r="K67" s="2420"/>
      <c r="L67" s="2421"/>
      <c r="M67" s="2421"/>
      <c r="N67" s="2422"/>
      <c r="O67" s="2420"/>
      <c r="P67" s="2421"/>
      <c r="Q67" s="2422"/>
      <c r="R67" s="2393"/>
      <c r="S67" s="2394"/>
      <c r="T67" s="2393"/>
      <c r="U67" s="2394"/>
      <c r="V67" s="2397"/>
      <c r="W67" s="2398"/>
      <c r="X67" s="2401"/>
      <c r="Y67" s="2402"/>
      <c r="Z67" s="2442"/>
      <c r="AA67" s="2443"/>
      <c r="AB67" s="2444"/>
      <c r="AC67" s="2404"/>
      <c r="AD67" s="2405"/>
      <c r="AE67" s="2406"/>
      <c r="AF67" s="769"/>
      <c r="AG67" s="770"/>
      <c r="AH67" s="771"/>
      <c r="AI67" s="2432"/>
      <c r="AJ67" s="2433"/>
      <c r="AK67" s="769"/>
      <c r="AL67" s="772"/>
      <c r="AM67" s="773"/>
      <c r="AN67" s="774"/>
      <c r="AO67" s="775"/>
      <c r="AP67" s="776"/>
      <c r="AQ67" s="2317"/>
      <c r="AR67" s="2318"/>
      <c r="AS67" s="2318"/>
      <c r="AT67" s="2319"/>
      <c r="AU67" s="439"/>
    </row>
    <row r="68" spans="1:47" s="365" customFormat="1" ht="9" customHeight="1">
      <c r="A68" s="2413"/>
      <c r="B68" s="2414"/>
      <c r="C68" s="2414"/>
      <c r="D68" s="2414"/>
      <c r="E68" s="2414"/>
      <c r="F68" s="2415"/>
      <c r="G68" s="2395"/>
      <c r="H68" s="2396"/>
      <c r="I68" s="2417"/>
      <c r="J68" s="2419"/>
      <c r="K68" s="2423"/>
      <c r="L68" s="2424"/>
      <c r="M68" s="2424"/>
      <c r="N68" s="2425"/>
      <c r="O68" s="2423"/>
      <c r="P68" s="2424"/>
      <c r="Q68" s="2425"/>
      <c r="R68" s="2395"/>
      <c r="S68" s="2396"/>
      <c r="T68" s="2395"/>
      <c r="U68" s="2396"/>
      <c r="V68" s="2399"/>
      <c r="W68" s="2400"/>
      <c r="X68" s="2391">
        <v>12</v>
      </c>
      <c r="Y68" s="2392"/>
      <c r="Z68" s="2423"/>
      <c r="AA68" s="2424"/>
      <c r="AB68" s="2425"/>
      <c r="AC68" s="2407"/>
      <c r="AD68" s="2408"/>
      <c r="AE68" s="2409"/>
      <c r="AF68" s="2429">
        <f>Z68+AC67</f>
        <v>0</v>
      </c>
      <c r="AG68" s="2430"/>
      <c r="AH68" s="2431"/>
      <c r="AI68" s="2434"/>
      <c r="AJ68" s="2435"/>
      <c r="AK68" s="2439">
        <f>ROUNDDOWN(AF68*AI67,0)</f>
        <v>0</v>
      </c>
      <c r="AL68" s="2440"/>
      <c r="AM68" s="2441"/>
      <c r="AN68" s="2388"/>
      <c r="AO68" s="2389"/>
      <c r="AP68" s="2390"/>
      <c r="AQ68" s="2320"/>
      <c r="AR68" s="2321"/>
      <c r="AS68" s="2321"/>
      <c r="AT68" s="2322"/>
      <c r="AU68" s="439"/>
    </row>
    <row r="69" spans="1:47" s="365" customFormat="1" ht="8.4499999999999993" customHeight="1">
      <c r="A69" s="2410"/>
      <c r="B69" s="2411"/>
      <c r="C69" s="2411"/>
      <c r="D69" s="2411"/>
      <c r="E69" s="2411"/>
      <c r="F69" s="2412"/>
      <c r="G69" s="2393"/>
      <c r="H69" s="2394"/>
      <c r="I69" s="2416"/>
      <c r="J69" s="2418"/>
      <c r="K69" s="2420"/>
      <c r="L69" s="2421"/>
      <c r="M69" s="2421"/>
      <c r="N69" s="2422"/>
      <c r="O69" s="2420"/>
      <c r="P69" s="2421"/>
      <c r="Q69" s="2422"/>
      <c r="R69" s="2393"/>
      <c r="S69" s="2394"/>
      <c r="T69" s="2393"/>
      <c r="U69" s="2394"/>
      <c r="V69" s="2397"/>
      <c r="W69" s="2398"/>
      <c r="X69" s="2401"/>
      <c r="Y69" s="2402"/>
      <c r="Z69" s="2403"/>
      <c r="AA69" s="2403"/>
      <c r="AB69" s="2403"/>
      <c r="AC69" s="2404"/>
      <c r="AD69" s="2405"/>
      <c r="AE69" s="2406"/>
      <c r="AF69" s="2426">
        <f>Z69+AC69</f>
        <v>0</v>
      </c>
      <c r="AG69" s="2427"/>
      <c r="AH69" s="2428"/>
      <c r="AI69" s="2432"/>
      <c r="AJ69" s="2433"/>
      <c r="AK69" s="2436">
        <f>ROUNDDOWN(AF69*AI69,0)</f>
        <v>0</v>
      </c>
      <c r="AL69" s="2437"/>
      <c r="AM69" s="2438"/>
      <c r="AN69" s="2385"/>
      <c r="AO69" s="2386"/>
      <c r="AP69" s="2387"/>
      <c r="AQ69" s="2317"/>
      <c r="AR69" s="2318"/>
      <c r="AS69" s="2318"/>
      <c r="AT69" s="2319"/>
      <c r="AU69" s="439"/>
    </row>
    <row r="70" spans="1:47" s="365" customFormat="1" ht="9" customHeight="1">
      <c r="A70" s="2413"/>
      <c r="B70" s="2414"/>
      <c r="C70" s="2414"/>
      <c r="D70" s="2414"/>
      <c r="E70" s="2414"/>
      <c r="F70" s="2415"/>
      <c r="G70" s="2395"/>
      <c r="H70" s="2396"/>
      <c r="I70" s="2417"/>
      <c r="J70" s="2419"/>
      <c r="K70" s="2423"/>
      <c r="L70" s="2424"/>
      <c r="M70" s="2424"/>
      <c r="N70" s="2425"/>
      <c r="O70" s="2423"/>
      <c r="P70" s="2424"/>
      <c r="Q70" s="2425"/>
      <c r="R70" s="2395"/>
      <c r="S70" s="2396"/>
      <c r="T70" s="2395"/>
      <c r="U70" s="2396"/>
      <c r="V70" s="2399"/>
      <c r="W70" s="2400"/>
      <c r="X70" s="2391">
        <v>12</v>
      </c>
      <c r="Y70" s="2392"/>
      <c r="Z70" s="2403"/>
      <c r="AA70" s="2403"/>
      <c r="AB70" s="2403"/>
      <c r="AC70" s="2407"/>
      <c r="AD70" s="2408"/>
      <c r="AE70" s="2409"/>
      <c r="AF70" s="2429"/>
      <c r="AG70" s="2430"/>
      <c r="AH70" s="2431"/>
      <c r="AI70" s="2434"/>
      <c r="AJ70" s="2435"/>
      <c r="AK70" s="2439"/>
      <c r="AL70" s="2440"/>
      <c r="AM70" s="2441"/>
      <c r="AN70" s="2388"/>
      <c r="AO70" s="2389"/>
      <c r="AP70" s="2390"/>
      <c r="AQ70" s="2320"/>
      <c r="AR70" s="2321"/>
      <c r="AS70" s="2321"/>
      <c r="AT70" s="2322"/>
      <c r="AU70" s="439"/>
    </row>
    <row r="71" spans="1:47" s="365" customFormat="1" ht="8.4499999999999993" customHeight="1">
      <c r="A71" s="2410"/>
      <c r="B71" s="2411"/>
      <c r="C71" s="2411"/>
      <c r="D71" s="2411"/>
      <c r="E71" s="2411"/>
      <c r="F71" s="2412"/>
      <c r="G71" s="2393"/>
      <c r="H71" s="2394"/>
      <c r="I71" s="2416"/>
      <c r="J71" s="2418"/>
      <c r="K71" s="2420"/>
      <c r="L71" s="2421"/>
      <c r="M71" s="2421"/>
      <c r="N71" s="2422"/>
      <c r="O71" s="2420"/>
      <c r="P71" s="2421"/>
      <c r="Q71" s="2422"/>
      <c r="R71" s="2393"/>
      <c r="S71" s="2394"/>
      <c r="T71" s="2393"/>
      <c r="U71" s="2394"/>
      <c r="V71" s="2397"/>
      <c r="W71" s="2398"/>
      <c r="X71" s="2401"/>
      <c r="Y71" s="2402"/>
      <c r="Z71" s="2403"/>
      <c r="AA71" s="2403"/>
      <c r="AB71" s="2403"/>
      <c r="AC71" s="2404"/>
      <c r="AD71" s="2405"/>
      <c r="AE71" s="2406"/>
      <c r="AF71" s="2426">
        <f>Z71+AC71</f>
        <v>0</v>
      </c>
      <c r="AG71" s="2427"/>
      <c r="AH71" s="2428"/>
      <c r="AI71" s="2432"/>
      <c r="AJ71" s="2433"/>
      <c r="AK71" s="2436">
        <f>ROUNDDOWN(AF71*AI71,0)</f>
        <v>0</v>
      </c>
      <c r="AL71" s="2437"/>
      <c r="AM71" s="2438"/>
      <c r="AN71" s="2385"/>
      <c r="AO71" s="2386"/>
      <c r="AP71" s="2387"/>
      <c r="AQ71" s="2317"/>
      <c r="AR71" s="2318"/>
      <c r="AS71" s="2318"/>
      <c r="AT71" s="2319"/>
      <c r="AU71" s="439"/>
    </row>
    <row r="72" spans="1:47" s="365" customFormat="1" ht="9" customHeight="1">
      <c r="A72" s="2413"/>
      <c r="B72" s="2414"/>
      <c r="C72" s="2414"/>
      <c r="D72" s="2414"/>
      <c r="E72" s="2414"/>
      <c r="F72" s="2415"/>
      <c r="G72" s="2395"/>
      <c r="H72" s="2396"/>
      <c r="I72" s="2417"/>
      <c r="J72" s="2419"/>
      <c r="K72" s="2423"/>
      <c r="L72" s="2424"/>
      <c r="M72" s="2424"/>
      <c r="N72" s="2425"/>
      <c r="O72" s="2423"/>
      <c r="P72" s="2424"/>
      <c r="Q72" s="2425"/>
      <c r="R72" s="2395"/>
      <c r="S72" s="2396"/>
      <c r="T72" s="2395"/>
      <c r="U72" s="2396"/>
      <c r="V72" s="2399"/>
      <c r="W72" s="2400"/>
      <c r="X72" s="2391">
        <v>12</v>
      </c>
      <c r="Y72" s="2392"/>
      <c r="Z72" s="2403"/>
      <c r="AA72" s="2403"/>
      <c r="AB72" s="2403"/>
      <c r="AC72" s="2407"/>
      <c r="AD72" s="2408"/>
      <c r="AE72" s="2409"/>
      <c r="AF72" s="2429"/>
      <c r="AG72" s="2430"/>
      <c r="AH72" s="2431"/>
      <c r="AI72" s="2434"/>
      <c r="AJ72" s="2435"/>
      <c r="AK72" s="2439"/>
      <c r="AL72" s="2440"/>
      <c r="AM72" s="2441"/>
      <c r="AN72" s="2388"/>
      <c r="AO72" s="2389"/>
      <c r="AP72" s="2390"/>
      <c r="AQ72" s="2320"/>
      <c r="AR72" s="2321"/>
      <c r="AS72" s="2321"/>
      <c r="AT72" s="2322"/>
      <c r="AU72" s="439"/>
    </row>
    <row r="73" spans="1:47" s="365" customFormat="1" ht="8.4499999999999993" customHeight="1">
      <c r="A73" s="2410"/>
      <c r="B73" s="2411"/>
      <c r="C73" s="2411"/>
      <c r="D73" s="2411"/>
      <c r="E73" s="2411"/>
      <c r="F73" s="2412"/>
      <c r="G73" s="2393"/>
      <c r="H73" s="2394"/>
      <c r="I73" s="2416"/>
      <c r="J73" s="2418"/>
      <c r="K73" s="2420"/>
      <c r="L73" s="2421"/>
      <c r="M73" s="2421"/>
      <c r="N73" s="2422"/>
      <c r="O73" s="2420"/>
      <c r="P73" s="2421"/>
      <c r="Q73" s="2422"/>
      <c r="R73" s="2393"/>
      <c r="S73" s="2394"/>
      <c r="T73" s="2393"/>
      <c r="U73" s="2394"/>
      <c r="V73" s="2397"/>
      <c r="W73" s="2398"/>
      <c r="X73" s="2401"/>
      <c r="Y73" s="2402"/>
      <c r="Z73" s="2403"/>
      <c r="AA73" s="2403"/>
      <c r="AB73" s="2403"/>
      <c r="AC73" s="2404"/>
      <c r="AD73" s="2405"/>
      <c r="AE73" s="2406"/>
      <c r="AF73" s="2426">
        <f>Z73+AC73</f>
        <v>0</v>
      </c>
      <c r="AG73" s="2427"/>
      <c r="AH73" s="2428"/>
      <c r="AI73" s="2432"/>
      <c r="AJ73" s="2433"/>
      <c r="AK73" s="2436">
        <f>ROUNDDOWN(AF73*AI73,0)</f>
        <v>0</v>
      </c>
      <c r="AL73" s="2437"/>
      <c r="AM73" s="2438"/>
      <c r="AN73" s="2385"/>
      <c r="AO73" s="2386"/>
      <c r="AP73" s="2387"/>
      <c r="AQ73" s="2317"/>
      <c r="AR73" s="2318"/>
      <c r="AS73" s="2318"/>
      <c r="AT73" s="2319"/>
      <c r="AU73" s="439"/>
    </row>
    <row r="74" spans="1:47" s="365" customFormat="1" ht="9" customHeight="1">
      <c r="A74" s="2413"/>
      <c r="B74" s="2414"/>
      <c r="C74" s="2414"/>
      <c r="D74" s="2414"/>
      <c r="E74" s="2414"/>
      <c r="F74" s="2415"/>
      <c r="G74" s="2395"/>
      <c r="H74" s="2396"/>
      <c r="I74" s="2417"/>
      <c r="J74" s="2419"/>
      <c r="K74" s="2423"/>
      <c r="L74" s="2424"/>
      <c r="M74" s="2424"/>
      <c r="N74" s="2425"/>
      <c r="O74" s="2423"/>
      <c r="P74" s="2424"/>
      <c r="Q74" s="2425"/>
      <c r="R74" s="2395"/>
      <c r="S74" s="2396"/>
      <c r="T74" s="2395"/>
      <c r="U74" s="2396"/>
      <c r="V74" s="2399"/>
      <c r="W74" s="2400"/>
      <c r="X74" s="2391">
        <v>12</v>
      </c>
      <c r="Y74" s="2392"/>
      <c r="Z74" s="2403"/>
      <c r="AA74" s="2403"/>
      <c r="AB74" s="2403"/>
      <c r="AC74" s="2407"/>
      <c r="AD74" s="2408"/>
      <c r="AE74" s="2409"/>
      <c r="AF74" s="2429"/>
      <c r="AG74" s="2430"/>
      <c r="AH74" s="2431"/>
      <c r="AI74" s="2434"/>
      <c r="AJ74" s="2435"/>
      <c r="AK74" s="2439"/>
      <c r="AL74" s="2440"/>
      <c r="AM74" s="2441"/>
      <c r="AN74" s="2388"/>
      <c r="AO74" s="2389"/>
      <c r="AP74" s="2390"/>
      <c r="AQ74" s="2320"/>
      <c r="AR74" s="2321"/>
      <c r="AS74" s="2321"/>
      <c r="AT74" s="2322"/>
      <c r="AU74" s="439"/>
    </row>
    <row r="75" spans="1:47" s="365" customFormat="1" ht="8.4499999999999993" customHeight="1">
      <c r="A75" s="2410"/>
      <c r="B75" s="2411"/>
      <c r="C75" s="2411"/>
      <c r="D75" s="2411"/>
      <c r="E75" s="2411"/>
      <c r="F75" s="2412"/>
      <c r="G75" s="2393"/>
      <c r="H75" s="2394"/>
      <c r="I75" s="2416"/>
      <c r="J75" s="2418"/>
      <c r="K75" s="2420"/>
      <c r="L75" s="2421"/>
      <c r="M75" s="2421"/>
      <c r="N75" s="2422"/>
      <c r="O75" s="2420"/>
      <c r="P75" s="2421"/>
      <c r="Q75" s="2422"/>
      <c r="R75" s="2393"/>
      <c r="S75" s="2394"/>
      <c r="T75" s="2393"/>
      <c r="U75" s="2394"/>
      <c r="V75" s="2397"/>
      <c r="W75" s="2398"/>
      <c r="X75" s="2401"/>
      <c r="Y75" s="2402"/>
      <c r="Z75" s="2403"/>
      <c r="AA75" s="2403"/>
      <c r="AB75" s="2403"/>
      <c r="AC75" s="2404"/>
      <c r="AD75" s="2405"/>
      <c r="AE75" s="2406"/>
      <c r="AF75" s="2426">
        <f>Z75+AC75</f>
        <v>0</v>
      </c>
      <c r="AG75" s="2427"/>
      <c r="AH75" s="2428"/>
      <c r="AI75" s="2432"/>
      <c r="AJ75" s="2433"/>
      <c r="AK75" s="2436">
        <f>ROUNDDOWN(AF75*AI75,0)</f>
        <v>0</v>
      </c>
      <c r="AL75" s="2437"/>
      <c r="AM75" s="2438"/>
      <c r="AN75" s="2385"/>
      <c r="AO75" s="2386"/>
      <c r="AP75" s="2387"/>
      <c r="AQ75" s="2317"/>
      <c r="AR75" s="2318"/>
      <c r="AS75" s="2318"/>
      <c r="AT75" s="2319"/>
      <c r="AU75" s="439"/>
    </row>
    <row r="76" spans="1:47" s="365" customFormat="1" ht="9" customHeight="1">
      <c r="A76" s="2413"/>
      <c r="B76" s="2414"/>
      <c r="C76" s="2414"/>
      <c r="D76" s="2414"/>
      <c r="E76" s="2414"/>
      <c r="F76" s="2415"/>
      <c r="G76" s="2395"/>
      <c r="H76" s="2396"/>
      <c r="I76" s="2417"/>
      <c r="J76" s="2419"/>
      <c r="K76" s="2423"/>
      <c r="L76" s="2424"/>
      <c r="M76" s="2424"/>
      <c r="N76" s="2425"/>
      <c r="O76" s="2423"/>
      <c r="P76" s="2424"/>
      <c r="Q76" s="2425"/>
      <c r="R76" s="2395"/>
      <c r="S76" s="2396"/>
      <c r="T76" s="2395"/>
      <c r="U76" s="2396"/>
      <c r="V76" s="2399"/>
      <c r="W76" s="2400"/>
      <c r="X76" s="2391">
        <v>12</v>
      </c>
      <c r="Y76" s="2392"/>
      <c r="Z76" s="2403"/>
      <c r="AA76" s="2403"/>
      <c r="AB76" s="2403"/>
      <c r="AC76" s="2407"/>
      <c r="AD76" s="2408"/>
      <c r="AE76" s="2409"/>
      <c r="AF76" s="2429"/>
      <c r="AG76" s="2430"/>
      <c r="AH76" s="2431"/>
      <c r="AI76" s="2434"/>
      <c r="AJ76" s="2435"/>
      <c r="AK76" s="2439"/>
      <c r="AL76" s="2440"/>
      <c r="AM76" s="2441"/>
      <c r="AN76" s="2388"/>
      <c r="AO76" s="2389"/>
      <c r="AP76" s="2390"/>
      <c r="AQ76" s="2320"/>
      <c r="AR76" s="2321"/>
      <c r="AS76" s="2321"/>
      <c r="AT76" s="2322"/>
      <c r="AU76" s="439"/>
    </row>
    <row r="77" spans="1:47" s="365" customFormat="1" ht="8.4499999999999993" customHeight="1">
      <c r="A77" s="2410"/>
      <c r="B77" s="2411"/>
      <c r="C77" s="2411"/>
      <c r="D77" s="2411"/>
      <c r="E77" s="2411"/>
      <c r="F77" s="2412"/>
      <c r="G77" s="2393"/>
      <c r="H77" s="2394"/>
      <c r="I77" s="2416"/>
      <c r="J77" s="2418"/>
      <c r="K77" s="2420"/>
      <c r="L77" s="2421"/>
      <c r="M77" s="2421"/>
      <c r="N77" s="2422"/>
      <c r="O77" s="2420"/>
      <c r="P77" s="2421"/>
      <c r="Q77" s="2422"/>
      <c r="R77" s="2393"/>
      <c r="S77" s="2394"/>
      <c r="T77" s="2393"/>
      <c r="U77" s="2394"/>
      <c r="V77" s="2397"/>
      <c r="W77" s="2398"/>
      <c r="X77" s="2401"/>
      <c r="Y77" s="2402"/>
      <c r="Z77" s="2403"/>
      <c r="AA77" s="2403"/>
      <c r="AB77" s="2403"/>
      <c r="AC77" s="2404"/>
      <c r="AD77" s="2405"/>
      <c r="AE77" s="2406"/>
      <c r="AF77" s="2426">
        <f>Z77+AC77</f>
        <v>0</v>
      </c>
      <c r="AG77" s="2427"/>
      <c r="AH77" s="2428"/>
      <c r="AI77" s="2432"/>
      <c r="AJ77" s="2433"/>
      <c r="AK77" s="2436">
        <f>ROUNDDOWN(AF77*AI77,0)</f>
        <v>0</v>
      </c>
      <c r="AL77" s="2437"/>
      <c r="AM77" s="2438"/>
      <c r="AN77" s="2385"/>
      <c r="AO77" s="2386"/>
      <c r="AP77" s="2387"/>
      <c r="AQ77" s="2317"/>
      <c r="AR77" s="2318"/>
      <c r="AS77" s="2318"/>
      <c r="AT77" s="2319"/>
      <c r="AU77" s="439"/>
    </row>
    <row r="78" spans="1:47" s="365" customFormat="1" ht="9" customHeight="1">
      <c r="A78" s="2413"/>
      <c r="B78" s="2414"/>
      <c r="C78" s="2414"/>
      <c r="D78" s="2414"/>
      <c r="E78" s="2414"/>
      <c r="F78" s="2415"/>
      <c r="G78" s="2395"/>
      <c r="H78" s="2396"/>
      <c r="I78" s="2417"/>
      <c r="J78" s="2419"/>
      <c r="K78" s="2423"/>
      <c r="L78" s="2424"/>
      <c r="M78" s="2424"/>
      <c r="N78" s="2425"/>
      <c r="O78" s="2423"/>
      <c r="P78" s="2424"/>
      <c r="Q78" s="2425"/>
      <c r="R78" s="2395"/>
      <c r="S78" s="2396"/>
      <c r="T78" s="2395"/>
      <c r="U78" s="2396"/>
      <c r="V78" s="2399"/>
      <c r="W78" s="2400"/>
      <c r="X78" s="2391">
        <v>12</v>
      </c>
      <c r="Y78" s="2392"/>
      <c r="Z78" s="2403"/>
      <c r="AA78" s="2403"/>
      <c r="AB78" s="2403"/>
      <c r="AC78" s="2407"/>
      <c r="AD78" s="2408"/>
      <c r="AE78" s="2409"/>
      <c r="AF78" s="2429"/>
      <c r="AG78" s="2430"/>
      <c r="AH78" s="2431"/>
      <c r="AI78" s="2434"/>
      <c r="AJ78" s="2435"/>
      <c r="AK78" s="2439"/>
      <c r="AL78" s="2440"/>
      <c r="AM78" s="2441"/>
      <c r="AN78" s="2388"/>
      <c r="AO78" s="2389"/>
      <c r="AP78" s="2390"/>
      <c r="AQ78" s="2320"/>
      <c r="AR78" s="2321"/>
      <c r="AS78" s="2321"/>
      <c r="AT78" s="2322"/>
      <c r="AU78" s="439"/>
    </row>
    <row r="79" spans="1:47" s="365" customFormat="1" ht="8.4499999999999993" customHeight="1">
      <c r="A79" s="2410"/>
      <c r="B79" s="2411"/>
      <c r="C79" s="2411"/>
      <c r="D79" s="2411"/>
      <c r="E79" s="2411"/>
      <c r="F79" s="2412"/>
      <c r="G79" s="2393"/>
      <c r="H79" s="2394"/>
      <c r="I79" s="2416"/>
      <c r="J79" s="2418"/>
      <c r="K79" s="2420"/>
      <c r="L79" s="2421"/>
      <c r="M79" s="2421"/>
      <c r="N79" s="2422"/>
      <c r="O79" s="2420"/>
      <c r="P79" s="2421"/>
      <c r="Q79" s="2422"/>
      <c r="R79" s="2393"/>
      <c r="S79" s="2394"/>
      <c r="T79" s="2393"/>
      <c r="U79" s="2394"/>
      <c r="V79" s="2397"/>
      <c r="W79" s="2398"/>
      <c r="X79" s="2401"/>
      <c r="Y79" s="2402"/>
      <c r="Z79" s="2403"/>
      <c r="AA79" s="2403"/>
      <c r="AB79" s="2403"/>
      <c r="AC79" s="2404"/>
      <c r="AD79" s="2405"/>
      <c r="AE79" s="2406"/>
      <c r="AF79" s="2426">
        <f>Z79+AC79</f>
        <v>0</v>
      </c>
      <c r="AG79" s="2427"/>
      <c r="AH79" s="2428"/>
      <c r="AI79" s="2432"/>
      <c r="AJ79" s="2433"/>
      <c r="AK79" s="2436">
        <f>ROUNDDOWN(AF79*AI79,0)</f>
        <v>0</v>
      </c>
      <c r="AL79" s="2437"/>
      <c r="AM79" s="2438"/>
      <c r="AN79" s="2385"/>
      <c r="AO79" s="2386"/>
      <c r="AP79" s="2387"/>
      <c r="AQ79" s="2317"/>
      <c r="AR79" s="2318"/>
      <c r="AS79" s="2318"/>
      <c r="AT79" s="2319"/>
      <c r="AU79" s="439"/>
    </row>
    <row r="80" spans="1:47" s="365" customFormat="1" ht="9" customHeight="1">
      <c r="A80" s="2413"/>
      <c r="B80" s="2414"/>
      <c r="C80" s="2414"/>
      <c r="D80" s="2414"/>
      <c r="E80" s="2414"/>
      <c r="F80" s="2415"/>
      <c r="G80" s="2395"/>
      <c r="H80" s="2396"/>
      <c r="I80" s="2417"/>
      <c r="J80" s="2419"/>
      <c r="K80" s="2423"/>
      <c r="L80" s="2424"/>
      <c r="M80" s="2424"/>
      <c r="N80" s="2425"/>
      <c r="O80" s="2423"/>
      <c r="P80" s="2424"/>
      <c r="Q80" s="2425"/>
      <c r="R80" s="2395"/>
      <c r="S80" s="2396"/>
      <c r="T80" s="2395"/>
      <c r="U80" s="2396"/>
      <c r="V80" s="2399"/>
      <c r="W80" s="2400"/>
      <c r="X80" s="2391">
        <v>12</v>
      </c>
      <c r="Y80" s="2392"/>
      <c r="Z80" s="2403"/>
      <c r="AA80" s="2403"/>
      <c r="AB80" s="2403"/>
      <c r="AC80" s="2407"/>
      <c r="AD80" s="2408"/>
      <c r="AE80" s="2409"/>
      <c r="AF80" s="2429"/>
      <c r="AG80" s="2430"/>
      <c r="AH80" s="2431"/>
      <c r="AI80" s="2434"/>
      <c r="AJ80" s="2435"/>
      <c r="AK80" s="2439"/>
      <c r="AL80" s="2440"/>
      <c r="AM80" s="2441"/>
      <c r="AN80" s="2388"/>
      <c r="AO80" s="2389"/>
      <c r="AP80" s="2390"/>
      <c r="AQ80" s="2320"/>
      <c r="AR80" s="2321"/>
      <c r="AS80" s="2321"/>
      <c r="AT80" s="2322"/>
      <c r="AU80" s="439"/>
    </row>
    <row r="81" spans="1:47" s="365" customFormat="1" ht="8.4499999999999993" customHeight="1">
      <c r="A81" s="2362" t="s">
        <v>1561</v>
      </c>
      <c r="B81" s="2363"/>
      <c r="C81" s="2363"/>
      <c r="D81" s="2363"/>
      <c r="E81" s="2363"/>
      <c r="F81" s="2364"/>
      <c r="G81" s="2368"/>
      <c r="H81" s="2369"/>
      <c r="I81" s="2372"/>
      <c r="J81" s="2373"/>
      <c r="K81" s="2368"/>
      <c r="L81" s="2376"/>
      <c r="M81" s="2376"/>
      <c r="N81" s="2369"/>
      <c r="O81" s="2379"/>
      <c r="P81" s="2380"/>
      <c r="Q81" s="2381"/>
      <c r="R81" s="2338"/>
      <c r="S81" s="2339"/>
      <c r="T81" s="2338"/>
      <c r="U81" s="2339"/>
      <c r="V81" s="2342"/>
      <c r="W81" s="2343"/>
      <c r="X81" s="2346"/>
      <c r="Y81" s="2347"/>
      <c r="Z81" s="2350">
        <f>SUM(Z67:AA80)</f>
        <v>0</v>
      </c>
      <c r="AA81" s="2351"/>
      <c r="AB81" s="2352"/>
      <c r="AC81" s="2356">
        <f>SUM(AC68:AE80)</f>
        <v>0</v>
      </c>
      <c r="AD81" s="2357"/>
      <c r="AE81" s="2358"/>
      <c r="AF81" s="2350">
        <f>SUM(AF67:AG80)</f>
        <v>0</v>
      </c>
      <c r="AG81" s="2351"/>
      <c r="AH81" s="2352"/>
      <c r="AI81" s="2297"/>
      <c r="AJ81" s="2298"/>
      <c r="AK81" s="2311">
        <f>SUM(AK67:AM80)</f>
        <v>0</v>
      </c>
      <c r="AL81" s="2312"/>
      <c r="AM81" s="2313"/>
      <c r="AN81" s="2311">
        <f>SUM(AN67:AP80)</f>
        <v>0</v>
      </c>
      <c r="AO81" s="2312"/>
      <c r="AP81" s="2313"/>
      <c r="AQ81" s="2317"/>
      <c r="AR81" s="2318"/>
      <c r="AS81" s="2318"/>
      <c r="AT81" s="2319"/>
      <c r="AU81" s="439"/>
    </row>
    <row r="82" spans="1:47" ht="9" customHeight="1">
      <c r="A82" s="2365"/>
      <c r="B82" s="2366"/>
      <c r="C82" s="2366"/>
      <c r="D82" s="2366"/>
      <c r="E82" s="2366"/>
      <c r="F82" s="2367"/>
      <c r="G82" s="2370"/>
      <c r="H82" s="2371"/>
      <c r="I82" s="2374"/>
      <c r="J82" s="2375"/>
      <c r="K82" s="2370"/>
      <c r="L82" s="2377"/>
      <c r="M82" s="2377"/>
      <c r="N82" s="2378"/>
      <c r="O82" s="2382"/>
      <c r="P82" s="2383"/>
      <c r="Q82" s="2384"/>
      <c r="R82" s="2340"/>
      <c r="S82" s="2341"/>
      <c r="T82" s="2340"/>
      <c r="U82" s="2341"/>
      <c r="V82" s="2344"/>
      <c r="W82" s="2345"/>
      <c r="X82" s="2348"/>
      <c r="Y82" s="2349"/>
      <c r="Z82" s="2353"/>
      <c r="AA82" s="2354"/>
      <c r="AB82" s="2355"/>
      <c r="AC82" s="2359"/>
      <c r="AD82" s="2360"/>
      <c r="AE82" s="2361"/>
      <c r="AF82" s="2353"/>
      <c r="AG82" s="2354"/>
      <c r="AH82" s="2355"/>
      <c r="AI82" s="2299"/>
      <c r="AJ82" s="2300"/>
      <c r="AK82" s="2314"/>
      <c r="AL82" s="2315"/>
      <c r="AM82" s="2316"/>
      <c r="AN82" s="2314"/>
      <c r="AO82" s="2315"/>
      <c r="AP82" s="2316"/>
      <c r="AQ82" s="2320"/>
      <c r="AR82" s="2321"/>
      <c r="AS82" s="2321"/>
      <c r="AT82" s="2322"/>
      <c r="AU82" s="410"/>
    </row>
    <row r="83" spans="1:47" ht="13.5" customHeight="1">
      <c r="A83" s="440" t="s">
        <v>1683</v>
      </c>
      <c r="B83" s="441"/>
      <c r="C83" s="441"/>
      <c r="D83" s="441"/>
      <c r="E83" s="441"/>
      <c r="F83" s="441"/>
      <c r="G83" s="442"/>
      <c r="H83" s="442"/>
      <c r="I83" s="442"/>
      <c r="J83" s="442"/>
      <c r="K83" s="442"/>
      <c r="L83" s="442"/>
      <c r="M83" s="442"/>
      <c r="N83" s="442"/>
      <c r="O83" s="442"/>
      <c r="P83" s="442"/>
      <c r="Q83" s="442"/>
      <c r="R83" s="442"/>
      <c r="S83" s="442"/>
      <c r="T83" s="442"/>
      <c r="U83" s="442"/>
      <c r="V83" s="442"/>
      <c r="W83" s="442"/>
      <c r="X83" s="442"/>
      <c r="Y83" s="442"/>
      <c r="Z83" s="443"/>
      <c r="AA83" s="443"/>
      <c r="AB83" s="443"/>
      <c r="AC83" s="443"/>
      <c r="AD83" s="443"/>
      <c r="AE83" s="443"/>
      <c r="AF83" s="443"/>
      <c r="AG83" s="443"/>
      <c r="AH83" s="443"/>
      <c r="AI83" s="443"/>
      <c r="AJ83" s="443"/>
      <c r="AK83" s="444"/>
      <c r="AL83" s="444"/>
      <c r="AM83" s="444"/>
      <c r="AN83" s="444"/>
      <c r="AO83" s="444"/>
      <c r="AP83" s="444"/>
      <c r="AQ83" s="445"/>
      <c r="AR83" s="445"/>
      <c r="AS83" s="445"/>
      <c r="AT83" s="445"/>
      <c r="AU83" s="410"/>
    </row>
    <row r="84" spans="1:47" ht="3" customHeight="1">
      <c r="A84" s="441"/>
      <c r="B84" s="441"/>
      <c r="C84" s="441"/>
      <c r="D84" s="441"/>
      <c r="E84" s="441"/>
      <c r="F84" s="441"/>
      <c r="G84" s="442"/>
      <c r="H84" s="442"/>
      <c r="I84" s="442"/>
      <c r="J84" s="442"/>
      <c r="K84" s="442"/>
      <c r="L84" s="442"/>
      <c r="M84" s="442"/>
      <c r="N84" s="442"/>
      <c r="O84" s="442"/>
      <c r="P84" s="442"/>
      <c r="Q84" s="442"/>
      <c r="R84" s="442"/>
      <c r="S84" s="442"/>
      <c r="T84" s="442"/>
      <c r="U84" s="442"/>
      <c r="V84" s="442"/>
      <c r="W84" s="442"/>
      <c r="X84" s="442"/>
      <c r="Y84" s="442"/>
      <c r="Z84" s="443"/>
      <c r="AA84" s="443"/>
      <c r="AB84" s="443"/>
      <c r="AC84" s="443"/>
      <c r="AD84" s="443"/>
      <c r="AE84" s="443"/>
      <c r="AF84" s="443"/>
      <c r="AG84" s="443"/>
      <c r="AH84" s="443"/>
      <c r="AI84" s="443"/>
      <c r="AJ84" s="443"/>
      <c r="AK84" s="444"/>
      <c r="AL84" s="444"/>
      <c r="AM84" s="444"/>
      <c r="AN84" s="444"/>
      <c r="AO84" s="444"/>
      <c r="AP84" s="444"/>
      <c r="AQ84" s="445"/>
      <c r="AR84" s="445"/>
      <c r="AS84" s="445"/>
      <c r="AT84" s="445"/>
      <c r="AU84" s="410"/>
    </row>
    <row r="85" spans="1:47" s="817" customFormat="1" ht="12" customHeight="1">
      <c r="A85" s="817" t="s">
        <v>1684</v>
      </c>
      <c r="AD85" s="817" t="s">
        <v>1685</v>
      </c>
    </row>
    <row r="86" spans="1:47" ht="12" customHeight="1">
      <c r="A86" s="446"/>
      <c r="B86" s="2323" t="s">
        <v>1596</v>
      </c>
      <c r="C86" s="2323"/>
      <c r="D86" s="2323"/>
      <c r="E86" s="2323"/>
      <c r="F86" s="2323"/>
      <c r="G86" s="2323"/>
      <c r="H86" s="2323"/>
      <c r="I86" s="2323"/>
      <c r="J86" s="2323"/>
      <c r="K86" s="447"/>
      <c r="L86" s="2325" t="s">
        <v>1686</v>
      </c>
      <c r="M86" s="2323"/>
      <c r="N86" s="2323"/>
      <c r="O86" s="2323"/>
      <c r="P86" s="2326"/>
      <c r="Q86" s="2303" t="s">
        <v>1687</v>
      </c>
      <c r="R86" s="2304"/>
      <c r="S86" s="2304"/>
      <c r="T86" s="2304"/>
      <c r="U86" s="2304"/>
      <c r="V86" s="2305"/>
      <c r="W86" s="2303" t="s">
        <v>1688</v>
      </c>
      <c r="X86" s="2304"/>
      <c r="Y86" s="2304"/>
      <c r="Z86" s="2304"/>
      <c r="AA86" s="2304"/>
      <c r="AB86" s="2305"/>
      <c r="AD86" s="2329">
        <f>IFERROR(一般_所得者情報!C13,"")</f>
        <v>0</v>
      </c>
      <c r="AE86" s="2330"/>
      <c r="AF86" s="2330"/>
      <c r="AG86" s="2330"/>
      <c r="AH86" s="2330"/>
      <c r="AI86" s="2330"/>
      <c r="AJ86" s="2330"/>
      <c r="AK86" s="2330"/>
      <c r="AL86" s="2330"/>
      <c r="AM86" s="2330"/>
      <c r="AN86" s="2330"/>
      <c r="AO86" s="2330"/>
      <c r="AP86" s="2330"/>
      <c r="AQ86" s="2330"/>
      <c r="AR86" s="2330"/>
      <c r="AS86" s="2330"/>
      <c r="AT86" s="2331"/>
    </row>
    <row r="87" spans="1:47" ht="12" customHeight="1">
      <c r="A87" s="448"/>
      <c r="B87" s="2324"/>
      <c r="C87" s="2324"/>
      <c r="D87" s="2324"/>
      <c r="E87" s="2324"/>
      <c r="F87" s="2324"/>
      <c r="G87" s="2324"/>
      <c r="H87" s="2324"/>
      <c r="I87" s="2324"/>
      <c r="J87" s="2324"/>
      <c r="K87" s="449"/>
      <c r="L87" s="2327"/>
      <c r="M87" s="2324"/>
      <c r="N87" s="2324"/>
      <c r="O87" s="2324"/>
      <c r="P87" s="2328"/>
      <c r="Q87" s="2306" t="s">
        <v>1689</v>
      </c>
      <c r="R87" s="2307"/>
      <c r="S87" s="2307"/>
      <c r="T87" s="2307"/>
      <c r="U87" s="2307"/>
      <c r="V87" s="450" t="s">
        <v>1690</v>
      </c>
      <c r="W87" s="2306" t="s">
        <v>1691</v>
      </c>
      <c r="X87" s="2307"/>
      <c r="Y87" s="2307"/>
      <c r="Z87" s="2307"/>
      <c r="AA87" s="2307"/>
      <c r="AB87" s="450" t="s">
        <v>1690</v>
      </c>
      <c r="AD87" s="2332"/>
      <c r="AE87" s="2333"/>
      <c r="AF87" s="2333"/>
      <c r="AG87" s="2333"/>
      <c r="AH87" s="2333"/>
      <c r="AI87" s="2333"/>
      <c r="AJ87" s="2333"/>
      <c r="AK87" s="2333"/>
      <c r="AL87" s="2333"/>
      <c r="AM87" s="2333"/>
      <c r="AN87" s="2333"/>
      <c r="AO87" s="2333"/>
      <c r="AP87" s="2333"/>
      <c r="AQ87" s="2333"/>
      <c r="AR87" s="2333"/>
      <c r="AS87" s="2333"/>
      <c r="AT87" s="2334"/>
    </row>
    <row r="88" spans="1:47" ht="22.5" customHeight="1">
      <c r="A88" s="2308"/>
      <c r="B88" s="2309"/>
      <c r="C88" s="2309"/>
      <c r="D88" s="2309"/>
      <c r="E88" s="2309"/>
      <c r="F88" s="2309"/>
      <c r="G88" s="2309"/>
      <c r="H88" s="2309"/>
      <c r="I88" s="2309"/>
      <c r="J88" s="2309"/>
      <c r="K88" s="2310"/>
      <c r="L88" s="2308"/>
      <c r="M88" s="2309"/>
      <c r="N88" s="2309"/>
      <c r="O88" s="2309"/>
      <c r="P88" s="2310"/>
      <c r="Q88" s="26" t="s">
        <v>1692</v>
      </c>
      <c r="R88" s="2284"/>
      <c r="S88" s="2284"/>
      <c r="T88" s="2284"/>
      <c r="U88" s="2284"/>
      <c r="V88" s="2285"/>
      <c r="W88" s="2286"/>
      <c r="X88" s="2287"/>
      <c r="Y88" s="2287"/>
      <c r="Z88" s="2287"/>
      <c r="AA88" s="2287"/>
      <c r="AB88" s="2288"/>
      <c r="AD88" s="2332"/>
      <c r="AE88" s="2333"/>
      <c r="AF88" s="2333"/>
      <c r="AG88" s="2333"/>
      <c r="AH88" s="2333"/>
      <c r="AI88" s="2333"/>
      <c r="AJ88" s="2333"/>
      <c r="AK88" s="2333"/>
      <c r="AL88" s="2333"/>
      <c r="AM88" s="2333"/>
      <c r="AN88" s="2333"/>
      <c r="AO88" s="2333"/>
      <c r="AP88" s="2333"/>
      <c r="AQ88" s="2333"/>
      <c r="AR88" s="2333"/>
      <c r="AS88" s="2333"/>
      <c r="AT88" s="2334"/>
    </row>
    <row r="89" spans="1:47" ht="13.5" customHeight="1">
      <c r="A89" s="2292"/>
      <c r="B89" s="2293"/>
      <c r="C89" s="2293"/>
      <c r="D89" s="2293"/>
      <c r="E89" s="2293"/>
      <c r="F89" s="2293"/>
      <c r="G89" s="2293"/>
      <c r="H89" s="2293"/>
      <c r="I89" s="2293"/>
      <c r="J89" s="2293"/>
      <c r="K89" s="2294"/>
      <c r="L89" s="2292"/>
      <c r="M89" s="2293"/>
      <c r="N89" s="2293"/>
      <c r="O89" s="2293"/>
      <c r="P89" s="2294"/>
      <c r="Q89" s="27" t="s">
        <v>1693</v>
      </c>
      <c r="R89" s="2295"/>
      <c r="S89" s="2295"/>
      <c r="T89" s="2295"/>
      <c r="U89" s="2295"/>
      <c r="V89" s="2296"/>
      <c r="W89" s="2289"/>
      <c r="X89" s="2290"/>
      <c r="Y89" s="2290"/>
      <c r="Z89" s="2290"/>
      <c r="AA89" s="2290"/>
      <c r="AB89" s="2291"/>
      <c r="AD89" s="2332"/>
      <c r="AE89" s="2333"/>
      <c r="AF89" s="2333"/>
      <c r="AG89" s="2333"/>
      <c r="AH89" s="2333"/>
      <c r="AI89" s="2333"/>
      <c r="AJ89" s="2333"/>
      <c r="AK89" s="2333"/>
      <c r="AL89" s="2333"/>
      <c r="AM89" s="2333"/>
      <c r="AN89" s="2333"/>
      <c r="AO89" s="2333"/>
      <c r="AP89" s="2333"/>
      <c r="AQ89" s="2333"/>
      <c r="AR89" s="2333"/>
      <c r="AS89" s="2333"/>
      <c r="AT89" s="2334"/>
    </row>
    <row r="90" spans="1:47" ht="22.5" customHeight="1">
      <c r="A90" s="2308"/>
      <c r="B90" s="2309"/>
      <c r="C90" s="2309"/>
      <c r="D90" s="2309"/>
      <c r="E90" s="2309"/>
      <c r="F90" s="2309"/>
      <c r="G90" s="2309"/>
      <c r="H90" s="2309"/>
      <c r="I90" s="2309"/>
      <c r="J90" s="2309"/>
      <c r="K90" s="2310"/>
      <c r="L90" s="2308"/>
      <c r="M90" s="2309"/>
      <c r="N90" s="2309"/>
      <c r="O90" s="2309"/>
      <c r="P90" s="2310"/>
      <c r="Q90" s="26" t="s">
        <v>1692</v>
      </c>
      <c r="R90" s="2284"/>
      <c r="S90" s="2284"/>
      <c r="T90" s="2284"/>
      <c r="U90" s="2284"/>
      <c r="V90" s="2285"/>
      <c r="W90" s="2286"/>
      <c r="X90" s="2287"/>
      <c r="Y90" s="2287"/>
      <c r="Z90" s="2287"/>
      <c r="AA90" s="2287"/>
      <c r="AB90" s="2288"/>
      <c r="AD90" s="2332"/>
      <c r="AE90" s="2333"/>
      <c r="AF90" s="2333"/>
      <c r="AG90" s="2333"/>
      <c r="AH90" s="2333"/>
      <c r="AI90" s="2333"/>
      <c r="AJ90" s="2333"/>
      <c r="AK90" s="2333"/>
      <c r="AL90" s="2333"/>
      <c r="AM90" s="2333"/>
      <c r="AN90" s="2333"/>
      <c r="AO90" s="2333"/>
      <c r="AP90" s="2333"/>
      <c r="AQ90" s="2333"/>
      <c r="AR90" s="2333"/>
      <c r="AS90" s="2333"/>
      <c r="AT90" s="2334"/>
    </row>
    <row r="91" spans="1:47" ht="13.5" customHeight="1">
      <c r="A91" s="2292"/>
      <c r="B91" s="2293"/>
      <c r="C91" s="2293"/>
      <c r="D91" s="2293"/>
      <c r="E91" s="2293"/>
      <c r="F91" s="2293"/>
      <c r="G91" s="2293"/>
      <c r="H91" s="2293"/>
      <c r="I91" s="2293"/>
      <c r="J91" s="2293"/>
      <c r="K91" s="2294"/>
      <c r="L91" s="2292"/>
      <c r="M91" s="2293"/>
      <c r="N91" s="2293"/>
      <c r="O91" s="2293"/>
      <c r="P91" s="2294"/>
      <c r="Q91" s="27" t="s">
        <v>1693</v>
      </c>
      <c r="R91" s="2295"/>
      <c r="S91" s="2295"/>
      <c r="T91" s="2295"/>
      <c r="U91" s="2295"/>
      <c r="V91" s="2296"/>
      <c r="W91" s="2289"/>
      <c r="X91" s="2290"/>
      <c r="Y91" s="2290"/>
      <c r="Z91" s="2290"/>
      <c r="AA91" s="2290"/>
      <c r="AB91" s="2291"/>
      <c r="AD91" s="2332"/>
      <c r="AE91" s="2333"/>
      <c r="AF91" s="2333"/>
      <c r="AG91" s="2333"/>
      <c r="AH91" s="2333"/>
      <c r="AI91" s="2333"/>
      <c r="AJ91" s="2333"/>
      <c r="AK91" s="2333"/>
      <c r="AL91" s="2333"/>
      <c r="AM91" s="2333"/>
      <c r="AN91" s="2333"/>
      <c r="AO91" s="2333"/>
      <c r="AP91" s="2333"/>
      <c r="AQ91" s="2333"/>
      <c r="AR91" s="2333"/>
      <c r="AS91" s="2333"/>
      <c r="AT91" s="2334"/>
    </row>
    <row r="92" spans="1:47" ht="6" customHeight="1">
      <c r="AD92" s="2332"/>
      <c r="AE92" s="2333"/>
      <c r="AF92" s="2333"/>
      <c r="AG92" s="2333"/>
      <c r="AH92" s="2333"/>
      <c r="AI92" s="2333"/>
      <c r="AJ92" s="2333"/>
      <c r="AK92" s="2333"/>
      <c r="AL92" s="2333"/>
      <c r="AM92" s="2333"/>
      <c r="AN92" s="2333"/>
      <c r="AO92" s="2333"/>
      <c r="AP92" s="2333"/>
      <c r="AQ92" s="2333"/>
      <c r="AR92" s="2333"/>
      <c r="AS92" s="2333"/>
      <c r="AT92" s="2334"/>
    </row>
    <row r="93" spans="1:47" ht="12" customHeight="1">
      <c r="A93" s="817" t="s">
        <v>1694</v>
      </c>
      <c r="AD93" s="2332"/>
      <c r="AE93" s="2333"/>
      <c r="AF93" s="2333"/>
      <c r="AG93" s="2333"/>
      <c r="AH93" s="2333"/>
      <c r="AI93" s="2333"/>
      <c r="AJ93" s="2333"/>
      <c r="AK93" s="2333"/>
      <c r="AL93" s="2333"/>
      <c r="AM93" s="2333"/>
      <c r="AN93" s="2333"/>
      <c r="AO93" s="2333"/>
      <c r="AP93" s="2333"/>
      <c r="AQ93" s="2333"/>
      <c r="AR93" s="2333"/>
      <c r="AS93" s="2333"/>
      <c r="AT93" s="2334"/>
    </row>
    <row r="94" spans="1:47" ht="12" customHeight="1">
      <c r="A94" s="446"/>
      <c r="B94" s="2301" t="s">
        <v>1596</v>
      </c>
      <c r="C94" s="2301"/>
      <c r="D94" s="2301"/>
      <c r="E94" s="2301"/>
      <c r="F94" s="2301"/>
      <c r="G94" s="2301"/>
      <c r="H94" s="2301"/>
      <c r="I94" s="2301"/>
      <c r="J94" s="2301"/>
      <c r="K94" s="451"/>
      <c r="L94" s="2303" t="s">
        <v>1695</v>
      </c>
      <c r="M94" s="2304"/>
      <c r="N94" s="2304"/>
      <c r="O94" s="2304"/>
      <c r="P94" s="2305"/>
      <c r="Q94" s="2303" t="s">
        <v>1696</v>
      </c>
      <c r="R94" s="2304"/>
      <c r="S94" s="2304"/>
      <c r="T94" s="2304"/>
      <c r="U94" s="2304"/>
      <c r="V94" s="2305"/>
      <c r="W94" s="2303" t="s">
        <v>1688</v>
      </c>
      <c r="X94" s="2304"/>
      <c r="Y94" s="2304"/>
      <c r="Z94" s="2304"/>
      <c r="AA94" s="2304"/>
      <c r="AB94" s="2305"/>
      <c r="AD94" s="2332"/>
      <c r="AE94" s="2333"/>
      <c r="AF94" s="2333"/>
      <c r="AG94" s="2333"/>
      <c r="AH94" s="2333"/>
      <c r="AI94" s="2333"/>
      <c r="AJ94" s="2333"/>
      <c r="AK94" s="2333"/>
      <c r="AL94" s="2333"/>
      <c r="AM94" s="2333"/>
      <c r="AN94" s="2333"/>
      <c r="AO94" s="2333"/>
      <c r="AP94" s="2333"/>
      <c r="AQ94" s="2333"/>
      <c r="AR94" s="2333"/>
      <c r="AS94" s="2333"/>
      <c r="AT94" s="2334"/>
    </row>
    <row r="95" spans="1:47" ht="12" customHeight="1">
      <c r="A95" s="448"/>
      <c r="B95" s="2302"/>
      <c r="C95" s="2302"/>
      <c r="D95" s="2302"/>
      <c r="E95" s="2302"/>
      <c r="F95" s="2302"/>
      <c r="G95" s="2302"/>
      <c r="H95" s="2302"/>
      <c r="I95" s="2302"/>
      <c r="J95" s="2302"/>
      <c r="K95" s="452"/>
      <c r="L95" s="2306" t="s">
        <v>1697</v>
      </c>
      <c r="M95" s="2307"/>
      <c r="N95" s="2307"/>
      <c r="O95" s="2307"/>
      <c r="P95" s="450" t="s">
        <v>1690</v>
      </c>
      <c r="Q95" s="2306" t="s">
        <v>1613</v>
      </c>
      <c r="R95" s="2307"/>
      <c r="S95" s="2307"/>
      <c r="T95" s="2307"/>
      <c r="U95" s="2307"/>
      <c r="V95" s="450" t="s">
        <v>1690</v>
      </c>
      <c r="W95" s="2306" t="s">
        <v>1691</v>
      </c>
      <c r="X95" s="2307"/>
      <c r="Y95" s="2307"/>
      <c r="Z95" s="2307"/>
      <c r="AA95" s="2307"/>
      <c r="AB95" s="450" t="s">
        <v>1690</v>
      </c>
      <c r="AD95" s="2332"/>
      <c r="AE95" s="2333"/>
      <c r="AF95" s="2333"/>
      <c r="AG95" s="2333"/>
      <c r="AH95" s="2333"/>
      <c r="AI95" s="2333"/>
      <c r="AJ95" s="2333"/>
      <c r="AK95" s="2333"/>
      <c r="AL95" s="2333"/>
      <c r="AM95" s="2333"/>
      <c r="AN95" s="2333"/>
      <c r="AO95" s="2333"/>
      <c r="AP95" s="2333"/>
      <c r="AQ95" s="2333"/>
      <c r="AR95" s="2333"/>
      <c r="AS95" s="2333"/>
      <c r="AT95" s="2334"/>
    </row>
    <row r="96" spans="1:47" ht="13.5" customHeight="1">
      <c r="A96" s="2280"/>
      <c r="B96" s="2281"/>
      <c r="C96" s="2281"/>
      <c r="D96" s="2281"/>
      <c r="E96" s="2281"/>
      <c r="F96" s="2281"/>
      <c r="G96" s="2281"/>
      <c r="H96" s="2281"/>
      <c r="I96" s="2281"/>
      <c r="J96" s="2281"/>
      <c r="K96" s="2282"/>
      <c r="L96" s="2283"/>
      <c r="M96" s="2283"/>
      <c r="N96" s="2283"/>
      <c r="O96" s="2283"/>
      <c r="P96" s="2283"/>
      <c r="Q96" s="2283"/>
      <c r="R96" s="2283"/>
      <c r="S96" s="2283"/>
      <c r="T96" s="2283"/>
      <c r="U96" s="2283"/>
      <c r="V96" s="2283"/>
      <c r="W96" s="2283"/>
      <c r="X96" s="2283"/>
      <c r="Y96" s="2283"/>
      <c r="Z96" s="2283"/>
      <c r="AA96" s="2283"/>
      <c r="AB96" s="2283"/>
      <c r="AD96" s="2332"/>
      <c r="AE96" s="2333"/>
      <c r="AF96" s="2333"/>
      <c r="AG96" s="2333"/>
      <c r="AH96" s="2333"/>
      <c r="AI96" s="2333"/>
      <c r="AJ96" s="2333"/>
      <c r="AK96" s="2333"/>
      <c r="AL96" s="2333"/>
      <c r="AM96" s="2333"/>
      <c r="AN96" s="2333"/>
      <c r="AO96" s="2333"/>
      <c r="AP96" s="2333"/>
      <c r="AQ96" s="2333"/>
      <c r="AR96" s="2333"/>
      <c r="AS96" s="2333"/>
      <c r="AT96" s="2334"/>
    </row>
    <row r="97" spans="1:46" ht="13.5" customHeight="1">
      <c r="A97" s="2280"/>
      <c r="B97" s="2281"/>
      <c r="C97" s="2281"/>
      <c r="D97" s="2281"/>
      <c r="E97" s="2281"/>
      <c r="F97" s="2281"/>
      <c r="G97" s="2281"/>
      <c r="H97" s="2281"/>
      <c r="I97" s="2281"/>
      <c r="J97" s="2281"/>
      <c r="K97" s="2282"/>
      <c r="L97" s="2283"/>
      <c r="M97" s="2283"/>
      <c r="N97" s="2283"/>
      <c r="O97" s="2283"/>
      <c r="P97" s="2283"/>
      <c r="Q97" s="2283"/>
      <c r="R97" s="2283"/>
      <c r="S97" s="2283"/>
      <c r="T97" s="2283"/>
      <c r="U97" s="2283"/>
      <c r="V97" s="2283"/>
      <c r="W97" s="2283"/>
      <c r="X97" s="2283"/>
      <c r="Y97" s="2283"/>
      <c r="Z97" s="2283"/>
      <c r="AA97" s="2283"/>
      <c r="AB97" s="2283"/>
      <c r="AD97" s="2332"/>
      <c r="AE97" s="2333"/>
      <c r="AF97" s="2333"/>
      <c r="AG97" s="2333"/>
      <c r="AH97" s="2333"/>
      <c r="AI97" s="2333"/>
      <c r="AJ97" s="2333"/>
      <c r="AK97" s="2333"/>
      <c r="AL97" s="2333"/>
      <c r="AM97" s="2333"/>
      <c r="AN97" s="2333"/>
      <c r="AO97" s="2333"/>
      <c r="AP97" s="2333"/>
      <c r="AQ97" s="2333"/>
      <c r="AR97" s="2333"/>
      <c r="AS97" s="2333"/>
      <c r="AT97" s="2334"/>
    </row>
    <row r="98" spans="1:46" ht="13.5" customHeight="1">
      <c r="A98" s="2280"/>
      <c r="B98" s="2281"/>
      <c r="C98" s="2281"/>
      <c r="D98" s="2281"/>
      <c r="E98" s="2281"/>
      <c r="F98" s="2281"/>
      <c r="G98" s="2281"/>
      <c r="H98" s="2281"/>
      <c r="I98" s="2281"/>
      <c r="J98" s="2281"/>
      <c r="K98" s="2282"/>
      <c r="L98" s="2283"/>
      <c r="M98" s="2283"/>
      <c r="N98" s="2283"/>
      <c r="O98" s="2283"/>
      <c r="P98" s="2283"/>
      <c r="Q98" s="2283"/>
      <c r="R98" s="2283"/>
      <c r="S98" s="2283"/>
      <c r="T98" s="2283"/>
      <c r="U98" s="2283"/>
      <c r="V98" s="2283"/>
      <c r="W98" s="2283"/>
      <c r="X98" s="2283"/>
      <c r="Y98" s="2283"/>
      <c r="Z98" s="2283"/>
      <c r="AA98" s="2283"/>
      <c r="AB98" s="2283"/>
      <c r="AD98" s="2335"/>
      <c r="AE98" s="2336"/>
      <c r="AF98" s="2336"/>
      <c r="AG98" s="2336"/>
      <c r="AH98" s="2336"/>
      <c r="AI98" s="2336"/>
      <c r="AJ98" s="2336"/>
      <c r="AK98" s="2336"/>
      <c r="AL98" s="2336"/>
      <c r="AM98" s="2336"/>
      <c r="AN98" s="2336"/>
      <c r="AO98" s="2336"/>
      <c r="AP98" s="2336"/>
      <c r="AQ98" s="2336"/>
      <c r="AR98" s="2336"/>
      <c r="AS98" s="2336"/>
      <c r="AT98" s="2337"/>
    </row>
  </sheetData>
  <sheetProtection algorithmName="SHA-512" hashValue="BBMOEv+qTZXD/nuV0b+aNCrChTcnJAD2EprvIfCt1lft/PC80kb0pbHd5wkwUWDPb6i9ZnYUEbh8ZjuZTUEvrg==" saltValue="hE/jpqBFUiaYQ/74jc7/xw==" spinCount="100000" sheet="1" objects="1" scenarios="1"/>
  <mergeCells count="516">
    <mergeCell ref="I1:K1"/>
    <mergeCell ref="L1:M1"/>
    <mergeCell ref="AV16:AX19"/>
    <mergeCell ref="AY17:BJ18"/>
    <mergeCell ref="AO2:AT3"/>
    <mergeCell ref="P4:Q5"/>
    <mergeCell ref="R4:AB5"/>
    <mergeCell ref="AC4:AD5"/>
    <mergeCell ref="AM4:AN5"/>
    <mergeCell ref="AO4:AT5"/>
    <mergeCell ref="AF1:AQ1"/>
    <mergeCell ref="P2:Q3"/>
    <mergeCell ref="R2:AB3"/>
    <mergeCell ref="AC2:AD3"/>
    <mergeCell ref="AK2:AK3"/>
    <mergeCell ref="AL2:AL7"/>
    <mergeCell ref="AM2:AN3"/>
    <mergeCell ref="AM6:AN7"/>
    <mergeCell ref="AO6:AT7"/>
    <mergeCell ref="AE4:AF5"/>
    <mergeCell ref="AG4:AK5"/>
    <mergeCell ref="AE3:AJ3"/>
    <mergeCell ref="AE2:AJ2"/>
    <mergeCell ref="AL9:AM9"/>
    <mergeCell ref="AN9:AR9"/>
    <mergeCell ref="A11:H11"/>
    <mergeCell ref="I11:M11"/>
    <mergeCell ref="N11:U11"/>
    <mergeCell ref="V11:Z11"/>
    <mergeCell ref="P6:Q7"/>
    <mergeCell ref="R6:V7"/>
    <mergeCell ref="W6:X7"/>
    <mergeCell ref="Y6:AB7"/>
    <mergeCell ref="AC6:AD7"/>
    <mergeCell ref="AE6:AK7"/>
    <mergeCell ref="A9:H9"/>
    <mergeCell ref="I9:J9"/>
    <mergeCell ref="N10:Q10"/>
    <mergeCell ref="T10:W10"/>
    <mergeCell ref="AK12:AM12"/>
    <mergeCell ref="AN12:AP13"/>
    <mergeCell ref="AQ12:AT13"/>
    <mergeCell ref="AK13:AM13"/>
    <mergeCell ref="B14:G15"/>
    <mergeCell ref="H14:H15"/>
    <mergeCell ref="I14:M15"/>
    <mergeCell ref="P14:T15"/>
    <mergeCell ref="U14:U15"/>
    <mergeCell ref="V14:Z15"/>
    <mergeCell ref="P12:T13"/>
    <mergeCell ref="U12:U13"/>
    <mergeCell ref="V12:Z13"/>
    <mergeCell ref="AB12:AF13"/>
    <mergeCell ref="AG12:AH13"/>
    <mergeCell ref="AI12:AJ13"/>
    <mergeCell ref="B12:G13"/>
    <mergeCell ref="H12:H13"/>
    <mergeCell ref="I12:M13"/>
    <mergeCell ref="N12:N45"/>
    <mergeCell ref="O12:O43"/>
    <mergeCell ref="E23:G23"/>
    <mergeCell ref="B32:G33"/>
    <mergeCell ref="H32:H33"/>
    <mergeCell ref="AQ15:AT16"/>
    <mergeCell ref="B16:G17"/>
    <mergeCell ref="H16:H17"/>
    <mergeCell ref="I16:M17"/>
    <mergeCell ref="P16:T17"/>
    <mergeCell ref="U16:U17"/>
    <mergeCell ref="V16:Z17"/>
    <mergeCell ref="AK16:AM16"/>
    <mergeCell ref="AB17:AF19"/>
    <mergeCell ref="AG17:AH19"/>
    <mergeCell ref="AB14:AF16"/>
    <mergeCell ref="AG14:AH16"/>
    <mergeCell ref="AI14:AJ14"/>
    <mergeCell ref="AK14:AM15"/>
    <mergeCell ref="AI15:AJ16"/>
    <mergeCell ref="AN15:AP16"/>
    <mergeCell ref="AI17:AJ17"/>
    <mergeCell ref="AK17:AM18"/>
    <mergeCell ref="B18:G18"/>
    <mergeCell ref="H18:H19"/>
    <mergeCell ref="I18:M19"/>
    <mergeCell ref="P18:T19"/>
    <mergeCell ref="U18:U19"/>
    <mergeCell ref="V18:Z19"/>
    <mergeCell ref="AI18:AJ19"/>
    <mergeCell ref="AN18:AP19"/>
    <mergeCell ref="AQ18:AT19"/>
    <mergeCell ref="B19:G19"/>
    <mergeCell ref="AK19:AM19"/>
    <mergeCell ref="A20:A29"/>
    <mergeCell ref="B20:G20"/>
    <mergeCell ref="H20:H21"/>
    <mergeCell ref="I20:M21"/>
    <mergeCell ref="P20:T21"/>
    <mergeCell ref="U20:U21"/>
    <mergeCell ref="A12:A19"/>
    <mergeCell ref="V24:Z25"/>
    <mergeCell ref="AB24:AD24"/>
    <mergeCell ref="AN21:AP22"/>
    <mergeCell ref="AQ21:AT22"/>
    <mergeCell ref="B22:D23"/>
    <mergeCell ref="E22:G22"/>
    <mergeCell ref="H22:H23"/>
    <mergeCell ref="I22:M23"/>
    <mergeCell ref="P22:T23"/>
    <mergeCell ref="U22:U23"/>
    <mergeCell ref="V22:Z23"/>
    <mergeCell ref="AK22:AM22"/>
    <mergeCell ref="V20:Z21"/>
    <mergeCell ref="AB20:AF22"/>
    <mergeCell ref="AG20:AH22"/>
    <mergeCell ref="AI20:AJ20"/>
    <mergeCell ref="AK20:AM21"/>
    <mergeCell ref="B21:G21"/>
    <mergeCell ref="AI21:AJ22"/>
    <mergeCell ref="AN27:AP28"/>
    <mergeCell ref="AQ27:AT28"/>
    <mergeCell ref="B28:G29"/>
    <mergeCell ref="H28:H29"/>
    <mergeCell ref="I28:M29"/>
    <mergeCell ref="P28:T29"/>
    <mergeCell ref="AI24:AJ25"/>
    <mergeCell ref="AQ24:AT25"/>
    <mergeCell ref="AK25:AM25"/>
    <mergeCell ref="B26:G26"/>
    <mergeCell ref="H26:H27"/>
    <mergeCell ref="I26:M27"/>
    <mergeCell ref="P26:T27"/>
    <mergeCell ref="U26:U27"/>
    <mergeCell ref="V26:Z27"/>
    <mergeCell ref="AB26:AD29"/>
    <mergeCell ref="AE23:AF25"/>
    <mergeCell ref="AK23:AM24"/>
    <mergeCell ref="AN23:AP25"/>
    <mergeCell ref="B24:G25"/>
    <mergeCell ref="H24:H25"/>
    <mergeCell ref="I24:M25"/>
    <mergeCell ref="P24:T25"/>
    <mergeCell ref="U24:U25"/>
    <mergeCell ref="U28:U29"/>
    <mergeCell ref="V28:Z29"/>
    <mergeCell ref="AK28:AM29"/>
    <mergeCell ref="A30:G31"/>
    <mergeCell ref="H30:H31"/>
    <mergeCell ref="I30:M31"/>
    <mergeCell ref="P30:T31"/>
    <mergeCell ref="U30:U31"/>
    <mergeCell ref="V30:Z31"/>
    <mergeCell ref="AB31:AL32"/>
    <mergeCell ref="AG26:AH29"/>
    <mergeCell ref="AI26:AJ29"/>
    <mergeCell ref="AK26:AM27"/>
    <mergeCell ref="B27:G27"/>
    <mergeCell ref="A32:A51"/>
    <mergeCell ref="AB36:AJ36"/>
    <mergeCell ref="AB37:AJ37"/>
    <mergeCell ref="AK37:AM38"/>
    <mergeCell ref="U42:U43"/>
    <mergeCell ref="V42:Z43"/>
    <mergeCell ref="P43:T43"/>
    <mergeCell ref="AB43:AF44"/>
    <mergeCell ref="AG43:AH44"/>
    <mergeCell ref="O45:T45"/>
    <mergeCell ref="AB45:AF46"/>
    <mergeCell ref="AG45:AH46"/>
    <mergeCell ref="AI45:AK46"/>
    <mergeCell ref="AN33:AP34"/>
    <mergeCell ref="AQ33:AT34"/>
    <mergeCell ref="B34:G35"/>
    <mergeCell ref="H34:H35"/>
    <mergeCell ref="I34:M35"/>
    <mergeCell ref="P34:T35"/>
    <mergeCell ref="U34:U35"/>
    <mergeCell ref="V34:Z35"/>
    <mergeCell ref="AB35:AJ35"/>
    <mergeCell ref="AK35:AM36"/>
    <mergeCell ref="I32:M33"/>
    <mergeCell ref="P32:T33"/>
    <mergeCell ref="U32:U33"/>
    <mergeCell ref="V32:Z33"/>
    <mergeCell ref="AB33:AJ34"/>
    <mergeCell ref="AK33:AM34"/>
    <mergeCell ref="AN35:AP36"/>
    <mergeCell ref="AQ35:AT36"/>
    <mergeCell ref="B36:G37"/>
    <mergeCell ref="H36:H37"/>
    <mergeCell ref="I36:M37"/>
    <mergeCell ref="P36:T37"/>
    <mergeCell ref="U36:U37"/>
    <mergeCell ref="V36:Z37"/>
    <mergeCell ref="AN37:AP38"/>
    <mergeCell ref="AQ37:AT38"/>
    <mergeCell ref="B38:G39"/>
    <mergeCell ref="H38:H39"/>
    <mergeCell ref="I38:M39"/>
    <mergeCell ref="P38:T39"/>
    <mergeCell ref="U38:U39"/>
    <mergeCell ref="V38:Z39"/>
    <mergeCell ref="AB38:AJ38"/>
    <mergeCell ref="AB39:AI40"/>
    <mergeCell ref="B40:G41"/>
    <mergeCell ref="H40:H41"/>
    <mergeCell ref="I40:M41"/>
    <mergeCell ref="P40:T41"/>
    <mergeCell ref="U40:U41"/>
    <mergeCell ref="V40:Z41"/>
    <mergeCell ref="AB41:AF42"/>
    <mergeCell ref="AG41:AH42"/>
    <mergeCell ref="AI41:AK42"/>
    <mergeCell ref="AL41:AN42"/>
    <mergeCell ref="B42:G43"/>
    <mergeCell ref="H42:H43"/>
    <mergeCell ref="I42:M43"/>
    <mergeCell ref="P42:T42"/>
    <mergeCell ref="AL45:AM46"/>
    <mergeCell ref="AN45:AN46"/>
    <mergeCell ref="AI43:AK44"/>
    <mergeCell ref="AL43:AM44"/>
    <mergeCell ref="AN43:AN44"/>
    <mergeCell ref="O44:T44"/>
    <mergeCell ref="U44:U45"/>
    <mergeCell ref="V44:Z45"/>
    <mergeCell ref="AN47:AN48"/>
    <mergeCell ref="V46:Z47"/>
    <mergeCell ref="V48:Z49"/>
    <mergeCell ref="AB49:AH50"/>
    <mergeCell ref="AI49:AK50"/>
    <mergeCell ref="AL49:AM50"/>
    <mergeCell ref="AL47:AM48"/>
    <mergeCell ref="AG47:AH48"/>
    <mergeCell ref="AI47:AK48"/>
    <mergeCell ref="C48:G49"/>
    <mergeCell ref="H48:H49"/>
    <mergeCell ref="I48:M49"/>
    <mergeCell ref="N48:T49"/>
    <mergeCell ref="U48:U49"/>
    <mergeCell ref="C46:G47"/>
    <mergeCell ref="H46:H47"/>
    <mergeCell ref="I46:M47"/>
    <mergeCell ref="N46:T46"/>
    <mergeCell ref="U46:U47"/>
    <mergeCell ref="N47:T47"/>
    <mergeCell ref="AN54:AS54"/>
    <mergeCell ref="A55:G55"/>
    <mergeCell ref="H55:P55"/>
    <mergeCell ref="Q55:V55"/>
    <mergeCell ref="X55:AD55"/>
    <mergeCell ref="AE55:AM55"/>
    <mergeCell ref="AN55:AS55"/>
    <mergeCell ref="N51:T51"/>
    <mergeCell ref="A54:G54"/>
    <mergeCell ref="H54:P54"/>
    <mergeCell ref="Q54:V54"/>
    <mergeCell ref="X54:AD54"/>
    <mergeCell ref="AE54:AM54"/>
    <mergeCell ref="B44:B51"/>
    <mergeCell ref="C44:G45"/>
    <mergeCell ref="H44:H45"/>
    <mergeCell ref="I44:M45"/>
    <mergeCell ref="C50:G51"/>
    <mergeCell ref="H50:H51"/>
    <mergeCell ref="I50:M51"/>
    <mergeCell ref="N50:T50"/>
    <mergeCell ref="U50:U51"/>
    <mergeCell ref="V50:Z51"/>
    <mergeCell ref="AB47:AF48"/>
    <mergeCell ref="A57:G57"/>
    <mergeCell ref="H57:P57"/>
    <mergeCell ref="Q57:V57"/>
    <mergeCell ref="X57:AD57"/>
    <mergeCell ref="AE57:AM57"/>
    <mergeCell ref="AN57:AS57"/>
    <mergeCell ref="A56:G56"/>
    <mergeCell ref="H56:P56"/>
    <mergeCell ref="Q56:V56"/>
    <mergeCell ref="X56:AD56"/>
    <mergeCell ref="AE56:AM56"/>
    <mergeCell ref="AN56:AS56"/>
    <mergeCell ref="A59:G59"/>
    <mergeCell ref="H59:P59"/>
    <mergeCell ref="Q59:V59"/>
    <mergeCell ref="X59:AD59"/>
    <mergeCell ref="AE59:AM59"/>
    <mergeCell ref="AN59:AS59"/>
    <mergeCell ref="A58:G58"/>
    <mergeCell ref="H58:P58"/>
    <mergeCell ref="Q58:V58"/>
    <mergeCell ref="X58:AD58"/>
    <mergeCell ref="AE58:AM58"/>
    <mergeCell ref="AN58:AS58"/>
    <mergeCell ref="B60:N60"/>
    <mergeCell ref="Q60:V60"/>
    <mergeCell ref="Y60:AK60"/>
    <mergeCell ref="AN60:AS60"/>
    <mergeCell ref="B61:G61"/>
    <mergeCell ref="I61:M61"/>
    <mergeCell ref="R61:V61"/>
    <mergeCell ref="Y61:AD61"/>
    <mergeCell ref="AF61:AJ61"/>
    <mergeCell ref="AO61:AS61"/>
    <mergeCell ref="B64:E64"/>
    <mergeCell ref="G64:H64"/>
    <mergeCell ref="I64:J64"/>
    <mergeCell ref="P64:Q64"/>
    <mergeCell ref="R64:S66"/>
    <mergeCell ref="T64:U66"/>
    <mergeCell ref="B65:E65"/>
    <mergeCell ref="G65:H65"/>
    <mergeCell ref="I65:J65"/>
    <mergeCell ref="K65:N65"/>
    <mergeCell ref="A66:F66"/>
    <mergeCell ref="G66:H66"/>
    <mergeCell ref="I66:J66"/>
    <mergeCell ref="AC65:AE66"/>
    <mergeCell ref="AF65:AH66"/>
    <mergeCell ref="V64:W64"/>
    <mergeCell ref="X64:Y64"/>
    <mergeCell ref="Z64:AB64"/>
    <mergeCell ref="AF64:AH64"/>
    <mergeCell ref="AK64:AM64"/>
    <mergeCell ref="AQ64:AT66"/>
    <mergeCell ref="AI65:AJ66"/>
    <mergeCell ref="AK65:AM66"/>
    <mergeCell ref="AN65:AP66"/>
    <mergeCell ref="V66:W66"/>
    <mergeCell ref="Z66:AB66"/>
    <mergeCell ref="A67:F68"/>
    <mergeCell ref="G67:H68"/>
    <mergeCell ref="I67:I68"/>
    <mergeCell ref="J67:J68"/>
    <mergeCell ref="K67:N68"/>
    <mergeCell ref="O65:Q66"/>
    <mergeCell ref="V65:W65"/>
    <mergeCell ref="X65:Y66"/>
    <mergeCell ref="Z65:AB65"/>
    <mergeCell ref="AC67:AE68"/>
    <mergeCell ref="AI67:AJ68"/>
    <mergeCell ref="AQ67:AT68"/>
    <mergeCell ref="X68:Y68"/>
    <mergeCell ref="Z68:AB68"/>
    <mergeCell ref="AF68:AH68"/>
    <mergeCell ref="AK68:AM68"/>
    <mergeCell ref="AN68:AP68"/>
    <mergeCell ref="O67:Q68"/>
    <mergeCell ref="R67:S68"/>
    <mergeCell ref="T67:U68"/>
    <mergeCell ref="V67:W68"/>
    <mergeCell ref="X67:Y67"/>
    <mergeCell ref="Z67:AB67"/>
    <mergeCell ref="AN69:AP70"/>
    <mergeCell ref="AQ69:AT70"/>
    <mergeCell ref="X70:Y70"/>
    <mergeCell ref="R69:S70"/>
    <mergeCell ref="T69:U70"/>
    <mergeCell ref="V69:W70"/>
    <mergeCell ref="X69:Y69"/>
    <mergeCell ref="Z69:AB70"/>
    <mergeCell ref="AC69:AE70"/>
    <mergeCell ref="A71:F72"/>
    <mergeCell ref="G71:H72"/>
    <mergeCell ref="I71:I72"/>
    <mergeCell ref="J71:J72"/>
    <mergeCell ref="K71:N72"/>
    <mergeCell ref="O71:Q72"/>
    <mergeCell ref="AF69:AH70"/>
    <mergeCell ref="AI69:AJ70"/>
    <mergeCell ref="AK69:AM70"/>
    <mergeCell ref="A69:F70"/>
    <mergeCell ref="G69:H70"/>
    <mergeCell ref="I69:I70"/>
    <mergeCell ref="J69:J70"/>
    <mergeCell ref="K69:N70"/>
    <mergeCell ref="O69:Q70"/>
    <mergeCell ref="AF71:AH72"/>
    <mergeCell ref="AI71:AJ72"/>
    <mergeCell ref="AK71:AM72"/>
    <mergeCell ref="AN71:AP72"/>
    <mergeCell ref="AQ71:AT72"/>
    <mergeCell ref="X72:Y72"/>
    <mergeCell ref="R71:S72"/>
    <mergeCell ref="T71:U72"/>
    <mergeCell ref="V71:W72"/>
    <mergeCell ref="X71:Y71"/>
    <mergeCell ref="Z71:AB72"/>
    <mergeCell ref="AC71:AE72"/>
    <mergeCell ref="AN73:AP74"/>
    <mergeCell ref="AQ73:AT74"/>
    <mergeCell ref="X74:Y74"/>
    <mergeCell ref="R73:S74"/>
    <mergeCell ref="T73:U74"/>
    <mergeCell ref="V73:W74"/>
    <mergeCell ref="X73:Y73"/>
    <mergeCell ref="Z73:AB74"/>
    <mergeCell ref="AC73:AE74"/>
    <mergeCell ref="A75:F76"/>
    <mergeCell ref="G75:H76"/>
    <mergeCell ref="I75:I76"/>
    <mergeCell ref="J75:J76"/>
    <mergeCell ref="K75:N76"/>
    <mergeCell ref="O75:Q76"/>
    <mergeCell ref="AF73:AH74"/>
    <mergeCell ref="AI73:AJ74"/>
    <mergeCell ref="AK73:AM74"/>
    <mergeCell ref="A73:F74"/>
    <mergeCell ref="G73:H74"/>
    <mergeCell ref="I73:I74"/>
    <mergeCell ref="J73:J74"/>
    <mergeCell ref="K73:N74"/>
    <mergeCell ref="O73:Q74"/>
    <mergeCell ref="AF75:AH76"/>
    <mergeCell ref="AI75:AJ76"/>
    <mergeCell ref="AK75:AM76"/>
    <mergeCell ref="AN75:AP76"/>
    <mergeCell ref="AQ75:AT76"/>
    <mergeCell ref="X76:Y76"/>
    <mergeCell ref="R75:S76"/>
    <mergeCell ref="T75:U76"/>
    <mergeCell ref="V75:W76"/>
    <mergeCell ref="X75:Y75"/>
    <mergeCell ref="Z75:AB76"/>
    <mergeCell ref="AC75:AE76"/>
    <mergeCell ref="AN77:AP78"/>
    <mergeCell ref="AQ77:AT78"/>
    <mergeCell ref="X78:Y78"/>
    <mergeCell ref="R77:S78"/>
    <mergeCell ref="T77:U78"/>
    <mergeCell ref="V77:W78"/>
    <mergeCell ref="X77:Y77"/>
    <mergeCell ref="Z77:AB78"/>
    <mergeCell ref="AC77:AE78"/>
    <mergeCell ref="A79:F80"/>
    <mergeCell ref="G79:H80"/>
    <mergeCell ref="I79:I80"/>
    <mergeCell ref="J79:J80"/>
    <mergeCell ref="K79:N80"/>
    <mergeCell ref="O79:Q80"/>
    <mergeCell ref="AF77:AH78"/>
    <mergeCell ref="AI77:AJ78"/>
    <mergeCell ref="AK77:AM78"/>
    <mergeCell ref="A77:F78"/>
    <mergeCell ref="G77:H78"/>
    <mergeCell ref="I77:I78"/>
    <mergeCell ref="J77:J78"/>
    <mergeCell ref="K77:N78"/>
    <mergeCell ref="O77:Q78"/>
    <mergeCell ref="AF79:AH80"/>
    <mergeCell ref="AI79:AJ80"/>
    <mergeCell ref="AK79:AM80"/>
    <mergeCell ref="AN79:AP80"/>
    <mergeCell ref="AQ79:AT80"/>
    <mergeCell ref="X80:Y80"/>
    <mergeCell ref="R79:S80"/>
    <mergeCell ref="T79:U80"/>
    <mergeCell ref="V79:W80"/>
    <mergeCell ref="X79:Y79"/>
    <mergeCell ref="Z79:AB80"/>
    <mergeCell ref="AC79:AE80"/>
    <mergeCell ref="AK81:AM82"/>
    <mergeCell ref="AN81:AP82"/>
    <mergeCell ref="AQ81:AT82"/>
    <mergeCell ref="B86:J87"/>
    <mergeCell ref="L86:P87"/>
    <mergeCell ref="Q86:V86"/>
    <mergeCell ref="W86:AB86"/>
    <mergeCell ref="AD86:AT98"/>
    <mergeCell ref="Q87:U87"/>
    <mergeCell ref="T81:U82"/>
    <mergeCell ref="V81:W82"/>
    <mergeCell ref="X81:Y82"/>
    <mergeCell ref="Z81:AB82"/>
    <mergeCell ref="AC81:AE82"/>
    <mergeCell ref="AF81:AH82"/>
    <mergeCell ref="A81:F82"/>
    <mergeCell ref="G81:H82"/>
    <mergeCell ref="I81:J82"/>
    <mergeCell ref="K81:N82"/>
    <mergeCell ref="O81:Q82"/>
    <mergeCell ref="R81:S82"/>
    <mergeCell ref="W87:AA87"/>
    <mergeCell ref="A88:K88"/>
    <mergeCell ref="L88:P88"/>
    <mergeCell ref="R88:V88"/>
    <mergeCell ref="W88:AB89"/>
    <mergeCell ref="A89:K89"/>
    <mergeCell ref="L89:P89"/>
    <mergeCell ref="R89:V89"/>
    <mergeCell ref="AI81:AJ82"/>
    <mergeCell ref="B94:J95"/>
    <mergeCell ref="L94:P94"/>
    <mergeCell ref="Q94:V94"/>
    <mergeCell ref="W94:AB94"/>
    <mergeCell ref="L95:O95"/>
    <mergeCell ref="Q95:U95"/>
    <mergeCell ref="W95:AA95"/>
    <mergeCell ref="A90:K90"/>
    <mergeCell ref="L90:P90"/>
    <mergeCell ref="R90:V90"/>
    <mergeCell ref="W90:AB91"/>
    <mergeCell ref="A91:K91"/>
    <mergeCell ref="L91:P91"/>
    <mergeCell ref="R91:V91"/>
    <mergeCell ref="A98:K98"/>
    <mergeCell ref="L98:P98"/>
    <mergeCell ref="Q98:V98"/>
    <mergeCell ref="W98:AB98"/>
    <mergeCell ref="A96:K96"/>
    <mergeCell ref="L96:P96"/>
    <mergeCell ref="Q96:V96"/>
    <mergeCell ref="W96:AB96"/>
    <mergeCell ref="A97:K97"/>
    <mergeCell ref="L97:P97"/>
    <mergeCell ref="Q97:V97"/>
    <mergeCell ref="W97:AB97"/>
  </mergeCells>
  <phoneticPr fontId="2"/>
  <dataValidations count="3">
    <dataValidation type="list" allowBlank="1" showInputMessage="1" showErrorMessage="1" sqref="R81" xr:uid="{B066783C-7525-439A-BC45-0358398B69A5}">
      <formula1>$AN$2:$AN$6</formula1>
    </dataValidation>
    <dataValidation type="list" allowBlank="1" showInputMessage="1" showErrorMessage="1" error="リストから選択してください。" sqref="R67:S80" xr:uid="{77C0627E-8892-4274-ACC4-429C902815A2}">
      <formula1>"定額,旧定額,定率,旧定率"</formula1>
    </dataValidation>
    <dataValidation type="custom" allowBlank="1" showInputMessage="1" showErrorMessage="1" error="数値のみ入力してください。" sqref="AQ15:AT16 AQ18:AT19 AQ21:AT22 AQ24:AT25 AK35:AT38 K67:Q80 Z68:AB80 AN68:AP80 W88:AB91 R88:V91 Q96:AB98 L96:P98" xr:uid="{961947D2-9400-4300-8E81-FC663B161D51}">
      <formula1>ISNUMBER(K15)</formula1>
    </dataValidation>
  </dataValidations>
  <printOptions horizontalCentered="1"/>
  <pageMargins left="0.19685039370078741" right="0.19685039370078741" top="0.35433070866141736" bottom="0.31496062992125984" header="0.19685039370078741" footer="0.19685039370078741"/>
  <pageSetup paperSize="9" orientation="landscape" r:id="rId1"/>
  <headerFooter>
    <oddFooter>&amp;C&amp;"ＭＳ Ｐ明朝,標準"-　&amp;P　-</oddFooter>
  </headerFooter>
  <rowBreaks count="1" manualBreakCount="1">
    <brk id="51" max="4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DE878-630D-45B6-B6A0-CE38FA3D2D8C}">
  <sheetPr>
    <tabColor rgb="FFFFFF00"/>
  </sheetPr>
  <dimension ref="A1:AW98"/>
  <sheetViews>
    <sheetView showGridLines="0" showRowColHeaders="0" showZeros="0" view="pageBreakPreview" zoomScaleNormal="100" zoomScaleSheetLayoutView="100" workbookViewId="0"/>
  </sheetViews>
  <sheetFormatPr defaultColWidth="9" defaultRowHeight="15.75"/>
  <cols>
    <col min="1" max="11" width="2.625" style="369" customWidth="1"/>
    <col min="12" max="12" width="2.375" style="369" customWidth="1"/>
    <col min="13" max="46" width="2.625" style="369" customWidth="1"/>
    <col min="47" max="47" width="3.125" style="369" customWidth="1"/>
    <col min="48" max="97" width="1.875" style="369" customWidth="1"/>
    <col min="98" max="16384" width="9" style="369"/>
  </cols>
  <sheetData>
    <row r="1" spans="1:46" s="365" customFormat="1" ht="24.95" customHeight="1">
      <c r="I1" s="2719" t="str">
        <f>収支内訳_一般!I1</f>
        <v>令和</v>
      </c>
      <c r="J1" s="2719"/>
      <c r="K1" s="2719"/>
      <c r="L1" s="2719">
        <f>収支内訳_一般!L1</f>
        <v>6</v>
      </c>
      <c r="M1" s="2719"/>
      <c r="N1" s="812" t="str">
        <f>収支内訳_一般!N1</f>
        <v>年分収支内訳書　（一般用）</v>
      </c>
      <c r="O1" s="812"/>
      <c r="P1" s="813"/>
      <c r="Q1" s="813"/>
      <c r="R1" s="366"/>
      <c r="S1" s="366"/>
      <c r="T1" s="366"/>
      <c r="U1" s="366"/>
      <c r="V1" s="366"/>
      <c r="W1" s="366"/>
      <c r="X1" s="366"/>
      <c r="Y1" s="366"/>
      <c r="AE1" s="820" t="str">
        <f>収支内訳_一般!AE1</f>
        <v>(</v>
      </c>
      <c r="AF1" s="2748" t="str">
        <f>収支内訳_一般!AF1</f>
        <v>あなたの本年分の事業所得の金額の計算内容をこの表に記載して確定申告書に添付してください。</v>
      </c>
      <c r="AG1" s="2748"/>
      <c r="AH1" s="2748"/>
      <c r="AI1" s="2748"/>
      <c r="AJ1" s="2748"/>
      <c r="AK1" s="2748"/>
      <c r="AL1" s="2748"/>
      <c r="AM1" s="2748"/>
      <c r="AN1" s="2748"/>
      <c r="AO1" s="2748"/>
      <c r="AP1" s="2748"/>
      <c r="AQ1" s="2748"/>
      <c r="AR1" s="821" t="str">
        <f>収支内訳_一般!AR1</f>
        <v>)</v>
      </c>
    </row>
    <row r="2" spans="1:46" ht="8.1" customHeight="1">
      <c r="P2" s="2558" t="str">
        <f>収支内訳_一般!P2</f>
        <v>住所</v>
      </c>
      <c r="Q2" s="2560"/>
      <c r="R2" s="2671">
        <f>収支内訳_一般!R2</f>
        <v>0</v>
      </c>
      <c r="S2" s="2672"/>
      <c r="T2" s="2672"/>
      <c r="U2" s="2672"/>
      <c r="V2" s="2672"/>
      <c r="W2" s="2672"/>
      <c r="X2" s="2672"/>
      <c r="Y2" s="2672"/>
      <c r="Z2" s="2672"/>
      <c r="AA2" s="2672"/>
      <c r="AB2" s="2673"/>
      <c r="AC2" s="2754" t="str">
        <f>収支内訳_一般!AC2</f>
        <v>フリガナ
氏名</v>
      </c>
      <c r="AD2" s="2755"/>
      <c r="AE2" s="2546">
        <f>収支内訳_一般!AE2</f>
        <v>0</v>
      </c>
      <c r="AF2" s="2547"/>
      <c r="AG2" s="2547"/>
      <c r="AH2" s="2547"/>
      <c r="AI2" s="2547"/>
      <c r="AJ2" s="2547"/>
      <c r="AK2" s="2709"/>
      <c r="AL2" s="2750" t="str">
        <f>収支内訳_一般!AL2</f>
        <v>依頼税理士等</v>
      </c>
      <c r="AM2" s="2617" t="str">
        <f>収支内訳_一般!AM2</f>
        <v>事務所
所在地</v>
      </c>
      <c r="AN2" s="2619"/>
      <c r="AO2" s="2729">
        <f>収支内訳_一般!AO2</f>
        <v>0</v>
      </c>
      <c r="AP2" s="2730"/>
      <c r="AQ2" s="2730"/>
      <c r="AR2" s="2730"/>
      <c r="AS2" s="2730"/>
      <c r="AT2" s="2731"/>
    </row>
    <row r="3" spans="1:46" ht="14.1" customHeight="1">
      <c r="P3" s="2562"/>
      <c r="Q3" s="2564"/>
      <c r="R3" s="2455"/>
      <c r="S3" s="2637"/>
      <c r="T3" s="2637"/>
      <c r="U3" s="2637"/>
      <c r="V3" s="2637"/>
      <c r="W3" s="2637"/>
      <c r="X3" s="2637"/>
      <c r="Y3" s="2637"/>
      <c r="Z3" s="2637"/>
      <c r="AA3" s="2637"/>
      <c r="AB3" s="2456"/>
      <c r="AC3" s="2756"/>
      <c r="AD3" s="2757"/>
      <c r="AE3" s="2523">
        <f>収支内訳_一般!AE3</f>
        <v>0</v>
      </c>
      <c r="AF3" s="2524"/>
      <c r="AG3" s="2524"/>
      <c r="AH3" s="2524"/>
      <c r="AI3" s="2524"/>
      <c r="AJ3" s="2524"/>
      <c r="AK3" s="2712"/>
      <c r="AL3" s="2751"/>
      <c r="AM3" s="2469"/>
      <c r="AN3" s="2471"/>
      <c r="AO3" s="2732"/>
      <c r="AP3" s="2733"/>
      <c r="AQ3" s="2733"/>
      <c r="AR3" s="2733"/>
      <c r="AS3" s="2733"/>
      <c r="AT3" s="2734"/>
    </row>
    <row r="4" spans="1:46" ht="9.9499999999999993" customHeight="1">
      <c r="P4" s="2617" t="str">
        <f>収支内訳_一般!P4</f>
        <v>事業所
所在地</v>
      </c>
      <c r="Q4" s="2619"/>
      <c r="R4" s="2736">
        <f>収支内訳_一般!R4</f>
        <v>0</v>
      </c>
      <c r="S4" s="2737"/>
      <c r="T4" s="2737"/>
      <c r="U4" s="2737"/>
      <c r="V4" s="2737"/>
      <c r="W4" s="2737"/>
      <c r="X4" s="2737"/>
      <c r="Y4" s="2737"/>
      <c r="Z4" s="2737"/>
      <c r="AA4" s="2737"/>
      <c r="AB4" s="2738"/>
      <c r="AC4" s="2754" t="str">
        <f>収支内訳_一般!AC4</f>
        <v>電話
番号</v>
      </c>
      <c r="AD4" s="2755"/>
      <c r="AE4" s="2617" t="str">
        <f>収支内訳_一般!AE4</f>
        <v>携帯</v>
      </c>
      <c r="AF4" s="2618"/>
      <c r="AG4" s="2618">
        <f>収支内訳_一般!AG4</f>
        <v>0</v>
      </c>
      <c r="AH4" s="2618"/>
      <c r="AI4" s="2618"/>
      <c r="AJ4" s="2618"/>
      <c r="AK4" s="2619"/>
      <c r="AL4" s="2751"/>
      <c r="AM4" s="2617" t="str">
        <f>収支内訳_一般!AM4</f>
        <v>氏名
(名称)</v>
      </c>
      <c r="AN4" s="2619"/>
      <c r="AO4" s="2742">
        <f>収支内訳_一般!AO4</f>
        <v>0</v>
      </c>
      <c r="AP4" s="2743"/>
      <c r="AQ4" s="2743"/>
      <c r="AR4" s="2743"/>
      <c r="AS4" s="2743"/>
      <c r="AT4" s="2744"/>
    </row>
    <row r="5" spans="1:46" ht="9.9499999999999993" customHeight="1">
      <c r="P5" s="2469"/>
      <c r="Q5" s="2471"/>
      <c r="R5" s="2739"/>
      <c r="S5" s="2740"/>
      <c r="T5" s="2740"/>
      <c r="U5" s="2740"/>
      <c r="V5" s="2740"/>
      <c r="W5" s="2740"/>
      <c r="X5" s="2740"/>
      <c r="Y5" s="2740"/>
      <c r="Z5" s="2740"/>
      <c r="AA5" s="2740"/>
      <c r="AB5" s="2741"/>
      <c r="AC5" s="2756"/>
      <c r="AD5" s="2757"/>
      <c r="AE5" s="2469"/>
      <c r="AF5" s="2470"/>
      <c r="AG5" s="2470"/>
      <c r="AH5" s="2470"/>
      <c r="AI5" s="2470"/>
      <c r="AJ5" s="2470"/>
      <c r="AK5" s="2471"/>
      <c r="AL5" s="2751"/>
      <c r="AM5" s="2469"/>
      <c r="AN5" s="2471"/>
      <c r="AO5" s="2745"/>
      <c r="AP5" s="2746"/>
      <c r="AQ5" s="2746"/>
      <c r="AR5" s="2746"/>
      <c r="AS5" s="2746"/>
      <c r="AT5" s="2747"/>
    </row>
    <row r="6" spans="1:46" ht="9.9499999999999993" customHeight="1">
      <c r="P6" s="2558" t="str">
        <f>収支内訳_一般!P6</f>
        <v>業種名</v>
      </c>
      <c r="Q6" s="2560"/>
      <c r="R6" s="2707">
        <f>収支内訳_一般!R6</f>
        <v>0</v>
      </c>
      <c r="S6" s="2708"/>
      <c r="T6" s="2708"/>
      <c r="U6" s="2708"/>
      <c r="V6" s="2709"/>
      <c r="W6" s="2558" t="str">
        <f>収支内訳_一般!W6</f>
        <v>屋号</v>
      </c>
      <c r="X6" s="2560"/>
      <c r="Y6" s="2558">
        <f>収支内訳_一般!Y6</f>
        <v>0</v>
      </c>
      <c r="Z6" s="2559"/>
      <c r="AA6" s="2559"/>
      <c r="AB6" s="2560"/>
      <c r="AC6" s="2754" t="str">
        <f>収支内訳_一般!AC6</f>
        <v>加入
団体名</v>
      </c>
      <c r="AD6" s="2755"/>
      <c r="AE6" s="2742">
        <f>収支内訳_一般!AE6</f>
        <v>0</v>
      </c>
      <c r="AF6" s="2743"/>
      <c r="AG6" s="2743"/>
      <c r="AH6" s="2743"/>
      <c r="AI6" s="2743"/>
      <c r="AJ6" s="2743"/>
      <c r="AK6" s="2744"/>
      <c r="AL6" s="2751"/>
      <c r="AM6" s="2546" t="str">
        <f>収支内訳_一般!AM6</f>
        <v>電話番号</v>
      </c>
      <c r="AN6" s="2548"/>
      <c r="AO6" s="2742">
        <f>収支内訳_一般!AO6</f>
        <v>0</v>
      </c>
      <c r="AP6" s="2743"/>
      <c r="AQ6" s="2743"/>
      <c r="AR6" s="2743"/>
      <c r="AS6" s="2743"/>
      <c r="AT6" s="2744"/>
    </row>
    <row r="7" spans="1:46" ht="9.9499999999999993" customHeight="1">
      <c r="P7" s="2562"/>
      <c r="Q7" s="2564"/>
      <c r="R7" s="2710"/>
      <c r="S7" s="2711"/>
      <c r="T7" s="2711"/>
      <c r="U7" s="2711"/>
      <c r="V7" s="2712"/>
      <c r="W7" s="2562"/>
      <c r="X7" s="2564"/>
      <c r="Y7" s="2562"/>
      <c r="Z7" s="2563"/>
      <c r="AA7" s="2563"/>
      <c r="AB7" s="2564"/>
      <c r="AC7" s="2756"/>
      <c r="AD7" s="2757"/>
      <c r="AE7" s="2745"/>
      <c r="AF7" s="2746"/>
      <c r="AG7" s="2746"/>
      <c r="AH7" s="2746"/>
      <c r="AI7" s="2746"/>
      <c r="AJ7" s="2746"/>
      <c r="AK7" s="2747"/>
      <c r="AL7" s="2752"/>
      <c r="AM7" s="2523"/>
      <c r="AN7" s="2525"/>
      <c r="AO7" s="2745"/>
      <c r="AP7" s="2746"/>
      <c r="AQ7" s="2746"/>
      <c r="AR7" s="2746"/>
      <c r="AS7" s="2746"/>
      <c r="AT7" s="2747"/>
    </row>
    <row r="8" spans="1:46" ht="5.0999999999999996" customHeight="1"/>
    <row r="9" spans="1:46" ht="12.95" customHeight="1">
      <c r="A9" s="2716" t="str">
        <f>収支内訳_一般!A9</f>
        <v/>
      </c>
      <c r="B9" s="2716"/>
      <c r="C9" s="2716"/>
      <c r="D9" s="2716"/>
      <c r="E9" s="2716"/>
      <c r="F9" s="2716"/>
      <c r="G9" s="2716"/>
      <c r="H9" s="2716"/>
      <c r="I9" s="2717" t="str">
        <f>収支内訳_一般!I9</f>
        <v>提出</v>
      </c>
      <c r="J9" s="2717"/>
      <c r="AK9" s="370"/>
      <c r="AL9" s="2758" t="str">
        <f>収支内訳_一般!AL9</f>
        <v>番号</v>
      </c>
      <c r="AM9" s="2759"/>
      <c r="AN9" s="2700">
        <f>収支内訳_一般!AN9</f>
        <v>0</v>
      </c>
      <c r="AO9" s="2701"/>
      <c r="AP9" s="2701"/>
      <c r="AQ9" s="2701"/>
      <c r="AR9" s="2702"/>
    </row>
    <row r="10" spans="1:46" ht="12" customHeight="1">
      <c r="M10" s="371" t="str">
        <f>収支内訳_一般!M10</f>
        <v>（自</v>
      </c>
      <c r="N10" s="2718">
        <f>収支内訳_一般!N10</f>
        <v>45292</v>
      </c>
      <c r="O10" s="2718"/>
      <c r="P10" s="2718"/>
      <c r="Q10" s="2718"/>
      <c r="R10" s="372">
        <f>収支内訳_一般!R10</f>
        <v>0</v>
      </c>
      <c r="S10" s="372" t="str">
        <f>収支内訳_一般!S10</f>
        <v>至</v>
      </c>
      <c r="T10" s="2718">
        <f>収支内訳_一般!T10</f>
        <v>45657</v>
      </c>
      <c r="U10" s="2718"/>
      <c r="V10" s="2718"/>
      <c r="W10" s="2718"/>
      <c r="X10" s="372" t="str">
        <f>収支内訳_一般!X10</f>
        <v>)</v>
      </c>
    </row>
    <row r="11" spans="1:46" ht="12" customHeight="1">
      <c r="A11" s="2703" t="str">
        <f>収支内訳_一般!A11</f>
        <v>科　　目</v>
      </c>
      <c r="B11" s="2704"/>
      <c r="C11" s="2704"/>
      <c r="D11" s="2704"/>
      <c r="E11" s="2704"/>
      <c r="F11" s="2704"/>
      <c r="G11" s="2704"/>
      <c r="H11" s="2705"/>
      <c r="I11" s="2703" t="str">
        <f>収支内訳_一般!I11</f>
        <v>金額　（円）</v>
      </c>
      <c r="J11" s="2704"/>
      <c r="K11" s="2704"/>
      <c r="L11" s="2704"/>
      <c r="M11" s="2705"/>
      <c r="N11" s="2703" t="str">
        <f>収支内訳_一般!N11</f>
        <v>科　　目</v>
      </c>
      <c r="O11" s="2704"/>
      <c r="P11" s="2704"/>
      <c r="Q11" s="2704"/>
      <c r="R11" s="2704"/>
      <c r="S11" s="2704"/>
      <c r="T11" s="2704"/>
      <c r="U11" s="2705"/>
      <c r="V11" s="2703" t="str">
        <f>収支内訳_一般!V11</f>
        <v>金額　（円）</v>
      </c>
      <c r="W11" s="2704"/>
      <c r="X11" s="2704"/>
      <c r="Y11" s="2704"/>
      <c r="Z11" s="2705"/>
      <c r="AB11" s="389" t="str">
        <f>収支内訳_一般!AB11</f>
        <v>○給料賃金の内訳</v>
      </c>
    </row>
    <row r="12" spans="1:46" ht="9.6" customHeight="1">
      <c r="A12" s="2526" t="str">
        <f>収支内訳_一般!A12</f>
        <v>収入金額</v>
      </c>
      <c r="B12" s="2541" t="str">
        <f>収支内訳_一般!B12</f>
        <v>売上(収入)金額</v>
      </c>
      <c r="C12" s="2542"/>
      <c r="D12" s="2542"/>
      <c r="E12" s="2542"/>
      <c r="F12" s="2542"/>
      <c r="G12" s="2543"/>
      <c r="H12" s="2549" t="str">
        <f>収支内訳_一般!H12</f>
        <v>①</v>
      </c>
      <c r="I12" s="2535">
        <f>収支内訳_一般!I12</f>
        <v>0</v>
      </c>
      <c r="J12" s="2536"/>
      <c r="K12" s="2536"/>
      <c r="L12" s="2536"/>
      <c r="M12" s="2537"/>
      <c r="N12" s="2526" t="str">
        <f>収支内訳_一般!N12</f>
        <v>経　　　　　　　　　費</v>
      </c>
      <c r="O12" s="2526" t="str">
        <f>収支内訳_一般!O12</f>
        <v>その他の経費</v>
      </c>
      <c r="P12" s="2541" t="str">
        <f>収支内訳_一般!P12</f>
        <v>通信費</v>
      </c>
      <c r="Q12" s="2542"/>
      <c r="R12" s="2542"/>
      <c r="S12" s="2542"/>
      <c r="T12" s="2543"/>
      <c r="U12" s="2544" t="str">
        <f>収支内訳_一般!U12</f>
        <v>ﾎ</v>
      </c>
      <c r="V12" s="2535">
        <f>収支内訳_一般!V12</f>
        <v>0</v>
      </c>
      <c r="W12" s="2536"/>
      <c r="X12" s="2536"/>
      <c r="Y12" s="2536"/>
      <c r="Z12" s="2537"/>
      <c r="AB12" s="2479" t="str">
        <f>収支内訳_一般!AB12</f>
        <v>　氏　　　名</v>
      </c>
      <c r="AC12" s="2480"/>
      <c r="AD12" s="2480"/>
      <c r="AE12" s="2480"/>
      <c r="AF12" s="2695"/>
      <c r="AG12" s="2657" t="str">
        <f>収支内訳_一般!AG12</f>
        <v>（年齢）</v>
      </c>
      <c r="AH12" s="2481"/>
      <c r="AI12" s="2617" t="str">
        <f>収支内訳_一般!AI12</f>
        <v>従事
月数</v>
      </c>
      <c r="AJ12" s="2619"/>
      <c r="AK12" s="2683" t="str">
        <f>収支内訳_一般!AK12</f>
        <v>給料賃金</v>
      </c>
      <c r="AL12" s="2684"/>
      <c r="AM12" s="2685"/>
      <c r="AN12" s="2479" t="str">
        <f>収支内訳_一般!AN12</f>
        <v>合計</v>
      </c>
      <c r="AO12" s="2480"/>
      <c r="AP12" s="2481"/>
      <c r="AQ12" s="2617" t="str">
        <f>収支内訳_一般!AQ12</f>
        <v>所得税及び復興特別
所得税の源泉徴収税額</v>
      </c>
      <c r="AR12" s="2618"/>
      <c r="AS12" s="2618"/>
      <c r="AT12" s="2619"/>
    </row>
    <row r="13" spans="1:46" ht="9.6" customHeight="1">
      <c r="A13" s="2527"/>
      <c r="B13" s="2532"/>
      <c r="C13" s="2533"/>
      <c r="D13" s="2533"/>
      <c r="E13" s="2533"/>
      <c r="F13" s="2533"/>
      <c r="G13" s="2534"/>
      <c r="H13" s="2550"/>
      <c r="I13" s="2538"/>
      <c r="J13" s="2539"/>
      <c r="K13" s="2539"/>
      <c r="L13" s="2539"/>
      <c r="M13" s="2540"/>
      <c r="N13" s="2527"/>
      <c r="O13" s="2527"/>
      <c r="P13" s="2532"/>
      <c r="Q13" s="2533"/>
      <c r="R13" s="2533"/>
      <c r="S13" s="2533"/>
      <c r="T13" s="2534"/>
      <c r="U13" s="2545"/>
      <c r="V13" s="2538"/>
      <c r="W13" s="2539"/>
      <c r="X13" s="2539"/>
      <c r="Y13" s="2539"/>
      <c r="Z13" s="2540"/>
      <c r="AB13" s="2485"/>
      <c r="AC13" s="2486"/>
      <c r="AD13" s="2486"/>
      <c r="AE13" s="2486"/>
      <c r="AF13" s="2696"/>
      <c r="AG13" s="2659"/>
      <c r="AH13" s="2487"/>
      <c r="AI13" s="2469"/>
      <c r="AJ13" s="2471"/>
      <c r="AK13" s="2686" t="str">
        <f>収支内訳_一般!AK13</f>
        <v>賞与</v>
      </c>
      <c r="AL13" s="2687"/>
      <c r="AM13" s="2688"/>
      <c r="AN13" s="2485"/>
      <c r="AO13" s="2486"/>
      <c r="AP13" s="2487"/>
      <c r="AQ13" s="2469"/>
      <c r="AR13" s="2470"/>
      <c r="AS13" s="2470"/>
      <c r="AT13" s="2471"/>
    </row>
    <row r="14" spans="1:46" ht="9.6" customHeight="1">
      <c r="A14" s="2527"/>
      <c r="B14" s="2689" t="str">
        <f>収支内訳_一般!B14</f>
        <v>家事消費</v>
      </c>
      <c r="C14" s="2690"/>
      <c r="D14" s="2690"/>
      <c r="E14" s="2690"/>
      <c r="F14" s="2690"/>
      <c r="G14" s="2691"/>
      <c r="H14" s="2549" t="str">
        <f>収支内訳_一般!H14</f>
        <v>②</v>
      </c>
      <c r="I14" s="2535">
        <f>収支内訳_一般!I14</f>
        <v>0</v>
      </c>
      <c r="J14" s="2536"/>
      <c r="K14" s="2536"/>
      <c r="L14" s="2536"/>
      <c r="M14" s="2537"/>
      <c r="N14" s="2527"/>
      <c r="O14" s="2527"/>
      <c r="P14" s="2541" t="str">
        <f>収支内訳_一般!P14</f>
        <v>広告宣伝費</v>
      </c>
      <c r="Q14" s="2542"/>
      <c r="R14" s="2542"/>
      <c r="S14" s="2542"/>
      <c r="T14" s="2543"/>
      <c r="U14" s="2544" t="str">
        <f>収支内訳_一般!U14</f>
        <v>ﾍ</v>
      </c>
      <c r="V14" s="2535">
        <f>収支内訳_一般!V14</f>
        <v>0</v>
      </c>
      <c r="W14" s="2536"/>
      <c r="X14" s="2536"/>
      <c r="Y14" s="2536"/>
      <c r="Z14" s="2537"/>
      <c r="AB14" s="2479">
        <f>収支内訳_一般!AB14</f>
        <v>0</v>
      </c>
      <c r="AC14" s="2480"/>
      <c r="AD14" s="2480"/>
      <c r="AE14" s="2480"/>
      <c r="AF14" s="2695"/>
      <c r="AG14" s="2657">
        <f>収支内訳_一般!AG14</f>
        <v>0</v>
      </c>
      <c r="AH14" s="2481"/>
      <c r="AI14" s="2303" t="str">
        <f>収支内訳_一般!AI14</f>
        <v>月</v>
      </c>
      <c r="AJ14" s="2305"/>
      <c r="AK14" s="2639">
        <f>収支内訳_一般!AK14</f>
        <v>0</v>
      </c>
      <c r="AL14" s="2640"/>
      <c r="AM14" s="2641"/>
      <c r="AN14" s="374"/>
      <c r="AO14" s="375"/>
      <c r="AP14" s="376" t="str">
        <f>収支内訳_一般!AP14</f>
        <v>円</v>
      </c>
      <c r="AQ14" s="377"/>
      <c r="AR14" s="378"/>
      <c r="AS14" s="378"/>
      <c r="AT14" s="379" t="str">
        <f>収支内訳_一般!AT14</f>
        <v>円</v>
      </c>
    </row>
    <row r="15" spans="1:46" ht="9.6" customHeight="1">
      <c r="A15" s="2527"/>
      <c r="B15" s="2692"/>
      <c r="C15" s="2693"/>
      <c r="D15" s="2693"/>
      <c r="E15" s="2693"/>
      <c r="F15" s="2693"/>
      <c r="G15" s="2694"/>
      <c r="H15" s="2550"/>
      <c r="I15" s="2538"/>
      <c r="J15" s="2539"/>
      <c r="K15" s="2539"/>
      <c r="L15" s="2539"/>
      <c r="M15" s="2540"/>
      <c r="N15" s="2527"/>
      <c r="O15" s="2527"/>
      <c r="P15" s="2532"/>
      <c r="Q15" s="2533"/>
      <c r="R15" s="2533"/>
      <c r="S15" s="2533"/>
      <c r="T15" s="2534"/>
      <c r="U15" s="2545"/>
      <c r="V15" s="2538"/>
      <c r="W15" s="2539"/>
      <c r="X15" s="2539"/>
      <c r="Y15" s="2539"/>
      <c r="Z15" s="2540"/>
      <c r="AB15" s="2482"/>
      <c r="AC15" s="2763"/>
      <c r="AD15" s="2763"/>
      <c r="AE15" s="2763"/>
      <c r="AF15" s="2764"/>
      <c r="AG15" s="2658"/>
      <c r="AH15" s="2484"/>
      <c r="AI15" s="2482">
        <f>収支内訳_一般!AI15</f>
        <v>0</v>
      </c>
      <c r="AJ15" s="2484"/>
      <c r="AK15" s="2642"/>
      <c r="AL15" s="2643"/>
      <c r="AM15" s="2644"/>
      <c r="AN15" s="2648">
        <f>収支内訳_一般!AN15</f>
        <v>0</v>
      </c>
      <c r="AO15" s="2649"/>
      <c r="AP15" s="2650"/>
      <c r="AQ15" s="2662">
        <f>収支内訳_一般!AQ15</f>
        <v>0</v>
      </c>
      <c r="AR15" s="2663"/>
      <c r="AS15" s="2663"/>
      <c r="AT15" s="2664"/>
    </row>
    <row r="16" spans="1:46" ht="9.6" customHeight="1">
      <c r="A16" s="2527"/>
      <c r="B16" s="2541" t="str">
        <f>収支内訳_一般!B16</f>
        <v>その他の収入</v>
      </c>
      <c r="C16" s="2542"/>
      <c r="D16" s="2542"/>
      <c r="E16" s="2542"/>
      <c r="F16" s="2542"/>
      <c r="G16" s="2543"/>
      <c r="H16" s="2549" t="str">
        <f>収支内訳_一般!H16</f>
        <v>③</v>
      </c>
      <c r="I16" s="2535">
        <f>収支内訳_一般!I16</f>
        <v>0</v>
      </c>
      <c r="J16" s="2536"/>
      <c r="K16" s="2536"/>
      <c r="L16" s="2536"/>
      <c r="M16" s="2537"/>
      <c r="N16" s="2527"/>
      <c r="O16" s="2527"/>
      <c r="P16" s="2541" t="str">
        <f>収支内訳_一般!P16</f>
        <v>接待交際費</v>
      </c>
      <c r="Q16" s="2542"/>
      <c r="R16" s="2542"/>
      <c r="S16" s="2542"/>
      <c r="T16" s="2543"/>
      <c r="U16" s="2544" t="str">
        <f>収支内訳_一般!U16</f>
        <v>ﾄ</v>
      </c>
      <c r="V16" s="2535">
        <f>収支内訳_一般!V16</f>
        <v>0</v>
      </c>
      <c r="W16" s="2536"/>
      <c r="X16" s="2536"/>
      <c r="Y16" s="2536"/>
      <c r="Z16" s="2537"/>
      <c r="AB16" s="2485"/>
      <c r="AC16" s="2486"/>
      <c r="AD16" s="2486"/>
      <c r="AE16" s="2486"/>
      <c r="AF16" s="2696"/>
      <c r="AG16" s="2659"/>
      <c r="AH16" s="2487"/>
      <c r="AI16" s="2485"/>
      <c r="AJ16" s="2487"/>
      <c r="AK16" s="2654">
        <f>収支内訳_一般!AK16</f>
        <v>0</v>
      </c>
      <c r="AL16" s="2655"/>
      <c r="AM16" s="2656"/>
      <c r="AN16" s="2651"/>
      <c r="AO16" s="2652"/>
      <c r="AP16" s="2653"/>
      <c r="AQ16" s="2760"/>
      <c r="AR16" s="2761"/>
      <c r="AS16" s="2761"/>
      <c r="AT16" s="2762"/>
    </row>
    <row r="17" spans="1:46" ht="9.6" customHeight="1">
      <c r="A17" s="2527"/>
      <c r="B17" s="2532"/>
      <c r="C17" s="2533"/>
      <c r="D17" s="2533"/>
      <c r="E17" s="2533"/>
      <c r="F17" s="2533"/>
      <c r="G17" s="2534"/>
      <c r="H17" s="2550"/>
      <c r="I17" s="2538"/>
      <c r="J17" s="2539"/>
      <c r="K17" s="2539"/>
      <c r="L17" s="2539"/>
      <c r="M17" s="2540"/>
      <c r="N17" s="2527"/>
      <c r="O17" s="2527"/>
      <c r="P17" s="2532"/>
      <c r="Q17" s="2533"/>
      <c r="R17" s="2533"/>
      <c r="S17" s="2533"/>
      <c r="T17" s="2534"/>
      <c r="U17" s="2545"/>
      <c r="V17" s="2538"/>
      <c r="W17" s="2539"/>
      <c r="X17" s="2539"/>
      <c r="Y17" s="2539"/>
      <c r="Z17" s="2540"/>
      <c r="AB17" s="2479">
        <f>収支内訳_一般!AB17</f>
        <v>0</v>
      </c>
      <c r="AC17" s="2480"/>
      <c r="AD17" s="2480"/>
      <c r="AE17" s="2480"/>
      <c r="AF17" s="2695"/>
      <c r="AG17" s="2657">
        <f>収支内訳_一般!AG17</f>
        <v>0</v>
      </c>
      <c r="AH17" s="2481"/>
      <c r="AI17" s="2303"/>
      <c r="AJ17" s="2305"/>
      <c r="AK17" s="2639">
        <f>収支内訳_一般!AK17</f>
        <v>0</v>
      </c>
      <c r="AL17" s="2640"/>
      <c r="AM17" s="2641"/>
      <c r="AN17" s="380">
        <f>収支内訳_一般!AN17</f>
        <v>0</v>
      </c>
      <c r="AO17" s="381"/>
      <c r="AP17" s="382" t="str">
        <f>収支内訳_一般!AP17</f>
        <v>円</v>
      </c>
      <c r="AQ17" s="377"/>
      <c r="AR17" s="378"/>
      <c r="AS17" s="378"/>
      <c r="AT17" s="379" t="str">
        <f>収支内訳_一般!AT17</f>
        <v>円</v>
      </c>
    </row>
    <row r="18" spans="1:46" ht="9.6" customHeight="1">
      <c r="A18" s="2527"/>
      <c r="B18" s="2479" t="str">
        <f>収支内訳_一般!B18</f>
        <v>計</v>
      </c>
      <c r="C18" s="2480"/>
      <c r="D18" s="2480"/>
      <c r="E18" s="2480"/>
      <c r="F18" s="2480"/>
      <c r="G18" s="2481"/>
      <c r="H18" s="2549" t="str">
        <f>収支内訳_一般!H18</f>
        <v>④</v>
      </c>
      <c r="I18" s="2535">
        <f>収支内訳_一般!I18</f>
        <v>0</v>
      </c>
      <c r="J18" s="2536"/>
      <c r="K18" s="2536"/>
      <c r="L18" s="2536"/>
      <c r="M18" s="2537"/>
      <c r="N18" s="2527"/>
      <c r="O18" s="2527"/>
      <c r="P18" s="2541" t="str">
        <f>収支内訳_一般!P18</f>
        <v>損害保険料</v>
      </c>
      <c r="Q18" s="2542"/>
      <c r="R18" s="2542"/>
      <c r="S18" s="2542"/>
      <c r="T18" s="2543"/>
      <c r="U18" s="2544" t="str">
        <f>収支内訳_一般!U18</f>
        <v>ﾁ</v>
      </c>
      <c r="V18" s="2535">
        <f>収支内訳_一般!V18</f>
        <v>0</v>
      </c>
      <c r="W18" s="2536"/>
      <c r="X18" s="2536"/>
      <c r="Y18" s="2536"/>
      <c r="Z18" s="2537"/>
      <c r="AB18" s="2482"/>
      <c r="AC18" s="2763"/>
      <c r="AD18" s="2763"/>
      <c r="AE18" s="2763"/>
      <c r="AF18" s="2764"/>
      <c r="AG18" s="2658"/>
      <c r="AH18" s="2484"/>
      <c r="AI18" s="2482">
        <f>収支内訳_一般!AI18</f>
        <v>0</v>
      </c>
      <c r="AJ18" s="2484"/>
      <c r="AK18" s="2642"/>
      <c r="AL18" s="2643"/>
      <c r="AM18" s="2644"/>
      <c r="AN18" s="2648">
        <f>収支内訳_一般!AN18</f>
        <v>0</v>
      </c>
      <c r="AO18" s="2649"/>
      <c r="AP18" s="2650"/>
      <c r="AQ18" s="2662">
        <f>収支内訳_一般!AQ18</f>
        <v>0</v>
      </c>
      <c r="AR18" s="2663"/>
      <c r="AS18" s="2663"/>
      <c r="AT18" s="2664"/>
    </row>
    <row r="19" spans="1:46" ht="9.6" customHeight="1" thickBot="1">
      <c r="A19" s="2679"/>
      <c r="B19" s="2676" t="str">
        <f>収支内訳_一般!B19</f>
        <v>（①＋②＋③）</v>
      </c>
      <c r="C19" s="2677"/>
      <c r="D19" s="2677"/>
      <c r="E19" s="2677"/>
      <c r="F19" s="2677"/>
      <c r="G19" s="2678"/>
      <c r="H19" s="2550"/>
      <c r="I19" s="2538"/>
      <c r="J19" s="2539"/>
      <c r="K19" s="2539"/>
      <c r="L19" s="2539"/>
      <c r="M19" s="2540"/>
      <c r="N19" s="2527"/>
      <c r="O19" s="2527"/>
      <c r="P19" s="2532"/>
      <c r="Q19" s="2533"/>
      <c r="R19" s="2533"/>
      <c r="S19" s="2533"/>
      <c r="T19" s="2534"/>
      <c r="U19" s="2545"/>
      <c r="V19" s="2538"/>
      <c r="W19" s="2539"/>
      <c r="X19" s="2539"/>
      <c r="Y19" s="2539"/>
      <c r="Z19" s="2540"/>
      <c r="AB19" s="2485"/>
      <c r="AC19" s="2486"/>
      <c r="AD19" s="2486"/>
      <c r="AE19" s="2486"/>
      <c r="AF19" s="2696"/>
      <c r="AG19" s="2659"/>
      <c r="AH19" s="2487"/>
      <c r="AI19" s="2485"/>
      <c r="AJ19" s="2487"/>
      <c r="AK19" s="2654">
        <f>収支内訳_一般!AK19</f>
        <v>0</v>
      </c>
      <c r="AL19" s="2655"/>
      <c r="AM19" s="2656"/>
      <c r="AN19" s="2651"/>
      <c r="AO19" s="2652"/>
      <c r="AP19" s="2653"/>
      <c r="AQ19" s="2760"/>
      <c r="AR19" s="2761"/>
      <c r="AS19" s="2761"/>
      <c r="AT19" s="2762"/>
    </row>
    <row r="20" spans="1:46" ht="9.6" customHeight="1" thickTop="1">
      <c r="A20" s="2638" t="str">
        <f>収支内訳_一般!A20</f>
        <v>売上原価</v>
      </c>
      <c r="B20" s="2680" t="str">
        <f>収支内訳_一般!B20</f>
        <v>期首商品（製品）</v>
      </c>
      <c r="C20" s="2681"/>
      <c r="D20" s="2681"/>
      <c r="E20" s="2681"/>
      <c r="F20" s="2681"/>
      <c r="G20" s="2682"/>
      <c r="H20" s="2549" t="str">
        <f>収支内訳_一般!H20</f>
        <v>⑤</v>
      </c>
      <c r="I20" s="2535">
        <f>収支内訳_一般!I20</f>
        <v>0</v>
      </c>
      <c r="J20" s="2536"/>
      <c r="K20" s="2536"/>
      <c r="L20" s="2536"/>
      <c r="M20" s="2537"/>
      <c r="N20" s="2527"/>
      <c r="O20" s="2527"/>
      <c r="P20" s="2541" t="str">
        <f>収支内訳_一般!P20</f>
        <v>修繕費</v>
      </c>
      <c r="Q20" s="2542"/>
      <c r="R20" s="2542"/>
      <c r="S20" s="2542"/>
      <c r="T20" s="2543"/>
      <c r="U20" s="2544" t="str">
        <f>収支内訳_一般!U20</f>
        <v>ﾘ</v>
      </c>
      <c r="V20" s="2535">
        <f>収支内訳_一般!V20</f>
        <v>0</v>
      </c>
      <c r="W20" s="2536"/>
      <c r="X20" s="2536"/>
      <c r="Y20" s="2536"/>
      <c r="Z20" s="2537"/>
      <c r="AB20" s="2479">
        <f>収支内訳_一般!AB20</f>
        <v>0</v>
      </c>
      <c r="AC20" s="2480"/>
      <c r="AD20" s="2480"/>
      <c r="AE20" s="2480"/>
      <c r="AF20" s="2695"/>
      <c r="AG20" s="2657">
        <f>収支内訳_一般!AG20</f>
        <v>0</v>
      </c>
      <c r="AH20" s="2481"/>
      <c r="AI20" s="2303"/>
      <c r="AJ20" s="2305"/>
      <c r="AK20" s="2639">
        <f>収支内訳_一般!AK20</f>
        <v>0</v>
      </c>
      <c r="AL20" s="2640"/>
      <c r="AM20" s="2641"/>
      <c r="AN20" s="380"/>
      <c r="AO20" s="381"/>
      <c r="AP20" s="382" t="str">
        <f>収支内訳_一般!AP20</f>
        <v>円</v>
      </c>
      <c r="AQ20" s="377"/>
      <c r="AR20" s="378"/>
      <c r="AS20" s="378"/>
      <c r="AT20" s="379" t="str">
        <f>収支内訳_一般!AT20</f>
        <v>円</v>
      </c>
    </row>
    <row r="21" spans="1:46" ht="9.6" customHeight="1">
      <c r="A21" s="2527"/>
      <c r="B21" s="2455" t="str">
        <f>収支内訳_一般!B21</f>
        <v>棚　　卸　　高</v>
      </c>
      <c r="C21" s="2637"/>
      <c r="D21" s="2637"/>
      <c r="E21" s="2637"/>
      <c r="F21" s="2637"/>
      <c r="G21" s="2456"/>
      <c r="H21" s="2550"/>
      <c r="I21" s="2538"/>
      <c r="J21" s="2539"/>
      <c r="K21" s="2539"/>
      <c r="L21" s="2539"/>
      <c r="M21" s="2540"/>
      <c r="N21" s="2527"/>
      <c r="O21" s="2527"/>
      <c r="P21" s="2532"/>
      <c r="Q21" s="2533"/>
      <c r="R21" s="2533"/>
      <c r="S21" s="2533"/>
      <c r="T21" s="2534"/>
      <c r="U21" s="2545"/>
      <c r="V21" s="2538"/>
      <c r="W21" s="2539"/>
      <c r="X21" s="2539"/>
      <c r="Y21" s="2539"/>
      <c r="Z21" s="2540"/>
      <c r="AB21" s="2482"/>
      <c r="AC21" s="2763"/>
      <c r="AD21" s="2763"/>
      <c r="AE21" s="2763"/>
      <c r="AF21" s="2764"/>
      <c r="AG21" s="2658"/>
      <c r="AH21" s="2484"/>
      <c r="AI21" s="2482">
        <f>収支内訳_一般!AI21</f>
        <v>0</v>
      </c>
      <c r="AJ21" s="2484"/>
      <c r="AK21" s="2642"/>
      <c r="AL21" s="2643"/>
      <c r="AM21" s="2644"/>
      <c r="AN21" s="2648">
        <f>収支内訳_一般!AN21</f>
        <v>0</v>
      </c>
      <c r="AO21" s="2649"/>
      <c r="AP21" s="2650"/>
      <c r="AQ21" s="2662">
        <f>収支内訳_一般!AQ21</f>
        <v>0</v>
      </c>
      <c r="AR21" s="2663"/>
      <c r="AS21" s="2663"/>
      <c r="AT21" s="2664"/>
    </row>
    <row r="22" spans="1:46" ht="9.6" customHeight="1">
      <c r="A22" s="2527"/>
      <c r="B22" s="2765" t="str">
        <f>収支内訳_一般!B22</f>
        <v>仕入金額</v>
      </c>
      <c r="C22" s="2766"/>
      <c r="D22" s="2766"/>
      <c r="E22" s="2559" t="str">
        <f>収支内訳_一般!E22</f>
        <v>製品製造</v>
      </c>
      <c r="F22" s="2559"/>
      <c r="G22" s="2560"/>
      <c r="H22" s="2549" t="str">
        <f>収支内訳_一般!H22</f>
        <v>⑥</v>
      </c>
      <c r="I22" s="2535">
        <f>収支内訳_一般!I22</f>
        <v>0</v>
      </c>
      <c r="J22" s="2536"/>
      <c r="K22" s="2536"/>
      <c r="L22" s="2536"/>
      <c r="M22" s="2537"/>
      <c r="N22" s="2527"/>
      <c r="O22" s="2527"/>
      <c r="P22" s="2541" t="str">
        <f>収支内訳_一般!P22</f>
        <v>消耗品費</v>
      </c>
      <c r="Q22" s="2542"/>
      <c r="R22" s="2542"/>
      <c r="S22" s="2542"/>
      <c r="T22" s="2543"/>
      <c r="U22" s="2544" t="str">
        <f>収支内訳_一般!U22</f>
        <v>ﾇ</v>
      </c>
      <c r="V22" s="2535">
        <f>収支内訳_一般!V22</f>
        <v>0</v>
      </c>
      <c r="W22" s="2536"/>
      <c r="X22" s="2536"/>
      <c r="Y22" s="2536"/>
      <c r="Z22" s="2537"/>
      <c r="AB22" s="2485"/>
      <c r="AC22" s="2486"/>
      <c r="AD22" s="2486"/>
      <c r="AE22" s="2486"/>
      <c r="AF22" s="2696"/>
      <c r="AG22" s="2659"/>
      <c r="AH22" s="2487"/>
      <c r="AI22" s="2485"/>
      <c r="AJ22" s="2487"/>
      <c r="AK22" s="2654">
        <f>収支内訳_一般!AK22</f>
        <v>0</v>
      </c>
      <c r="AL22" s="2655"/>
      <c r="AM22" s="2656"/>
      <c r="AN22" s="2651"/>
      <c r="AO22" s="2652"/>
      <c r="AP22" s="2653"/>
      <c r="AQ22" s="2760"/>
      <c r="AR22" s="2761"/>
      <c r="AS22" s="2761"/>
      <c r="AT22" s="2762"/>
    </row>
    <row r="23" spans="1:46" ht="9.6" customHeight="1">
      <c r="A23" s="2527"/>
      <c r="B23" s="2767"/>
      <c r="C23" s="2768"/>
      <c r="D23" s="2768"/>
      <c r="E23" s="2470" t="str">
        <f>収支内訳_一般!E23</f>
        <v>原　価</v>
      </c>
      <c r="F23" s="2470"/>
      <c r="G23" s="2471"/>
      <c r="H23" s="2550"/>
      <c r="I23" s="2538"/>
      <c r="J23" s="2539"/>
      <c r="K23" s="2539"/>
      <c r="L23" s="2539"/>
      <c r="M23" s="2540"/>
      <c r="N23" s="2527"/>
      <c r="O23" s="2527"/>
      <c r="P23" s="2532"/>
      <c r="Q23" s="2533"/>
      <c r="R23" s="2533"/>
      <c r="S23" s="2533"/>
      <c r="T23" s="2534"/>
      <c r="U23" s="2545"/>
      <c r="V23" s="2538"/>
      <c r="W23" s="2539"/>
      <c r="X23" s="2539"/>
      <c r="Y23" s="2539"/>
      <c r="Z23" s="2540"/>
      <c r="AB23" s="383"/>
      <c r="AC23" s="384"/>
      <c r="AD23" s="384"/>
      <c r="AE23" s="2480">
        <f>収支内訳_一般!AE23</f>
        <v>0</v>
      </c>
      <c r="AF23" s="2480"/>
      <c r="AG23" s="384"/>
      <c r="AH23" s="385"/>
      <c r="AI23" s="386"/>
      <c r="AJ23" s="387"/>
      <c r="AK23" s="2639">
        <f>収支内訳_一般!AK23</f>
        <v>0</v>
      </c>
      <c r="AL23" s="2640"/>
      <c r="AM23" s="2641"/>
      <c r="AN23" s="2645">
        <f>収支内訳_一般!AN23</f>
        <v>0</v>
      </c>
      <c r="AO23" s="2646"/>
      <c r="AP23" s="2647"/>
      <c r="AQ23" s="377">
        <f>収支内訳_一般!AQ23</f>
        <v>0</v>
      </c>
      <c r="AR23" s="378">
        <f>収支内訳_一般!AR23</f>
        <v>0</v>
      </c>
      <c r="AS23" s="378">
        <f>収支内訳_一般!AS23</f>
        <v>0</v>
      </c>
      <c r="AT23" s="388">
        <f>収支内訳_一般!AT23</f>
        <v>0</v>
      </c>
    </row>
    <row r="24" spans="1:46" ht="9.6" customHeight="1">
      <c r="A24" s="2527"/>
      <c r="B24" s="2541" t="str">
        <f>収支内訳_一般!B24</f>
        <v>小計（⑤＋⑥）</v>
      </c>
      <c r="C24" s="2542"/>
      <c r="D24" s="2542"/>
      <c r="E24" s="2542"/>
      <c r="F24" s="2542"/>
      <c r="G24" s="2543"/>
      <c r="H24" s="2549" t="str">
        <f>収支内訳_一般!H24</f>
        <v>⑦</v>
      </c>
      <c r="I24" s="2535">
        <f>収支内訳_一般!I24</f>
        <v>0</v>
      </c>
      <c r="J24" s="2536"/>
      <c r="K24" s="2536"/>
      <c r="L24" s="2536"/>
      <c r="M24" s="2537"/>
      <c r="N24" s="2527"/>
      <c r="O24" s="2527"/>
      <c r="P24" s="2603" t="str">
        <f>収支内訳_一般!P24</f>
        <v>福利厚生費</v>
      </c>
      <c r="Q24" s="2604"/>
      <c r="R24" s="2604"/>
      <c r="S24" s="2604"/>
      <c r="T24" s="2605"/>
      <c r="U24" s="2544" t="str">
        <f>収支内訳_一般!U24</f>
        <v>ﾙ</v>
      </c>
      <c r="V24" s="2535">
        <f>収支内訳_一般!V24</f>
        <v>0</v>
      </c>
      <c r="W24" s="2536"/>
      <c r="X24" s="2536"/>
      <c r="Y24" s="2536"/>
      <c r="Z24" s="2537"/>
      <c r="AB24" s="2482" t="str">
        <f>収支内訳_一般!AB24</f>
        <v>その他（</v>
      </c>
      <c r="AC24" s="2763"/>
      <c r="AD24" s="2763"/>
      <c r="AE24" s="2763"/>
      <c r="AF24" s="2763"/>
      <c r="AG24" s="389"/>
      <c r="AH24" s="390" t="str">
        <f>収支内訳_一般!AH24</f>
        <v>）人分</v>
      </c>
      <c r="AI24" s="2482">
        <f>収支内訳_一般!AI24</f>
        <v>0</v>
      </c>
      <c r="AJ24" s="2484"/>
      <c r="AK24" s="2642"/>
      <c r="AL24" s="2643"/>
      <c r="AM24" s="2644"/>
      <c r="AN24" s="2648"/>
      <c r="AO24" s="2649"/>
      <c r="AP24" s="2650"/>
      <c r="AQ24" s="2662">
        <f>収支内訳_一般!AQ24</f>
        <v>0</v>
      </c>
      <c r="AR24" s="2663"/>
      <c r="AS24" s="2663"/>
      <c r="AT24" s="2664"/>
    </row>
    <row r="25" spans="1:46" ht="9.6" customHeight="1">
      <c r="A25" s="2527"/>
      <c r="B25" s="2532"/>
      <c r="C25" s="2533"/>
      <c r="D25" s="2533"/>
      <c r="E25" s="2533"/>
      <c r="F25" s="2533"/>
      <c r="G25" s="2534"/>
      <c r="H25" s="2550"/>
      <c r="I25" s="2538"/>
      <c r="J25" s="2539"/>
      <c r="K25" s="2539"/>
      <c r="L25" s="2539"/>
      <c r="M25" s="2540"/>
      <c r="N25" s="2527"/>
      <c r="O25" s="2527"/>
      <c r="P25" s="2606"/>
      <c r="Q25" s="2607"/>
      <c r="R25" s="2607"/>
      <c r="S25" s="2607"/>
      <c r="T25" s="2608"/>
      <c r="U25" s="2545"/>
      <c r="V25" s="2538"/>
      <c r="W25" s="2539"/>
      <c r="X25" s="2539"/>
      <c r="Y25" s="2539"/>
      <c r="Z25" s="2540"/>
      <c r="AB25" s="391"/>
      <c r="AC25" s="392"/>
      <c r="AD25" s="393"/>
      <c r="AE25" s="2486"/>
      <c r="AF25" s="2486"/>
      <c r="AG25" s="392"/>
      <c r="AH25" s="394"/>
      <c r="AI25" s="2485"/>
      <c r="AJ25" s="2487"/>
      <c r="AK25" s="2654">
        <f>収支内訳_一般!AK25</f>
        <v>0</v>
      </c>
      <c r="AL25" s="2655"/>
      <c r="AM25" s="2656"/>
      <c r="AN25" s="2651"/>
      <c r="AO25" s="2652"/>
      <c r="AP25" s="2653"/>
      <c r="AQ25" s="2760"/>
      <c r="AR25" s="2761"/>
      <c r="AS25" s="2761"/>
      <c r="AT25" s="2762"/>
    </row>
    <row r="26" spans="1:46" ht="9.6" customHeight="1">
      <c r="A26" s="2527"/>
      <c r="B26" s="2671" t="str">
        <f>収支内訳_一般!B26</f>
        <v>期末商品（製品）</v>
      </c>
      <c r="C26" s="2672"/>
      <c r="D26" s="2672"/>
      <c r="E26" s="2672"/>
      <c r="F26" s="2672"/>
      <c r="G26" s="2673"/>
      <c r="H26" s="2549" t="str">
        <f>収支内訳_一般!H26</f>
        <v>⑧</v>
      </c>
      <c r="I26" s="2535">
        <f>収支内訳_一般!I26</f>
        <v>0</v>
      </c>
      <c r="J26" s="2536"/>
      <c r="K26" s="2536"/>
      <c r="L26" s="2536"/>
      <c r="M26" s="2537"/>
      <c r="N26" s="2527"/>
      <c r="O26" s="2527"/>
      <c r="P26" s="2603">
        <f>収支内訳_一般!P26</f>
        <v>0</v>
      </c>
      <c r="Q26" s="2604"/>
      <c r="R26" s="2604"/>
      <c r="S26" s="2604"/>
      <c r="T26" s="2605"/>
      <c r="U26" s="2544" t="str">
        <f>収支内訳_一般!U26</f>
        <v>ｦ</v>
      </c>
      <c r="V26" s="2535">
        <f>収支内訳_一般!V26</f>
        <v>0</v>
      </c>
      <c r="W26" s="2536"/>
      <c r="X26" s="2536"/>
      <c r="Y26" s="2536"/>
      <c r="Z26" s="2537"/>
      <c r="AB26" s="2609" t="str">
        <f>収支内訳_一般!AB26</f>
        <v>計</v>
      </c>
      <c r="AC26" s="2610"/>
      <c r="AD26" s="2610"/>
      <c r="AE26" s="395"/>
      <c r="AF26" s="395"/>
      <c r="AG26" s="2497" t="str">
        <f>収支内訳_一般!AG26</f>
        <v>延べ
従事
月数</v>
      </c>
      <c r="AH26" s="2776"/>
      <c r="AI26" s="2479">
        <f>収支内訳_一般!AI26</f>
        <v>0</v>
      </c>
      <c r="AJ26" s="2481"/>
      <c r="AK26" s="2639">
        <f>収支内訳_一般!AK26</f>
        <v>0</v>
      </c>
      <c r="AL26" s="2640"/>
      <c r="AM26" s="2641"/>
      <c r="AN26" s="396"/>
      <c r="AO26" s="396"/>
      <c r="AP26" s="397"/>
      <c r="AQ26" s="377"/>
      <c r="AR26" s="378"/>
      <c r="AS26" s="378"/>
      <c r="AT26" s="388"/>
    </row>
    <row r="27" spans="1:46" ht="9.6" customHeight="1">
      <c r="A27" s="2527"/>
      <c r="B27" s="2455" t="str">
        <f>収支内訳_一般!B27</f>
        <v>棚　　卸　　高</v>
      </c>
      <c r="C27" s="2637"/>
      <c r="D27" s="2637"/>
      <c r="E27" s="2637"/>
      <c r="F27" s="2637"/>
      <c r="G27" s="2456"/>
      <c r="H27" s="2550"/>
      <c r="I27" s="2538"/>
      <c r="J27" s="2539"/>
      <c r="K27" s="2539"/>
      <c r="L27" s="2539"/>
      <c r="M27" s="2540"/>
      <c r="N27" s="2527"/>
      <c r="O27" s="2527"/>
      <c r="P27" s="2606"/>
      <c r="Q27" s="2607"/>
      <c r="R27" s="2607"/>
      <c r="S27" s="2607"/>
      <c r="T27" s="2608"/>
      <c r="U27" s="2545"/>
      <c r="V27" s="2538"/>
      <c r="W27" s="2539"/>
      <c r="X27" s="2539"/>
      <c r="Y27" s="2539"/>
      <c r="Z27" s="2540"/>
      <c r="AB27" s="2674"/>
      <c r="AC27" s="2769"/>
      <c r="AD27" s="2769"/>
      <c r="AE27" s="370"/>
      <c r="AF27" s="370"/>
      <c r="AG27" s="2460"/>
      <c r="AH27" s="2462"/>
      <c r="AI27" s="2482"/>
      <c r="AJ27" s="2484"/>
      <c r="AK27" s="2642"/>
      <c r="AL27" s="2643"/>
      <c r="AM27" s="2644"/>
      <c r="AN27" s="2648">
        <f>収支内訳_一般!AN27</f>
        <v>0</v>
      </c>
      <c r="AO27" s="2649"/>
      <c r="AP27" s="2650"/>
      <c r="AQ27" s="2662">
        <f>収支内訳_一般!AQ27</f>
        <v>0</v>
      </c>
      <c r="AR27" s="2663"/>
      <c r="AS27" s="2663"/>
      <c r="AT27" s="2664"/>
    </row>
    <row r="28" spans="1:46" ht="9.6" customHeight="1">
      <c r="A28" s="2527"/>
      <c r="B28" s="2541" t="str">
        <f>収支内訳_一般!B28</f>
        <v>差引原価（⑦-⑧）</v>
      </c>
      <c r="C28" s="2542"/>
      <c r="D28" s="2542"/>
      <c r="E28" s="2542"/>
      <c r="F28" s="2542"/>
      <c r="G28" s="2543"/>
      <c r="H28" s="2549" t="str">
        <f>収支内訳_一般!H28</f>
        <v>⑨</v>
      </c>
      <c r="I28" s="2535">
        <f>収支内訳_一般!I28</f>
        <v>0</v>
      </c>
      <c r="J28" s="2536"/>
      <c r="K28" s="2536"/>
      <c r="L28" s="2536"/>
      <c r="M28" s="2537"/>
      <c r="N28" s="2527"/>
      <c r="O28" s="2527"/>
      <c r="P28" s="2603">
        <f>収支内訳_一般!P28</f>
        <v>0</v>
      </c>
      <c r="Q28" s="2604"/>
      <c r="R28" s="2604"/>
      <c r="S28" s="2604"/>
      <c r="T28" s="2605"/>
      <c r="U28" s="2544" t="str">
        <f>収支内訳_一般!U28</f>
        <v>ﾜ</v>
      </c>
      <c r="V28" s="2535">
        <f>収支内訳_一般!V28</f>
        <v>0</v>
      </c>
      <c r="W28" s="2536"/>
      <c r="X28" s="2536"/>
      <c r="Y28" s="2536"/>
      <c r="Z28" s="2537"/>
      <c r="AB28" s="2674"/>
      <c r="AC28" s="2769"/>
      <c r="AD28" s="2769"/>
      <c r="AE28" s="370"/>
      <c r="AF28" s="370"/>
      <c r="AG28" s="2460"/>
      <c r="AH28" s="2462"/>
      <c r="AI28" s="2482"/>
      <c r="AJ28" s="2484"/>
      <c r="AK28" s="2770">
        <f>収支内訳_一般!AK28</f>
        <v>0</v>
      </c>
      <c r="AL28" s="2771"/>
      <c r="AM28" s="2772"/>
      <c r="AN28" s="2648"/>
      <c r="AO28" s="2649"/>
      <c r="AP28" s="2650"/>
      <c r="AQ28" s="2662"/>
      <c r="AR28" s="2663"/>
      <c r="AS28" s="2663"/>
      <c r="AT28" s="2664"/>
    </row>
    <row r="29" spans="1:46" ht="9.6" customHeight="1" thickBot="1">
      <c r="A29" s="2679"/>
      <c r="B29" s="2626"/>
      <c r="C29" s="2627"/>
      <c r="D29" s="2627"/>
      <c r="E29" s="2627"/>
      <c r="F29" s="2627"/>
      <c r="G29" s="2628"/>
      <c r="H29" s="2550"/>
      <c r="I29" s="2538"/>
      <c r="J29" s="2539"/>
      <c r="K29" s="2539"/>
      <c r="L29" s="2539"/>
      <c r="M29" s="2540"/>
      <c r="N29" s="2527"/>
      <c r="O29" s="2527"/>
      <c r="P29" s="2606"/>
      <c r="Q29" s="2607"/>
      <c r="R29" s="2607"/>
      <c r="S29" s="2607"/>
      <c r="T29" s="2608"/>
      <c r="U29" s="2545"/>
      <c r="V29" s="2538"/>
      <c r="W29" s="2539"/>
      <c r="X29" s="2539"/>
      <c r="Y29" s="2539"/>
      <c r="Z29" s="2540"/>
      <c r="AB29" s="2612"/>
      <c r="AC29" s="2613"/>
      <c r="AD29" s="2613"/>
      <c r="AE29" s="398"/>
      <c r="AF29" s="398"/>
      <c r="AG29" s="2463"/>
      <c r="AH29" s="2465"/>
      <c r="AI29" s="2485"/>
      <c r="AJ29" s="2487"/>
      <c r="AK29" s="2773"/>
      <c r="AL29" s="2774"/>
      <c r="AM29" s="2775"/>
      <c r="AN29" s="399"/>
      <c r="AO29" s="399"/>
      <c r="AP29" s="400"/>
      <c r="AQ29" s="401"/>
      <c r="AR29" s="402"/>
      <c r="AS29" s="402"/>
      <c r="AT29" s="403"/>
    </row>
    <row r="30" spans="1:46" ht="9.6" customHeight="1" thickTop="1">
      <c r="A30" s="2623" t="str">
        <f>収支内訳_一般!A30</f>
        <v>　差引金額（④-⑨）</v>
      </c>
      <c r="B30" s="2624"/>
      <c r="C30" s="2624"/>
      <c r="D30" s="2624"/>
      <c r="E30" s="2624"/>
      <c r="F30" s="2624"/>
      <c r="G30" s="2625"/>
      <c r="H30" s="2549" t="str">
        <f>収支内訳_一般!H30</f>
        <v>⑩</v>
      </c>
      <c r="I30" s="2535">
        <f>収支内訳_一般!I30</f>
        <v>0</v>
      </c>
      <c r="J30" s="2536"/>
      <c r="K30" s="2536"/>
      <c r="L30" s="2536"/>
      <c r="M30" s="2537"/>
      <c r="N30" s="2527"/>
      <c r="O30" s="2527"/>
      <c r="P30" s="2603">
        <f>収支内訳_一般!P30</f>
        <v>0</v>
      </c>
      <c r="Q30" s="2604"/>
      <c r="R30" s="2604"/>
      <c r="S30" s="2604"/>
      <c r="T30" s="2605"/>
      <c r="U30" s="2544" t="str">
        <f>収支内訳_一般!U30</f>
        <v>ｶ</v>
      </c>
      <c r="V30" s="2535">
        <f>収支内訳_一般!V30</f>
        <v>0</v>
      </c>
      <c r="W30" s="2536"/>
      <c r="X30" s="2536"/>
      <c r="Y30" s="2536"/>
      <c r="Z30" s="2537"/>
    </row>
    <row r="31" spans="1:46" ht="9.6" customHeight="1" thickBot="1">
      <c r="A31" s="2626"/>
      <c r="B31" s="2627"/>
      <c r="C31" s="2627"/>
      <c r="D31" s="2627"/>
      <c r="E31" s="2627"/>
      <c r="F31" s="2627"/>
      <c r="G31" s="2628"/>
      <c r="H31" s="2550"/>
      <c r="I31" s="2538"/>
      <c r="J31" s="2539"/>
      <c r="K31" s="2539"/>
      <c r="L31" s="2539"/>
      <c r="M31" s="2540"/>
      <c r="N31" s="2527"/>
      <c r="O31" s="2527"/>
      <c r="P31" s="2606"/>
      <c r="Q31" s="2607"/>
      <c r="R31" s="2607"/>
      <c r="S31" s="2607"/>
      <c r="T31" s="2608"/>
      <c r="U31" s="2545"/>
      <c r="V31" s="2538"/>
      <c r="W31" s="2539"/>
      <c r="X31" s="2539"/>
      <c r="Y31" s="2539"/>
      <c r="Z31" s="2540"/>
      <c r="AB31" s="2629" t="str">
        <f>収支内訳_一般!AB31</f>
        <v>○税理士・弁護士等の報酬・料金の内訳</v>
      </c>
      <c r="AC31" s="2629"/>
      <c r="AD31" s="2629"/>
      <c r="AE31" s="2629"/>
      <c r="AF31" s="2629"/>
      <c r="AG31" s="2629"/>
      <c r="AH31" s="2629"/>
      <c r="AI31" s="2629"/>
      <c r="AJ31" s="2629"/>
      <c r="AK31" s="2629"/>
      <c r="AL31" s="2629"/>
    </row>
    <row r="32" spans="1:46" ht="9.6" customHeight="1" thickTop="1">
      <c r="A32" s="2638" t="str">
        <f>収支内訳_一般!A32</f>
        <v>経　　費</v>
      </c>
      <c r="B32" s="2623" t="str">
        <f>収支内訳_一般!B32</f>
        <v>給料賃金</v>
      </c>
      <c r="C32" s="2624"/>
      <c r="D32" s="2624"/>
      <c r="E32" s="2624"/>
      <c r="F32" s="2624"/>
      <c r="G32" s="2625"/>
      <c r="H32" s="2549" t="str">
        <f>収支内訳_一般!H32</f>
        <v>⑪</v>
      </c>
      <c r="I32" s="2535">
        <f>収支内訳_一般!I32</f>
        <v>0</v>
      </c>
      <c r="J32" s="2536"/>
      <c r="K32" s="2536"/>
      <c r="L32" s="2536"/>
      <c r="M32" s="2537"/>
      <c r="N32" s="2527"/>
      <c r="O32" s="2527"/>
      <c r="P32" s="2603">
        <f>収支内訳_一般!P32</f>
        <v>0</v>
      </c>
      <c r="Q32" s="2604"/>
      <c r="R32" s="2604"/>
      <c r="S32" s="2604"/>
      <c r="T32" s="2605"/>
      <c r="U32" s="2544" t="str">
        <f>収支内訳_一般!U32</f>
        <v>ﾖ</v>
      </c>
      <c r="V32" s="2535">
        <f>収支内訳_一般!V32</f>
        <v>0</v>
      </c>
      <c r="W32" s="2536"/>
      <c r="X32" s="2536"/>
      <c r="Y32" s="2536"/>
      <c r="Z32" s="2537"/>
      <c r="AB32" s="2630"/>
      <c r="AC32" s="2630"/>
      <c r="AD32" s="2630"/>
      <c r="AE32" s="2630"/>
      <c r="AF32" s="2630"/>
      <c r="AG32" s="2630"/>
      <c r="AH32" s="2630"/>
      <c r="AI32" s="2630"/>
      <c r="AJ32" s="2630"/>
      <c r="AK32" s="2630"/>
      <c r="AL32" s="2630"/>
    </row>
    <row r="33" spans="1:46" ht="9.6" customHeight="1">
      <c r="A33" s="2527"/>
      <c r="B33" s="2532"/>
      <c r="C33" s="2533"/>
      <c r="D33" s="2533"/>
      <c r="E33" s="2533"/>
      <c r="F33" s="2533"/>
      <c r="G33" s="2534"/>
      <c r="H33" s="2550"/>
      <c r="I33" s="2538"/>
      <c r="J33" s="2539"/>
      <c r="K33" s="2539"/>
      <c r="L33" s="2539"/>
      <c r="M33" s="2540"/>
      <c r="N33" s="2527"/>
      <c r="O33" s="2527"/>
      <c r="P33" s="2606"/>
      <c r="Q33" s="2607"/>
      <c r="R33" s="2607"/>
      <c r="S33" s="2607"/>
      <c r="T33" s="2608"/>
      <c r="U33" s="2545"/>
      <c r="V33" s="2538"/>
      <c r="W33" s="2539"/>
      <c r="X33" s="2539"/>
      <c r="Y33" s="2539"/>
      <c r="Z33" s="2540"/>
      <c r="AB33" s="2479" t="str">
        <f>収支内訳_一般!AB33</f>
        <v>支払先の住所・氏名</v>
      </c>
      <c r="AC33" s="2480"/>
      <c r="AD33" s="2480"/>
      <c r="AE33" s="2480"/>
      <c r="AF33" s="2480"/>
      <c r="AG33" s="2480"/>
      <c r="AH33" s="2480"/>
      <c r="AI33" s="2480"/>
      <c r="AJ33" s="2481"/>
      <c r="AK33" s="2617" t="str">
        <f>収支内訳_一般!AK33</f>
        <v>本年中の報酬等の金額</v>
      </c>
      <c r="AL33" s="2618"/>
      <c r="AM33" s="2619"/>
      <c r="AN33" s="2617" t="str">
        <f>収支内訳_一般!AN33</f>
        <v>左のうち必要経費算入額</v>
      </c>
      <c r="AO33" s="2618"/>
      <c r="AP33" s="2619"/>
      <c r="AQ33" s="2617" t="str">
        <f>収支内訳_一般!AQ33</f>
        <v>所得税及び復興特別
所得税の源泉徴収税額</v>
      </c>
      <c r="AR33" s="2618"/>
      <c r="AS33" s="2618"/>
      <c r="AT33" s="2619"/>
    </row>
    <row r="34" spans="1:46" ht="9.6" customHeight="1">
      <c r="A34" s="2527"/>
      <c r="B34" s="2541" t="str">
        <f>収支内訳_一般!B34</f>
        <v>外注工賃</v>
      </c>
      <c r="C34" s="2542"/>
      <c r="D34" s="2542"/>
      <c r="E34" s="2542"/>
      <c r="F34" s="2542"/>
      <c r="G34" s="2543"/>
      <c r="H34" s="2549" t="str">
        <f>収支内訳_一般!H34</f>
        <v>⑫</v>
      </c>
      <c r="I34" s="2535">
        <f>収支内訳_一般!I34</f>
        <v>0</v>
      </c>
      <c r="J34" s="2536"/>
      <c r="K34" s="2536"/>
      <c r="L34" s="2536"/>
      <c r="M34" s="2537"/>
      <c r="N34" s="2527"/>
      <c r="O34" s="2527"/>
      <c r="P34" s="2603">
        <f>収支内訳_一般!P34</f>
        <v>0</v>
      </c>
      <c r="Q34" s="2604"/>
      <c r="R34" s="2604"/>
      <c r="S34" s="2604"/>
      <c r="T34" s="2605"/>
      <c r="U34" s="2544" t="str">
        <f>収支内訳_一般!U34</f>
        <v>ﾀ</v>
      </c>
      <c r="V34" s="2535">
        <f>収支内訳_一般!V34</f>
        <v>0</v>
      </c>
      <c r="W34" s="2536"/>
      <c r="X34" s="2536"/>
      <c r="Y34" s="2536"/>
      <c r="Z34" s="2537"/>
      <c r="AB34" s="2485"/>
      <c r="AC34" s="2486"/>
      <c r="AD34" s="2486"/>
      <c r="AE34" s="2486"/>
      <c r="AF34" s="2486"/>
      <c r="AG34" s="2486"/>
      <c r="AH34" s="2486"/>
      <c r="AI34" s="2486"/>
      <c r="AJ34" s="2487"/>
      <c r="AK34" s="2469"/>
      <c r="AL34" s="2470"/>
      <c r="AM34" s="2471"/>
      <c r="AN34" s="2469"/>
      <c r="AO34" s="2470"/>
      <c r="AP34" s="2471"/>
      <c r="AQ34" s="2469"/>
      <c r="AR34" s="2470"/>
      <c r="AS34" s="2470"/>
      <c r="AT34" s="2471"/>
    </row>
    <row r="35" spans="1:46" ht="9.6" customHeight="1">
      <c r="A35" s="2527"/>
      <c r="B35" s="2532"/>
      <c r="C35" s="2533"/>
      <c r="D35" s="2533"/>
      <c r="E35" s="2533"/>
      <c r="F35" s="2533"/>
      <c r="G35" s="2534"/>
      <c r="H35" s="2550"/>
      <c r="I35" s="2538"/>
      <c r="J35" s="2539"/>
      <c r="K35" s="2539"/>
      <c r="L35" s="2539"/>
      <c r="M35" s="2540"/>
      <c r="N35" s="2527"/>
      <c r="O35" s="2527"/>
      <c r="P35" s="2606"/>
      <c r="Q35" s="2607"/>
      <c r="R35" s="2607"/>
      <c r="S35" s="2607"/>
      <c r="T35" s="2608"/>
      <c r="U35" s="2545"/>
      <c r="V35" s="2538"/>
      <c r="W35" s="2539"/>
      <c r="X35" s="2539"/>
      <c r="Y35" s="2539"/>
      <c r="Z35" s="2540"/>
      <c r="AB35" s="2476">
        <f>収支内訳_一般!AB35</f>
        <v>0</v>
      </c>
      <c r="AC35" s="2477"/>
      <c r="AD35" s="2477"/>
      <c r="AE35" s="2477"/>
      <c r="AF35" s="2477"/>
      <c r="AG35" s="2477"/>
      <c r="AH35" s="2477"/>
      <c r="AI35" s="2477"/>
      <c r="AJ35" s="2478"/>
      <c r="AK35" s="2780">
        <f>収支内訳_一般!AK35</f>
        <v>0</v>
      </c>
      <c r="AL35" s="2781"/>
      <c r="AM35" s="2782"/>
      <c r="AN35" s="2780">
        <f>収支内訳_一般!AN35</f>
        <v>0</v>
      </c>
      <c r="AO35" s="2781"/>
      <c r="AP35" s="2782"/>
      <c r="AQ35" s="2786">
        <f>収支内訳_一般!AQ35</f>
        <v>0</v>
      </c>
      <c r="AR35" s="2787"/>
      <c r="AS35" s="2787"/>
      <c r="AT35" s="2788"/>
    </row>
    <row r="36" spans="1:46" ht="9.6" customHeight="1">
      <c r="A36" s="2527"/>
      <c r="B36" s="2541" t="str">
        <f>収支内訳_一般!B36</f>
        <v>減価償却費</v>
      </c>
      <c r="C36" s="2542"/>
      <c r="D36" s="2542"/>
      <c r="E36" s="2542"/>
      <c r="F36" s="2542"/>
      <c r="G36" s="2543"/>
      <c r="H36" s="2549" t="str">
        <f>収支内訳_一般!H36</f>
        <v>⑬</v>
      </c>
      <c r="I36" s="2535">
        <f>収支内訳_一般!I36</f>
        <v>0</v>
      </c>
      <c r="J36" s="2536"/>
      <c r="K36" s="2536"/>
      <c r="L36" s="2536"/>
      <c r="M36" s="2537"/>
      <c r="N36" s="2527"/>
      <c r="O36" s="2527"/>
      <c r="P36" s="2603">
        <f>収支内訳_一般!P36</f>
        <v>0</v>
      </c>
      <c r="Q36" s="2604"/>
      <c r="R36" s="2604"/>
      <c r="S36" s="2604"/>
      <c r="T36" s="2605"/>
      <c r="U36" s="2544" t="str">
        <f>収支内訳_一般!U36</f>
        <v>ﾚ</v>
      </c>
      <c r="V36" s="2535">
        <f>収支内訳_一般!V36</f>
        <v>0</v>
      </c>
      <c r="W36" s="2536"/>
      <c r="X36" s="2536"/>
      <c r="Y36" s="2536"/>
      <c r="Z36" s="2537"/>
      <c r="AB36" s="2777">
        <f>収支内訳_一般!AB36</f>
        <v>0</v>
      </c>
      <c r="AC36" s="2778"/>
      <c r="AD36" s="2778"/>
      <c r="AE36" s="2778"/>
      <c r="AF36" s="2778"/>
      <c r="AG36" s="2778"/>
      <c r="AH36" s="2778"/>
      <c r="AI36" s="2778"/>
      <c r="AJ36" s="2779"/>
      <c r="AK36" s="2783"/>
      <c r="AL36" s="2784"/>
      <c r="AM36" s="2785"/>
      <c r="AN36" s="2783"/>
      <c r="AO36" s="2784"/>
      <c r="AP36" s="2785"/>
      <c r="AQ36" s="2789"/>
      <c r="AR36" s="2790"/>
      <c r="AS36" s="2790"/>
      <c r="AT36" s="2791"/>
    </row>
    <row r="37" spans="1:46" ht="9.6" customHeight="1">
      <c r="A37" s="2527"/>
      <c r="B37" s="2532"/>
      <c r="C37" s="2533"/>
      <c r="D37" s="2533"/>
      <c r="E37" s="2533"/>
      <c r="F37" s="2533"/>
      <c r="G37" s="2534"/>
      <c r="H37" s="2550"/>
      <c r="I37" s="2538"/>
      <c r="J37" s="2539"/>
      <c r="K37" s="2539"/>
      <c r="L37" s="2539"/>
      <c r="M37" s="2540"/>
      <c r="N37" s="2527"/>
      <c r="O37" s="2527"/>
      <c r="P37" s="2606"/>
      <c r="Q37" s="2607"/>
      <c r="R37" s="2607"/>
      <c r="S37" s="2607"/>
      <c r="T37" s="2608"/>
      <c r="U37" s="2545"/>
      <c r="V37" s="2538"/>
      <c r="W37" s="2539"/>
      <c r="X37" s="2539"/>
      <c r="Y37" s="2539"/>
      <c r="Z37" s="2540"/>
      <c r="AB37" s="2476">
        <f>収支内訳_一般!AB37</f>
        <v>0</v>
      </c>
      <c r="AC37" s="2477"/>
      <c r="AD37" s="2477"/>
      <c r="AE37" s="2477"/>
      <c r="AF37" s="2477"/>
      <c r="AG37" s="2477"/>
      <c r="AH37" s="2477"/>
      <c r="AI37" s="2477"/>
      <c r="AJ37" s="2478"/>
      <c r="AK37" s="2780">
        <f>収支内訳_一般!AK37</f>
        <v>0</v>
      </c>
      <c r="AL37" s="2781"/>
      <c r="AM37" s="2782"/>
      <c r="AN37" s="2780">
        <f>収支内訳_一般!AN37</f>
        <v>0</v>
      </c>
      <c r="AO37" s="2781"/>
      <c r="AP37" s="2782"/>
      <c r="AQ37" s="2786">
        <f>収支内訳_一般!AQ37</f>
        <v>0</v>
      </c>
      <c r="AR37" s="2787"/>
      <c r="AS37" s="2787"/>
      <c r="AT37" s="2788"/>
    </row>
    <row r="38" spans="1:46" ht="9.6" customHeight="1">
      <c r="A38" s="2527"/>
      <c r="B38" s="2541" t="str">
        <f>収支内訳_一般!B38</f>
        <v>貸倒金</v>
      </c>
      <c r="C38" s="2542"/>
      <c r="D38" s="2542"/>
      <c r="E38" s="2542"/>
      <c r="F38" s="2542"/>
      <c r="G38" s="2543"/>
      <c r="H38" s="2549" t="str">
        <f>収支内訳_一般!H38</f>
        <v>⑭</v>
      </c>
      <c r="I38" s="2535">
        <f>収支内訳_一般!I38</f>
        <v>0</v>
      </c>
      <c r="J38" s="2536"/>
      <c r="K38" s="2536"/>
      <c r="L38" s="2536"/>
      <c r="M38" s="2537"/>
      <c r="N38" s="2527"/>
      <c r="O38" s="2527"/>
      <c r="P38" s="2592" t="str">
        <f>収支内訳_一般!P38</f>
        <v>税理士・弁護士等の報酬</v>
      </c>
      <c r="Q38" s="2593"/>
      <c r="R38" s="2593"/>
      <c r="S38" s="2593"/>
      <c r="T38" s="2594"/>
      <c r="U38" s="2544" t="str">
        <f>収支内訳_一般!U38</f>
        <v>ソ</v>
      </c>
      <c r="V38" s="2535">
        <f>収支内訳_一般!V38</f>
        <v>0</v>
      </c>
      <c r="W38" s="2536"/>
      <c r="X38" s="2536"/>
      <c r="Y38" s="2536"/>
      <c r="Z38" s="2537"/>
      <c r="AB38" s="2777">
        <f>収支内訳_一般!AB38</f>
        <v>0</v>
      </c>
      <c r="AC38" s="2778"/>
      <c r="AD38" s="2778"/>
      <c r="AE38" s="2778"/>
      <c r="AF38" s="2778"/>
      <c r="AG38" s="2778"/>
      <c r="AH38" s="2778"/>
      <c r="AI38" s="2778"/>
      <c r="AJ38" s="2779"/>
      <c r="AK38" s="2783"/>
      <c r="AL38" s="2784"/>
      <c r="AM38" s="2785"/>
      <c r="AN38" s="2783"/>
      <c r="AO38" s="2784"/>
      <c r="AP38" s="2785"/>
      <c r="AQ38" s="2789"/>
      <c r="AR38" s="2790"/>
      <c r="AS38" s="2790"/>
      <c r="AT38" s="2791"/>
    </row>
    <row r="39" spans="1:46" ht="9.6" customHeight="1">
      <c r="A39" s="2527"/>
      <c r="B39" s="2532"/>
      <c r="C39" s="2533"/>
      <c r="D39" s="2533"/>
      <c r="E39" s="2533"/>
      <c r="F39" s="2533"/>
      <c r="G39" s="2534"/>
      <c r="H39" s="2550"/>
      <c r="I39" s="2538"/>
      <c r="J39" s="2539"/>
      <c r="K39" s="2539"/>
      <c r="L39" s="2539"/>
      <c r="M39" s="2540"/>
      <c r="N39" s="2527"/>
      <c r="O39" s="2527"/>
      <c r="P39" s="2595"/>
      <c r="Q39" s="2596"/>
      <c r="R39" s="2596"/>
      <c r="S39" s="2596"/>
      <c r="T39" s="2597"/>
      <c r="U39" s="2545"/>
      <c r="V39" s="2538"/>
      <c r="W39" s="2539"/>
      <c r="X39" s="2539"/>
      <c r="Y39" s="2539"/>
      <c r="Z39" s="2540"/>
      <c r="AB39" s="2792" t="str">
        <f>収支内訳_一般!AB39</f>
        <v>○事業専従者の氏名等</v>
      </c>
      <c r="AC39" s="2792"/>
      <c r="AD39" s="2792"/>
      <c r="AE39" s="2792"/>
      <c r="AF39" s="2792"/>
      <c r="AG39" s="2792"/>
      <c r="AH39" s="2792"/>
      <c r="AI39" s="2792"/>
      <c r="AO39" s="404"/>
      <c r="AP39" s="405"/>
      <c r="AQ39" s="405"/>
      <c r="AR39" s="405"/>
    </row>
    <row r="40" spans="1:46" ht="9.6" customHeight="1">
      <c r="A40" s="2527"/>
      <c r="B40" s="2541" t="str">
        <f>収支内訳_一般!B40</f>
        <v>地代家賃</v>
      </c>
      <c r="C40" s="2542"/>
      <c r="D40" s="2542"/>
      <c r="E40" s="2542"/>
      <c r="F40" s="2542"/>
      <c r="G40" s="2543"/>
      <c r="H40" s="2549" t="str">
        <f>収支内訳_一般!H40</f>
        <v>⑮</v>
      </c>
      <c r="I40" s="2535">
        <f>収支内訳_一般!I40</f>
        <v>0</v>
      </c>
      <c r="J40" s="2536"/>
      <c r="K40" s="2536"/>
      <c r="L40" s="2536"/>
      <c r="M40" s="2537"/>
      <c r="N40" s="2527"/>
      <c r="O40" s="2527"/>
      <c r="P40" s="2603" t="str">
        <f>収支内訳_一般!P40</f>
        <v>雑費</v>
      </c>
      <c r="Q40" s="2604"/>
      <c r="R40" s="2604"/>
      <c r="S40" s="2604"/>
      <c r="T40" s="2605"/>
      <c r="U40" s="2544" t="str">
        <f>収支内訳_一般!U40</f>
        <v>ツ</v>
      </c>
      <c r="V40" s="2535">
        <f>収支内訳_一般!V40</f>
        <v>0</v>
      </c>
      <c r="W40" s="2536"/>
      <c r="X40" s="2536"/>
      <c r="Y40" s="2536"/>
      <c r="Z40" s="2537"/>
      <c r="AB40" s="2630"/>
      <c r="AC40" s="2630"/>
      <c r="AD40" s="2630"/>
      <c r="AE40" s="2630"/>
      <c r="AF40" s="2630"/>
      <c r="AG40" s="2630"/>
      <c r="AH40" s="2630"/>
      <c r="AI40" s="2630"/>
      <c r="AL40" s="370"/>
      <c r="AM40" s="406"/>
      <c r="AN40" s="406"/>
      <c r="AO40" s="404"/>
      <c r="AP40" s="405"/>
      <c r="AQ40" s="405"/>
      <c r="AR40" s="405"/>
    </row>
    <row r="41" spans="1:46" ht="9.6" customHeight="1">
      <c r="A41" s="2527"/>
      <c r="B41" s="2532"/>
      <c r="C41" s="2533"/>
      <c r="D41" s="2533"/>
      <c r="E41" s="2533"/>
      <c r="F41" s="2533"/>
      <c r="G41" s="2534"/>
      <c r="H41" s="2550"/>
      <c r="I41" s="2538"/>
      <c r="J41" s="2539"/>
      <c r="K41" s="2539"/>
      <c r="L41" s="2539"/>
      <c r="M41" s="2540"/>
      <c r="N41" s="2527"/>
      <c r="O41" s="2527"/>
      <c r="P41" s="2606"/>
      <c r="Q41" s="2607"/>
      <c r="R41" s="2607"/>
      <c r="S41" s="2607"/>
      <c r="T41" s="2608"/>
      <c r="U41" s="2545"/>
      <c r="V41" s="2538"/>
      <c r="W41" s="2539"/>
      <c r="X41" s="2539"/>
      <c r="Y41" s="2539"/>
      <c r="Z41" s="2540"/>
      <c r="AB41" s="2609" t="str">
        <f>収支内訳_一般!AB41</f>
        <v>　氏　　　名</v>
      </c>
      <c r="AC41" s="2610"/>
      <c r="AD41" s="2610"/>
      <c r="AE41" s="2610"/>
      <c r="AF41" s="2611"/>
      <c r="AG41" s="2793" t="str">
        <f>収支内訳_一般!AG41</f>
        <v>(年齢)</v>
      </c>
      <c r="AH41" s="2615"/>
      <c r="AI41" s="2609" t="str">
        <f>収支内訳_一般!AI41</f>
        <v>続柄</v>
      </c>
      <c r="AJ41" s="2610"/>
      <c r="AK41" s="2615"/>
      <c r="AL41" s="2609" t="str">
        <f>収支内訳_一般!AL41</f>
        <v>従事月数</v>
      </c>
      <c r="AM41" s="2610"/>
      <c r="AN41" s="2615"/>
      <c r="AO41" s="404"/>
      <c r="AP41" s="405"/>
      <c r="AQ41" s="405"/>
      <c r="AR41" s="405"/>
    </row>
    <row r="42" spans="1:46" ht="9.6" customHeight="1">
      <c r="A42" s="2527"/>
      <c r="B42" s="2541" t="str">
        <f>収支内訳_一般!B42</f>
        <v>利子割引料</v>
      </c>
      <c r="C42" s="2542"/>
      <c r="D42" s="2542"/>
      <c r="E42" s="2542"/>
      <c r="F42" s="2542"/>
      <c r="G42" s="2543"/>
      <c r="H42" s="2549" t="str">
        <f>収支内訳_一般!H42</f>
        <v>⑯</v>
      </c>
      <c r="I42" s="2535">
        <f>収支内訳_一般!I42</f>
        <v>0</v>
      </c>
      <c r="J42" s="2536"/>
      <c r="K42" s="2536"/>
      <c r="L42" s="2536"/>
      <c r="M42" s="2537"/>
      <c r="N42" s="2527"/>
      <c r="O42" s="2527"/>
      <c r="P42" s="2558" t="str">
        <f>収支内訳_一般!P42</f>
        <v>小計</v>
      </c>
      <c r="Q42" s="2559"/>
      <c r="R42" s="2559"/>
      <c r="S42" s="2559"/>
      <c r="T42" s="2560"/>
      <c r="U42" s="2549" t="str">
        <f>収支内訳_一般!U42</f>
        <v>⑰</v>
      </c>
      <c r="V42" s="2535">
        <f>収支内訳_一般!V42</f>
        <v>0</v>
      </c>
      <c r="W42" s="2536"/>
      <c r="X42" s="2536"/>
      <c r="Y42" s="2536"/>
      <c r="Z42" s="2537"/>
      <c r="AB42" s="2612"/>
      <c r="AC42" s="2613"/>
      <c r="AD42" s="2613"/>
      <c r="AE42" s="2613"/>
      <c r="AF42" s="2614"/>
      <c r="AG42" s="2794"/>
      <c r="AH42" s="2616"/>
      <c r="AI42" s="2612"/>
      <c r="AJ42" s="2613"/>
      <c r="AK42" s="2616"/>
      <c r="AL42" s="2612"/>
      <c r="AM42" s="2613"/>
      <c r="AN42" s="2616"/>
      <c r="AO42" s="404"/>
      <c r="AP42" s="405"/>
      <c r="AQ42" s="405"/>
      <c r="AR42" s="405"/>
    </row>
    <row r="43" spans="1:46" ht="9.6" customHeight="1">
      <c r="A43" s="2527"/>
      <c r="B43" s="2532"/>
      <c r="C43" s="2533"/>
      <c r="D43" s="2533"/>
      <c r="E43" s="2533"/>
      <c r="F43" s="2533"/>
      <c r="G43" s="2534"/>
      <c r="H43" s="2550"/>
      <c r="I43" s="2538"/>
      <c r="J43" s="2539"/>
      <c r="K43" s="2539"/>
      <c r="L43" s="2539"/>
      <c r="M43" s="2540"/>
      <c r="N43" s="2527"/>
      <c r="O43" s="2528"/>
      <c r="P43" s="2523" t="str">
        <f>収支内訳_一般!P43</f>
        <v>（ ｲ ～ ﾂ までの計 ）</v>
      </c>
      <c r="Q43" s="2524"/>
      <c r="R43" s="2524"/>
      <c r="S43" s="2524"/>
      <c r="T43" s="2525"/>
      <c r="U43" s="2550"/>
      <c r="V43" s="2538"/>
      <c r="W43" s="2539"/>
      <c r="X43" s="2539"/>
      <c r="Y43" s="2539"/>
      <c r="Z43" s="2540"/>
      <c r="AB43" s="2472">
        <f>収支内訳_一般!AB43</f>
        <v>0</v>
      </c>
      <c r="AC43" s="2551"/>
      <c r="AD43" s="2551"/>
      <c r="AE43" s="2551"/>
      <c r="AF43" s="2551"/>
      <c r="AG43" s="2571" t="str">
        <f>収支内訳_一般!AG43</f>
        <v/>
      </c>
      <c r="AH43" s="2572"/>
      <c r="AI43" s="2479">
        <f>収支内訳_一般!AI43</f>
        <v>0</v>
      </c>
      <c r="AJ43" s="2480"/>
      <c r="AK43" s="2481"/>
      <c r="AL43" s="2479">
        <f>収支内訳_一般!AL43</f>
        <v>0</v>
      </c>
      <c r="AM43" s="2480"/>
      <c r="AN43" s="2481" t="str">
        <f>収支内訳_一般!AN43</f>
        <v>月</v>
      </c>
      <c r="AO43" s="404"/>
      <c r="AP43" s="405"/>
      <c r="AQ43" s="405"/>
      <c r="AR43" s="405"/>
    </row>
    <row r="44" spans="1:46" ht="9.6" customHeight="1">
      <c r="A44" s="2527"/>
      <c r="B44" s="2526" t="str">
        <f>収支内訳_一般!B44</f>
        <v>その他の経費</v>
      </c>
      <c r="C44" s="2541" t="str">
        <f>収支内訳_一般!C44</f>
        <v>租税公課</v>
      </c>
      <c r="D44" s="2542"/>
      <c r="E44" s="2542"/>
      <c r="F44" s="2542"/>
      <c r="G44" s="2543"/>
      <c r="H44" s="2544" t="str">
        <f>収支内訳_一般!H44</f>
        <v>ｲ</v>
      </c>
      <c r="I44" s="2535">
        <f>収支内訳_一般!I44</f>
        <v>0</v>
      </c>
      <c r="J44" s="2536"/>
      <c r="K44" s="2536"/>
      <c r="L44" s="2536"/>
      <c r="M44" s="2537"/>
      <c r="N44" s="2527"/>
      <c r="O44" s="2558" t="str">
        <f>収支内訳_一般!O44</f>
        <v>経費計</v>
      </c>
      <c r="P44" s="2559"/>
      <c r="Q44" s="2559"/>
      <c r="R44" s="2559"/>
      <c r="S44" s="2559"/>
      <c r="T44" s="2560"/>
      <c r="U44" s="2549" t="str">
        <f>収支内訳_一般!U44</f>
        <v>⑱</v>
      </c>
      <c r="V44" s="2535">
        <f>収支内訳_一般!V44</f>
        <v>0</v>
      </c>
      <c r="W44" s="2536"/>
      <c r="X44" s="2536"/>
      <c r="Y44" s="2536"/>
      <c r="Z44" s="2537"/>
      <c r="AB44" s="2500"/>
      <c r="AC44" s="2506"/>
      <c r="AD44" s="2506"/>
      <c r="AE44" s="2506"/>
      <c r="AF44" s="2506"/>
      <c r="AG44" s="2573"/>
      <c r="AH44" s="2574"/>
      <c r="AI44" s="2485"/>
      <c r="AJ44" s="2486"/>
      <c r="AK44" s="2487"/>
      <c r="AL44" s="2485"/>
      <c r="AM44" s="2486"/>
      <c r="AN44" s="2487"/>
      <c r="AO44" s="404"/>
      <c r="AP44" s="405"/>
      <c r="AQ44" s="405"/>
      <c r="AR44" s="405"/>
    </row>
    <row r="45" spans="1:46" ht="9.6" customHeight="1">
      <c r="A45" s="2527"/>
      <c r="B45" s="2527"/>
      <c r="C45" s="2532"/>
      <c r="D45" s="2533"/>
      <c r="E45" s="2533"/>
      <c r="F45" s="2533"/>
      <c r="G45" s="2534"/>
      <c r="H45" s="2545"/>
      <c r="I45" s="2538"/>
      <c r="J45" s="2539"/>
      <c r="K45" s="2539"/>
      <c r="L45" s="2539"/>
      <c r="M45" s="2540"/>
      <c r="N45" s="2528"/>
      <c r="O45" s="2562" t="str">
        <f>収支内訳_一般!O45</f>
        <v>（⑪～⑯までの計＋⑰）</v>
      </c>
      <c r="P45" s="2563"/>
      <c r="Q45" s="2563"/>
      <c r="R45" s="2563"/>
      <c r="S45" s="2563"/>
      <c r="T45" s="2564"/>
      <c r="U45" s="2550"/>
      <c r="V45" s="2538"/>
      <c r="W45" s="2539"/>
      <c r="X45" s="2539"/>
      <c r="Y45" s="2539"/>
      <c r="Z45" s="2540"/>
      <c r="AB45" s="2472">
        <f>収支内訳_一般!AB45</f>
        <v>0</v>
      </c>
      <c r="AC45" s="2551"/>
      <c r="AD45" s="2551"/>
      <c r="AE45" s="2551"/>
      <c r="AF45" s="2551"/>
      <c r="AG45" s="2571" t="str">
        <f>収支内訳_一般!AG45</f>
        <v/>
      </c>
      <c r="AH45" s="2572"/>
      <c r="AI45" s="2479">
        <f>収支内訳_一般!AI45</f>
        <v>0</v>
      </c>
      <c r="AJ45" s="2480"/>
      <c r="AK45" s="2481"/>
      <c r="AL45" s="2479">
        <f>収支内訳_一般!AL45</f>
        <v>0</v>
      </c>
      <c r="AM45" s="2480"/>
      <c r="AN45" s="2481" t="str">
        <f>収支内訳_一般!AN45</f>
        <v>月</v>
      </c>
      <c r="AO45" s="404"/>
      <c r="AP45" s="405"/>
      <c r="AQ45" s="405"/>
      <c r="AR45" s="405"/>
    </row>
    <row r="46" spans="1:46" ht="9.6" customHeight="1">
      <c r="A46" s="2527"/>
      <c r="B46" s="2527"/>
      <c r="C46" s="2541" t="str">
        <f>収支内訳_一般!C46</f>
        <v>荷造運賃</v>
      </c>
      <c r="D46" s="2542"/>
      <c r="E46" s="2542"/>
      <c r="F46" s="2542"/>
      <c r="G46" s="2543"/>
      <c r="H46" s="2544" t="str">
        <f>収支内訳_一般!H46</f>
        <v>ﾛ</v>
      </c>
      <c r="I46" s="2535">
        <f>収支内訳_一般!I46</f>
        <v>0</v>
      </c>
      <c r="J46" s="2536"/>
      <c r="K46" s="2536"/>
      <c r="L46" s="2536"/>
      <c r="M46" s="2537"/>
      <c r="N46" s="2558" t="str">
        <f>収支内訳_一般!N46</f>
        <v>専従者控除前の所得金額</v>
      </c>
      <c r="O46" s="2559"/>
      <c r="P46" s="2559"/>
      <c r="Q46" s="2559"/>
      <c r="R46" s="2559"/>
      <c r="S46" s="2559"/>
      <c r="T46" s="2560"/>
      <c r="U46" s="2549" t="str">
        <f>収支内訳_一般!U46</f>
        <v>⑲</v>
      </c>
      <c r="V46" s="2535">
        <f>収支内訳_一般!V46</f>
        <v>0</v>
      </c>
      <c r="W46" s="2536"/>
      <c r="X46" s="2536"/>
      <c r="Y46" s="2536"/>
      <c r="Z46" s="2537"/>
      <c r="AB46" s="2500"/>
      <c r="AC46" s="2506"/>
      <c r="AD46" s="2506"/>
      <c r="AE46" s="2506"/>
      <c r="AF46" s="2506"/>
      <c r="AG46" s="2573"/>
      <c r="AH46" s="2574"/>
      <c r="AI46" s="2485"/>
      <c r="AJ46" s="2486"/>
      <c r="AK46" s="2487"/>
      <c r="AL46" s="2485"/>
      <c r="AM46" s="2486"/>
      <c r="AN46" s="2487"/>
      <c r="AO46" s="404"/>
      <c r="AP46" s="405"/>
      <c r="AQ46" s="405"/>
      <c r="AR46" s="405"/>
    </row>
    <row r="47" spans="1:46" ht="9.6" customHeight="1">
      <c r="A47" s="2527"/>
      <c r="B47" s="2527"/>
      <c r="C47" s="2532"/>
      <c r="D47" s="2533"/>
      <c r="E47" s="2533"/>
      <c r="F47" s="2533"/>
      <c r="G47" s="2534"/>
      <c r="H47" s="2545"/>
      <c r="I47" s="2538"/>
      <c r="J47" s="2539"/>
      <c r="K47" s="2539"/>
      <c r="L47" s="2539"/>
      <c r="M47" s="2540"/>
      <c r="N47" s="2562" t="str">
        <f>収支内訳_一般!N47</f>
        <v>（⑩－⑱）</v>
      </c>
      <c r="O47" s="2563"/>
      <c r="P47" s="2563"/>
      <c r="Q47" s="2563"/>
      <c r="R47" s="2563"/>
      <c r="S47" s="2563"/>
      <c r="T47" s="2564"/>
      <c r="U47" s="2550"/>
      <c r="V47" s="2538"/>
      <c r="W47" s="2539"/>
      <c r="X47" s="2539"/>
      <c r="Y47" s="2539"/>
      <c r="Z47" s="2540"/>
      <c r="AB47" s="2472">
        <f>収支内訳_一般!AB47</f>
        <v>0</v>
      </c>
      <c r="AC47" s="2551"/>
      <c r="AD47" s="2551"/>
      <c r="AE47" s="2551"/>
      <c r="AF47" s="2551"/>
      <c r="AG47" s="2571" t="str">
        <f>収支内訳_一般!AG47</f>
        <v/>
      </c>
      <c r="AH47" s="2572"/>
      <c r="AI47" s="2479">
        <f>収支内訳_一般!AI47</f>
        <v>0</v>
      </c>
      <c r="AJ47" s="2480"/>
      <c r="AK47" s="2481"/>
      <c r="AL47" s="2479">
        <f>収支内訳_一般!AL47</f>
        <v>0</v>
      </c>
      <c r="AM47" s="2480"/>
      <c r="AN47" s="2481" t="str">
        <f>収支内訳_一般!AN47</f>
        <v>月</v>
      </c>
      <c r="AO47" s="404"/>
      <c r="AP47" s="405"/>
      <c r="AQ47" s="405"/>
      <c r="AR47" s="405"/>
    </row>
    <row r="48" spans="1:46" ht="9.6" customHeight="1">
      <c r="A48" s="2527"/>
      <c r="B48" s="2527"/>
      <c r="C48" s="2541" t="str">
        <f>収支内訳_一般!C48</f>
        <v>水道光熱費</v>
      </c>
      <c r="D48" s="2542"/>
      <c r="E48" s="2542"/>
      <c r="F48" s="2542"/>
      <c r="G48" s="2543"/>
      <c r="H48" s="2544" t="str">
        <f>収支内訳_一般!H48</f>
        <v>ﾊ</v>
      </c>
      <c r="I48" s="2535">
        <f>収支内訳_一般!I48</f>
        <v>0</v>
      </c>
      <c r="J48" s="2536"/>
      <c r="K48" s="2536"/>
      <c r="L48" s="2536"/>
      <c r="M48" s="2537"/>
      <c r="N48" s="2609" t="str">
        <f>収支内訳_一般!N48</f>
        <v>専従者控除</v>
      </c>
      <c r="O48" s="2610"/>
      <c r="P48" s="2610"/>
      <c r="Q48" s="2610"/>
      <c r="R48" s="2610"/>
      <c r="S48" s="2610"/>
      <c r="T48" s="2615"/>
      <c r="U48" s="2549" t="str">
        <f>収支内訳_一般!U48</f>
        <v>⑳</v>
      </c>
      <c r="V48" s="2535">
        <f>収支内訳_一般!V48</f>
        <v>0</v>
      </c>
      <c r="W48" s="2536"/>
      <c r="X48" s="2536"/>
      <c r="Y48" s="2536"/>
      <c r="Z48" s="2537"/>
      <c r="AB48" s="2500"/>
      <c r="AC48" s="2506"/>
      <c r="AD48" s="2506"/>
      <c r="AE48" s="2506"/>
      <c r="AF48" s="2506"/>
      <c r="AG48" s="2573"/>
      <c r="AH48" s="2574"/>
      <c r="AI48" s="2485"/>
      <c r="AJ48" s="2486"/>
      <c r="AK48" s="2487"/>
      <c r="AL48" s="2485"/>
      <c r="AM48" s="2486"/>
      <c r="AN48" s="2487"/>
      <c r="AO48" s="404"/>
      <c r="AP48" s="407"/>
      <c r="AQ48" s="408"/>
      <c r="AR48" s="408"/>
    </row>
    <row r="49" spans="1:49" ht="9.6" customHeight="1">
      <c r="A49" s="2527"/>
      <c r="B49" s="2527"/>
      <c r="C49" s="2532"/>
      <c r="D49" s="2533"/>
      <c r="E49" s="2533"/>
      <c r="F49" s="2533"/>
      <c r="G49" s="2534"/>
      <c r="H49" s="2545"/>
      <c r="I49" s="2538"/>
      <c r="J49" s="2539"/>
      <c r="K49" s="2539"/>
      <c r="L49" s="2539"/>
      <c r="M49" s="2540"/>
      <c r="N49" s="2612"/>
      <c r="O49" s="2613"/>
      <c r="P49" s="2613"/>
      <c r="Q49" s="2613"/>
      <c r="R49" s="2613"/>
      <c r="S49" s="2613"/>
      <c r="T49" s="2616"/>
      <c r="U49" s="2550"/>
      <c r="V49" s="2538"/>
      <c r="W49" s="2539"/>
      <c r="X49" s="2539"/>
      <c r="Y49" s="2539"/>
      <c r="Z49" s="2540"/>
      <c r="AB49" s="2565"/>
      <c r="AC49" s="2566"/>
      <c r="AD49" s="2566"/>
      <c r="AE49" s="2566"/>
      <c r="AF49" s="2566"/>
      <c r="AG49" s="2566"/>
      <c r="AH49" s="2567"/>
      <c r="AI49" s="2472" t="str">
        <f>収支内訳_一般!AI49</f>
        <v>延べ従事月数</v>
      </c>
      <c r="AJ49" s="2551"/>
      <c r="AK49" s="2473"/>
      <c r="AL49" s="2479">
        <f>収支内訳_一般!AL49</f>
        <v>0</v>
      </c>
      <c r="AM49" s="2480"/>
      <c r="AN49" s="385"/>
    </row>
    <row r="50" spans="1:49" ht="9.6" customHeight="1">
      <c r="A50" s="2527"/>
      <c r="B50" s="2527"/>
      <c r="C50" s="2541" t="str">
        <f>収支内訳_一般!C50</f>
        <v>旅費交通費</v>
      </c>
      <c r="D50" s="2542"/>
      <c r="E50" s="2542"/>
      <c r="F50" s="2542"/>
      <c r="G50" s="2543"/>
      <c r="H50" s="2544" t="str">
        <f>収支内訳_一般!H50</f>
        <v>ﾆ</v>
      </c>
      <c r="I50" s="2535">
        <f>収支内訳_一般!I50</f>
        <v>0</v>
      </c>
      <c r="J50" s="2536"/>
      <c r="K50" s="2536"/>
      <c r="L50" s="2536"/>
      <c r="M50" s="2537"/>
      <c r="N50" s="2546" t="str">
        <f>収支内訳_一般!N50</f>
        <v>所得金額</v>
      </c>
      <c r="O50" s="2547"/>
      <c r="P50" s="2547"/>
      <c r="Q50" s="2547"/>
      <c r="R50" s="2547"/>
      <c r="S50" s="2547"/>
      <c r="T50" s="2548"/>
      <c r="U50" s="2549" t="str">
        <f>収支内訳_一般!U50</f>
        <v>㉑</v>
      </c>
      <c r="V50" s="2535">
        <f>収支内訳_一般!V50</f>
        <v>0</v>
      </c>
      <c r="W50" s="2536"/>
      <c r="X50" s="2536"/>
      <c r="Y50" s="2536"/>
      <c r="Z50" s="2537"/>
      <c r="AB50" s="2568"/>
      <c r="AC50" s="2569"/>
      <c r="AD50" s="2569"/>
      <c r="AE50" s="2569"/>
      <c r="AF50" s="2569"/>
      <c r="AG50" s="2569"/>
      <c r="AH50" s="2570"/>
      <c r="AI50" s="2500"/>
      <c r="AJ50" s="2506"/>
      <c r="AK50" s="2501"/>
      <c r="AL50" s="2485"/>
      <c r="AM50" s="2486"/>
      <c r="AN50" s="409"/>
    </row>
    <row r="51" spans="1:49" ht="9.6" customHeight="1">
      <c r="A51" s="2528"/>
      <c r="B51" s="2528"/>
      <c r="C51" s="2532"/>
      <c r="D51" s="2533"/>
      <c r="E51" s="2533"/>
      <c r="F51" s="2533"/>
      <c r="G51" s="2534"/>
      <c r="H51" s="2545"/>
      <c r="I51" s="2538"/>
      <c r="J51" s="2539"/>
      <c r="K51" s="2539"/>
      <c r="L51" s="2539"/>
      <c r="M51" s="2540"/>
      <c r="N51" s="2523" t="str">
        <f>収支内訳_一般!N51</f>
        <v>（⑲－⑳）</v>
      </c>
      <c r="O51" s="2524"/>
      <c r="P51" s="2524"/>
      <c r="Q51" s="2524"/>
      <c r="R51" s="2524"/>
      <c r="S51" s="2524"/>
      <c r="T51" s="2525"/>
      <c r="U51" s="2550"/>
      <c r="V51" s="2538"/>
      <c r="W51" s="2539"/>
      <c r="X51" s="2539"/>
      <c r="Y51" s="2539"/>
      <c r="Z51" s="2540"/>
    </row>
    <row r="52" spans="1:49" ht="3" customHeight="1"/>
    <row r="53" spans="1:49" s="815" customFormat="1" ht="12" customHeight="1">
      <c r="A53" s="816" t="str">
        <f>収支内訳_一般!A53</f>
        <v>○売上（収入）金額の明細</v>
      </c>
      <c r="B53" s="372"/>
      <c r="C53" s="372"/>
      <c r="D53" s="372"/>
      <c r="E53" s="372"/>
      <c r="F53" s="372"/>
      <c r="G53" s="372"/>
      <c r="H53" s="372"/>
      <c r="I53" s="372"/>
      <c r="J53" s="372"/>
      <c r="K53" s="372"/>
      <c r="L53" s="372"/>
      <c r="M53" s="372"/>
      <c r="N53" s="372"/>
      <c r="O53" s="372"/>
      <c r="P53" s="372"/>
      <c r="Q53" s="372"/>
      <c r="R53" s="372"/>
      <c r="S53" s="372"/>
      <c r="T53" s="372"/>
      <c r="U53" s="372"/>
      <c r="V53" s="372"/>
      <c r="W53" s="372"/>
      <c r="X53" s="816" t="str">
        <f>収支内訳_一般!X53</f>
        <v>○仕入金額の明細</v>
      </c>
      <c r="Y53" s="372"/>
      <c r="Z53" s="372"/>
      <c r="AA53" s="372"/>
      <c r="AB53" s="372"/>
      <c r="AC53" s="372"/>
      <c r="AD53" s="372"/>
      <c r="AE53" s="372"/>
      <c r="AF53" s="372"/>
      <c r="AG53" s="372"/>
      <c r="AH53" s="372"/>
      <c r="AI53" s="372"/>
      <c r="AJ53" s="372"/>
      <c r="AK53" s="372"/>
      <c r="AL53" s="372"/>
      <c r="AM53" s="372"/>
      <c r="AN53" s="372"/>
      <c r="AO53" s="372"/>
      <c r="AP53" s="372"/>
      <c r="AQ53" s="372"/>
    </row>
    <row r="54" spans="1:49" ht="13.5" customHeight="1">
      <c r="A54" s="2520" t="str">
        <f>収支内訳_一般!A54</f>
        <v>売　上　先　名</v>
      </c>
      <c r="B54" s="2521"/>
      <c r="C54" s="2521"/>
      <c r="D54" s="2521"/>
      <c r="E54" s="2521"/>
      <c r="F54" s="2521"/>
      <c r="G54" s="2522"/>
      <c r="H54" s="2520" t="str">
        <f>収支内訳_一般!H54</f>
        <v>所　在　地</v>
      </c>
      <c r="I54" s="2521"/>
      <c r="J54" s="2521"/>
      <c r="K54" s="2521"/>
      <c r="L54" s="2521"/>
      <c r="M54" s="2521"/>
      <c r="N54" s="2521"/>
      <c r="O54" s="2521"/>
      <c r="P54" s="2522"/>
      <c r="Q54" s="2520" t="str">
        <f>収支内訳_一般!Q54</f>
        <v>売上（収入）金額</v>
      </c>
      <c r="R54" s="2521"/>
      <c r="S54" s="2521"/>
      <c r="T54" s="2521"/>
      <c r="U54" s="2521"/>
      <c r="V54" s="2522"/>
      <c r="W54" s="411"/>
      <c r="X54" s="2520" t="str">
        <f>収支内訳_一般!X54</f>
        <v>仕　入　先　名</v>
      </c>
      <c r="Y54" s="2521"/>
      <c r="Z54" s="2521"/>
      <c r="AA54" s="2521"/>
      <c r="AB54" s="2521"/>
      <c r="AC54" s="2521"/>
      <c r="AD54" s="2522"/>
      <c r="AE54" s="2520" t="str">
        <f>収支内訳_一般!AE54</f>
        <v>所　在　地</v>
      </c>
      <c r="AF54" s="2521"/>
      <c r="AG54" s="2521"/>
      <c r="AH54" s="2521"/>
      <c r="AI54" s="2521"/>
      <c r="AJ54" s="2521"/>
      <c r="AK54" s="2521"/>
      <c r="AL54" s="2521"/>
      <c r="AM54" s="2522"/>
      <c r="AN54" s="2520" t="str">
        <f>収支内訳_一般!AN54</f>
        <v>仕　入　金　額</v>
      </c>
      <c r="AO54" s="2521"/>
      <c r="AP54" s="2521"/>
      <c r="AQ54" s="2521"/>
      <c r="AR54" s="2521"/>
      <c r="AS54" s="2522"/>
      <c r="AT54" s="412"/>
    </row>
    <row r="55" spans="1:49" ht="13.5" customHeight="1">
      <c r="A55" s="2795">
        <f>収支内訳_一般!A55</f>
        <v>0</v>
      </c>
      <c r="B55" s="2796"/>
      <c r="C55" s="2796"/>
      <c r="D55" s="2796"/>
      <c r="E55" s="2796"/>
      <c r="F55" s="2796"/>
      <c r="G55" s="2797"/>
      <c r="H55" s="2795">
        <f>収支内訳_一般!H55</f>
        <v>0</v>
      </c>
      <c r="I55" s="2796"/>
      <c r="J55" s="2796"/>
      <c r="K55" s="2796"/>
      <c r="L55" s="2796"/>
      <c r="M55" s="2796"/>
      <c r="N55" s="2796"/>
      <c r="O55" s="2796"/>
      <c r="P55" s="2797"/>
      <c r="Q55" s="2798">
        <f>収支内訳_一般!Q55</f>
        <v>0</v>
      </c>
      <c r="R55" s="2799"/>
      <c r="S55" s="2799"/>
      <c r="T55" s="2799"/>
      <c r="U55" s="2799"/>
      <c r="V55" s="2800"/>
      <c r="W55" s="413"/>
      <c r="X55" s="2795">
        <f>収支内訳_一般!X55</f>
        <v>0</v>
      </c>
      <c r="Y55" s="2796"/>
      <c r="Z55" s="2796"/>
      <c r="AA55" s="2796"/>
      <c r="AB55" s="2796"/>
      <c r="AC55" s="2796"/>
      <c r="AD55" s="2797"/>
      <c r="AE55" s="2795">
        <f>収支内訳_一般!AE55</f>
        <v>0</v>
      </c>
      <c r="AF55" s="2796"/>
      <c r="AG55" s="2796"/>
      <c r="AH55" s="2796"/>
      <c r="AI55" s="2796"/>
      <c r="AJ55" s="2796"/>
      <c r="AK55" s="2796"/>
      <c r="AL55" s="2796"/>
      <c r="AM55" s="2797"/>
      <c r="AN55" s="2798">
        <f>収支内訳_一般!AN55</f>
        <v>0</v>
      </c>
      <c r="AO55" s="2799"/>
      <c r="AP55" s="2799"/>
      <c r="AQ55" s="2799"/>
      <c r="AR55" s="2799"/>
      <c r="AS55" s="2800"/>
      <c r="AT55" s="413"/>
    </row>
    <row r="56" spans="1:49" ht="13.5" customHeight="1">
      <c r="A56" s="2795">
        <f>収支内訳_一般!A56</f>
        <v>0</v>
      </c>
      <c r="B56" s="2796"/>
      <c r="C56" s="2796"/>
      <c r="D56" s="2796"/>
      <c r="E56" s="2796"/>
      <c r="F56" s="2796"/>
      <c r="G56" s="2797"/>
      <c r="H56" s="2795">
        <f>収支内訳_一般!H56</f>
        <v>0</v>
      </c>
      <c r="I56" s="2796"/>
      <c r="J56" s="2796"/>
      <c r="K56" s="2796"/>
      <c r="L56" s="2796"/>
      <c r="M56" s="2796"/>
      <c r="N56" s="2796"/>
      <c r="O56" s="2796"/>
      <c r="P56" s="2797"/>
      <c r="Q56" s="2798">
        <f>収支内訳_一般!Q56</f>
        <v>0</v>
      </c>
      <c r="R56" s="2799"/>
      <c r="S56" s="2799"/>
      <c r="T56" s="2799"/>
      <c r="U56" s="2799"/>
      <c r="V56" s="2800"/>
      <c r="W56" s="413"/>
      <c r="X56" s="2795">
        <f>収支内訳_一般!X56</f>
        <v>0</v>
      </c>
      <c r="Y56" s="2796"/>
      <c r="Z56" s="2796"/>
      <c r="AA56" s="2796"/>
      <c r="AB56" s="2796"/>
      <c r="AC56" s="2796"/>
      <c r="AD56" s="2797"/>
      <c r="AE56" s="2795">
        <f>収支内訳_一般!AE56</f>
        <v>0</v>
      </c>
      <c r="AF56" s="2796"/>
      <c r="AG56" s="2796"/>
      <c r="AH56" s="2796"/>
      <c r="AI56" s="2796"/>
      <c r="AJ56" s="2796"/>
      <c r="AK56" s="2796"/>
      <c r="AL56" s="2796"/>
      <c r="AM56" s="2797"/>
      <c r="AN56" s="2798">
        <f>収支内訳_一般!AN56</f>
        <v>0</v>
      </c>
      <c r="AO56" s="2799"/>
      <c r="AP56" s="2799"/>
      <c r="AQ56" s="2799"/>
      <c r="AR56" s="2799"/>
      <c r="AS56" s="2800"/>
      <c r="AT56" s="413"/>
    </row>
    <row r="57" spans="1:49" ht="13.5" customHeight="1">
      <c r="A57" s="2795">
        <f>収支内訳_一般!A57</f>
        <v>0</v>
      </c>
      <c r="B57" s="2796"/>
      <c r="C57" s="2796"/>
      <c r="D57" s="2796"/>
      <c r="E57" s="2796"/>
      <c r="F57" s="2796"/>
      <c r="G57" s="2797"/>
      <c r="H57" s="2795">
        <f>収支内訳_一般!H57</f>
        <v>0</v>
      </c>
      <c r="I57" s="2796"/>
      <c r="J57" s="2796"/>
      <c r="K57" s="2796"/>
      <c r="L57" s="2796"/>
      <c r="M57" s="2796"/>
      <c r="N57" s="2796"/>
      <c r="O57" s="2796"/>
      <c r="P57" s="2797"/>
      <c r="Q57" s="2798">
        <f>収支内訳_一般!Q57</f>
        <v>0</v>
      </c>
      <c r="R57" s="2799"/>
      <c r="S57" s="2799"/>
      <c r="T57" s="2799"/>
      <c r="U57" s="2799"/>
      <c r="V57" s="2800"/>
      <c r="W57" s="414"/>
      <c r="X57" s="2795">
        <f>収支内訳_一般!X57</f>
        <v>0</v>
      </c>
      <c r="Y57" s="2796"/>
      <c r="Z57" s="2796"/>
      <c r="AA57" s="2796"/>
      <c r="AB57" s="2796"/>
      <c r="AC57" s="2796"/>
      <c r="AD57" s="2797"/>
      <c r="AE57" s="2795">
        <f>収支内訳_一般!AE57</f>
        <v>0</v>
      </c>
      <c r="AF57" s="2796"/>
      <c r="AG57" s="2796"/>
      <c r="AH57" s="2796"/>
      <c r="AI57" s="2796"/>
      <c r="AJ57" s="2796"/>
      <c r="AK57" s="2796"/>
      <c r="AL57" s="2796"/>
      <c r="AM57" s="2797"/>
      <c r="AN57" s="2798">
        <f>収支内訳_一般!AN57</f>
        <v>0</v>
      </c>
      <c r="AO57" s="2799"/>
      <c r="AP57" s="2799"/>
      <c r="AQ57" s="2799"/>
      <c r="AR57" s="2799"/>
      <c r="AS57" s="2800"/>
      <c r="AT57" s="414"/>
    </row>
    <row r="58" spans="1:49" ht="13.5" customHeight="1">
      <c r="A58" s="2795">
        <f>収支内訳_一般!A58</f>
        <v>0</v>
      </c>
      <c r="B58" s="2796"/>
      <c r="C58" s="2796"/>
      <c r="D58" s="2796"/>
      <c r="E58" s="2796"/>
      <c r="F58" s="2796"/>
      <c r="G58" s="2797"/>
      <c r="H58" s="2795">
        <f>収支内訳_一般!H58</f>
        <v>0</v>
      </c>
      <c r="I58" s="2796"/>
      <c r="J58" s="2796"/>
      <c r="K58" s="2796"/>
      <c r="L58" s="2796"/>
      <c r="M58" s="2796"/>
      <c r="N58" s="2796"/>
      <c r="O58" s="2796"/>
      <c r="P58" s="2797"/>
      <c r="Q58" s="2798">
        <f>収支内訳_一般!Q58</f>
        <v>0</v>
      </c>
      <c r="R58" s="2799"/>
      <c r="S58" s="2799"/>
      <c r="T58" s="2799"/>
      <c r="U58" s="2799"/>
      <c r="V58" s="2800"/>
      <c r="W58" s="414"/>
      <c r="X58" s="2795">
        <f>収支内訳_一般!X58</f>
        <v>0</v>
      </c>
      <c r="Y58" s="2796"/>
      <c r="Z58" s="2796"/>
      <c r="AA58" s="2796"/>
      <c r="AB58" s="2796"/>
      <c r="AC58" s="2796"/>
      <c r="AD58" s="2797"/>
      <c r="AE58" s="2795">
        <f>収支内訳_一般!AE58</f>
        <v>0</v>
      </c>
      <c r="AF58" s="2796"/>
      <c r="AG58" s="2796"/>
      <c r="AH58" s="2796"/>
      <c r="AI58" s="2796"/>
      <c r="AJ58" s="2796"/>
      <c r="AK58" s="2796"/>
      <c r="AL58" s="2796"/>
      <c r="AM58" s="2797"/>
      <c r="AN58" s="2798">
        <f>収支内訳_一般!AN58</f>
        <v>0</v>
      </c>
      <c r="AO58" s="2799"/>
      <c r="AP58" s="2799"/>
      <c r="AQ58" s="2799"/>
      <c r="AR58" s="2799"/>
      <c r="AS58" s="2800"/>
      <c r="AT58" s="414"/>
    </row>
    <row r="59" spans="1:49" ht="13.5" customHeight="1">
      <c r="A59" s="2795">
        <f>収支内訳_一般!A59</f>
        <v>0</v>
      </c>
      <c r="B59" s="2796"/>
      <c r="C59" s="2796"/>
      <c r="D59" s="2796"/>
      <c r="E59" s="2796"/>
      <c r="F59" s="2796"/>
      <c r="G59" s="2797"/>
      <c r="H59" s="2795">
        <f>収支内訳_一般!H59</f>
        <v>0</v>
      </c>
      <c r="I59" s="2796"/>
      <c r="J59" s="2796"/>
      <c r="K59" s="2796"/>
      <c r="L59" s="2796"/>
      <c r="M59" s="2796"/>
      <c r="N59" s="2796"/>
      <c r="O59" s="2796"/>
      <c r="P59" s="2797"/>
      <c r="Q59" s="2798">
        <f>収支内訳_一般!Q59</f>
        <v>0</v>
      </c>
      <c r="R59" s="2799"/>
      <c r="S59" s="2799"/>
      <c r="T59" s="2799"/>
      <c r="U59" s="2799"/>
      <c r="V59" s="2800"/>
      <c r="W59" s="414"/>
      <c r="X59" s="2795">
        <f>収支内訳_一般!X59</f>
        <v>0</v>
      </c>
      <c r="Y59" s="2796"/>
      <c r="Z59" s="2796"/>
      <c r="AA59" s="2796"/>
      <c r="AB59" s="2796"/>
      <c r="AC59" s="2796"/>
      <c r="AD59" s="2797"/>
      <c r="AE59" s="2795">
        <f>収支内訳_一般!AE59</f>
        <v>0</v>
      </c>
      <c r="AF59" s="2796"/>
      <c r="AG59" s="2796"/>
      <c r="AH59" s="2796"/>
      <c r="AI59" s="2796"/>
      <c r="AJ59" s="2796"/>
      <c r="AK59" s="2796"/>
      <c r="AL59" s="2796"/>
      <c r="AM59" s="2797"/>
      <c r="AN59" s="2798">
        <f>収支内訳_一般!AN59</f>
        <v>0</v>
      </c>
      <c r="AO59" s="2799"/>
      <c r="AP59" s="2799"/>
      <c r="AQ59" s="2799"/>
      <c r="AR59" s="2799"/>
      <c r="AS59" s="2800"/>
      <c r="AT59" s="414"/>
    </row>
    <row r="60" spans="1:49" ht="13.5" customHeight="1">
      <c r="A60" s="415"/>
      <c r="B60" s="2507" t="str">
        <f>収支内訳_一般!B60</f>
        <v>上記以外の売上先の計</v>
      </c>
      <c r="C60" s="2507"/>
      <c r="D60" s="2507"/>
      <c r="E60" s="2507"/>
      <c r="F60" s="2507"/>
      <c r="G60" s="2507"/>
      <c r="H60" s="2507"/>
      <c r="I60" s="2507"/>
      <c r="J60" s="2507"/>
      <c r="K60" s="2507"/>
      <c r="L60" s="2507"/>
      <c r="M60" s="2507"/>
      <c r="N60" s="2507"/>
      <c r="O60" s="416"/>
      <c r="P60" s="417"/>
      <c r="Q60" s="2798">
        <f>収支内訳_一般!Q60</f>
        <v>0</v>
      </c>
      <c r="R60" s="2799"/>
      <c r="S60" s="2799"/>
      <c r="T60" s="2799"/>
      <c r="U60" s="2799"/>
      <c r="V60" s="2800"/>
      <c r="W60" s="414"/>
      <c r="X60" s="415"/>
      <c r="Y60" s="2507" t="str">
        <f>収支内訳_一般!Y60</f>
        <v>上記以外の仕入先の計</v>
      </c>
      <c r="Z60" s="2507"/>
      <c r="AA60" s="2507"/>
      <c r="AB60" s="2507"/>
      <c r="AC60" s="2507"/>
      <c r="AD60" s="2507"/>
      <c r="AE60" s="2507"/>
      <c r="AF60" s="2507"/>
      <c r="AG60" s="2507"/>
      <c r="AH60" s="2507"/>
      <c r="AI60" s="2507"/>
      <c r="AJ60" s="2507"/>
      <c r="AK60" s="2507"/>
      <c r="AL60" s="416"/>
      <c r="AM60" s="417"/>
      <c r="AN60" s="2798">
        <f>収支内訳_一般!AN60</f>
        <v>0</v>
      </c>
      <c r="AO60" s="2799"/>
      <c r="AP60" s="2799"/>
      <c r="AQ60" s="2799"/>
      <c r="AR60" s="2799"/>
      <c r="AS60" s="2800"/>
      <c r="AT60" s="414"/>
    </row>
    <row r="61" spans="1:49" ht="18" customHeight="1">
      <c r="B61" s="2801" t="str">
        <f>収支内訳_一般!B61</f>
        <v>右記①のうち軽減税率対象</v>
      </c>
      <c r="C61" s="2802"/>
      <c r="D61" s="2802"/>
      <c r="E61" s="2802"/>
      <c r="F61" s="2802"/>
      <c r="G61" s="2803"/>
      <c r="H61" s="823" t="str">
        <f>収支内訳_一般!H61</f>
        <v>うち</v>
      </c>
      <c r="I61" s="2804">
        <f>収支内訳_一般!I61</f>
        <v>0</v>
      </c>
      <c r="J61" s="2805"/>
      <c r="K61" s="2805"/>
      <c r="L61" s="2805"/>
      <c r="M61" s="2806"/>
      <c r="N61" s="419"/>
      <c r="O61" s="822" t="str">
        <f>収支内訳_一般!O61</f>
        <v>計</v>
      </c>
      <c r="P61" s="421"/>
      <c r="Q61" s="422" t="str">
        <f>収支内訳_一般!Q61</f>
        <v>①</v>
      </c>
      <c r="R61" s="2514">
        <f>収支内訳_一般!R61</f>
        <v>0</v>
      </c>
      <c r="S61" s="2514"/>
      <c r="T61" s="2514"/>
      <c r="U61" s="2514"/>
      <c r="V61" s="2518"/>
      <c r="W61" s="414"/>
      <c r="X61" s="423"/>
      <c r="Y61" s="2801" t="str">
        <f>収支内訳_一般!Y61</f>
        <v>右記⑥のうち軽減税率対象</v>
      </c>
      <c r="Z61" s="2802"/>
      <c r="AA61" s="2802"/>
      <c r="AB61" s="2802"/>
      <c r="AC61" s="2802"/>
      <c r="AD61" s="2803"/>
      <c r="AE61" s="823" t="str">
        <f>収支内訳_一般!AE61</f>
        <v>うち</v>
      </c>
      <c r="AF61" s="2807">
        <f>収支内訳_一般!AF61</f>
        <v>0</v>
      </c>
      <c r="AG61" s="2808"/>
      <c r="AH61" s="2808"/>
      <c r="AI61" s="2808"/>
      <c r="AJ61" s="2809"/>
      <c r="AK61" s="419"/>
      <c r="AL61" s="822" t="str">
        <f>収支内訳_一般!AL61</f>
        <v>計</v>
      </c>
      <c r="AM61" s="421"/>
      <c r="AN61" s="422" t="str">
        <f>収支内訳_一般!AN61</f>
        <v>⑥</v>
      </c>
      <c r="AO61" s="2514">
        <f>収支内訳_一般!AO61</f>
        <v>0</v>
      </c>
      <c r="AP61" s="2514"/>
      <c r="AQ61" s="2514"/>
      <c r="AR61" s="2514"/>
      <c r="AS61" s="2518"/>
      <c r="AT61" s="414"/>
    </row>
    <row r="62" spans="1:49" ht="3" customHeight="1">
      <c r="A62" s="423"/>
      <c r="B62" s="413"/>
      <c r="C62" s="413"/>
      <c r="D62" s="413"/>
      <c r="E62" s="413"/>
      <c r="F62" s="371"/>
      <c r="G62" s="371"/>
      <c r="H62" s="424"/>
      <c r="I62" s="424"/>
      <c r="J62" s="424"/>
      <c r="K62" s="414"/>
      <c r="L62" s="414"/>
      <c r="M62" s="414"/>
      <c r="N62" s="424"/>
      <c r="O62" s="424"/>
      <c r="P62" s="414"/>
      <c r="Q62" s="414"/>
      <c r="R62" s="414"/>
      <c r="S62" s="371"/>
      <c r="T62" s="371"/>
      <c r="U62" s="371"/>
      <c r="V62" s="371"/>
      <c r="W62" s="371"/>
      <c r="X62" s="413"/>
      <c r="Y62" s="413"/>
      <c r="Z62" s="413"/>
      <c r="AA62" s="413"/>
      <c r="AB62" s="413"/>
      <c r="AC62" s="425"/>
      <c r="AD62" s="425"/>
      <c r="AE62" s="424"/>
      <c r="AF62" s="424"/>
      <c r="AG62" s="424"/>
      <c r="AH62" s="424"/>
      <c r="AI62" s="424"/>
      <c r="AJ62" s="424"/>
      <c r="AK62" s="426"/>
      <c r="AL62" s="406"/>
      <c r="AM62" s="406"/>
      <c r="AN62" s="406"/>
      <c r="AO62" s="406"/>
      <c r="AP62" s="406"/>
      <c r="AQ62" s="406"/>
      <c r="AR62" s="424"/>
      <c r="AS62" s="424"/>
      <c r="AT62" s="424"/>
      <c r="AV62" s="413"/>
      <c r="AW62" s="413"/>
    </row>
    <row r="63" spans="1:49" s="815" customFormat="1" ht="12" customHeight="1">
      <c r="A63" s="816" t="str">
        <f>収支内訳_一般!A63</f>
        <v>○減価償却費の計算</v>
      </c>
      <c r="B63" s="372"/>
      <c r="C63" s="372"/>
      <c r="D63" s="372"/>
      <c r="E63" s="372"/>
      <c r="F63" s="372"/>
      <c r="G63" s="372"/>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row>
    <row r="64" spans="1:49" ht="12" customHeight="1">
      <c r="A64" s="427"/>
      <c r="B64" s="2304" t="str">
        <f>収支内訳_一般!B64</f>
        <v>減価償却資産</v>
      </c>
      <c r="C64" s="2304"/>
      <c r="D64" s="2304"/>
      <c r="E64" s="2304"/>
      <c r="F64" s="428"/>
      <c r="G64" s="2479" t="str">
        <f>収支内訳_一般!G64</f>
        <v>面　積</v>
      </c>
      <c r="H64" s="2481"/>
      <c r="I64" s="2479" t="str">
        <f>収支内訳_一般!I64</f>
        <v>取　得</v>
      </c>
      <c r="J64" s="2481"/>
      <c r="K64" s="374" t="str">
        <f>収支内訳_一般!K64</f>
        <v>ｲ</v>
      </c>
      <c r="L64" s="429" t="str">
        <f>収支内訳_一般!L64</f>
        <v>取得価額</v>
      </c>
      <c r="M64" s="430"/>
      <c r="N64" s="431"/>
      <c r="O64" s="430" t="str">
        <f>収支内訳_一般!O64</f>
        <v>　ﾛ</v>
      </c>
      <c r="P64" s="2304" t="str">
        <f>収支内訳_一般!P64</f>
        <v>償却の</v>
      </c>
      <c r="Q64" s="2305"/>
      <c r="R64" s="2497" t="str">
        <f>収支内訳_一般!R64</f>
        <v>償却
方法</v>
      </c>
      <c r="S64" s="2776"/>
      <c r="T64" s="2472" t="str">
        <f>収支内訳_一般!T64</f>
        <v>耐用年数</v>
      </c>
      <c r="U64" s="2473"/>
      <c r="V64" s="2472" t="str">
        <f>収支内訳_一般!V64</f>
        <v>ﾊ　償却率</v>
      </c>
      <c r="W64" s="2473"/>
      <c r="X64" s="2474" t="str">
        <f>収支内訳_一般!X64</f>
        <v>　ﾆ　本年</v>
      </c>
      <c r="Y64" s="2475"/>
      <c r="Z64" s="2476" t="str">
        <f>収支内訳_一般!Z64</f>
        <v>　ﾎ 　本年分の</v>
      </c>
      <c r="AA64" s="2477"/>
      <c r="AB64" s="2478"/>
      <c r="AC64" s="432" t="str">
        <f>収支内訳_一般!AC64</f>
        <v>　ﾍ</v>
      </c>
      <c r="AD64" s="430"/>
      <c r="AE64" s="431"/>
      <c r="AF64" s="2476" t="str">
        <f>収支内訳_一般!AF64</f>
        <v>　ﾄ　本年分の</v>
      </c>
      <c r="AG64" s="2477"/>
      <c r="AH64" s="2478"/>
      <c r="AI64" s="432" t="str">
        <f>収支内訳_一般!AI64</f>
        <v>　ﾁ</v>
      </c>
      <c r="AJ64" s="431" t="str">
        <f>収支内訳_一般!AJ64</f>
        <v>事</v>
      </c>
      <c r="AK64" s="2476" t="str">
        <f>収支内訳_一般!AK64</f>
        <v>　ﾘ　本年分の必</v>
      </c>
      <c r="AL64" s="2477"/>
      <c r="AM64" s="2478"/>
      <c r="AN64" s="432" t="str">
        <f>収支内訳_一般!AN64</f>
        <v>　ﾇ</v>
      </c>
      <c r="AO64" s="433"/>
      <c r="AP64" s="434"/>
      <c r="AQ64" s="2479" t="str">
        <f>収支内訳_一般!AQ64</f>
        <v>摘　　要</v>
      </c>
      <c r="AR64" s="2480"/>
      <c r="AS64" s="2480"/>
      <c r="AT64" s="2481"/>
      <c r="AU64" s="410"/>
    </row>
    <row r="65" spans="1:47" ht="12" customHeight="1">
      <c r="A65" s="435"/>
      <c r="B65" s="2502" t="str">
        <f>収支内訳_一般!B65</f>
        <v>の名称等</v>
      </c>
      <c r="C65" s="2502"/>
      <c r="D65" s="2502"/>
      <c r="E65" s="2502"/>
      <c r="F65" s="436"/>
      <c r="G65" s="2482" t="str">
        <f>収支内訳_一般!G65</f>
        <v>又　は</v>
      </c>
      <c r="H65" s="2484"/>
      <c r="I65" s="2482"/>
      <c r="J65" s="2484"/>
      <c r="K65" s="2503" t="str">
        <f>収支内訳_一般!K65</f>
        <v>（償却保証額）</v>
      </c>
      <c r="L65" s="2810"/>
      <c r="M65" s="2810"/>
      <c r="N65" s="2505"/>
      <c r="O65" s="2445" t="str">
        <f>収支内訳_一般!O65</f>
        <v>基礎になる金額(円)</v>
      </c>
      <c r="P65" s="2827"/>
      <c r="Q65" s="2447"/>
      <c r="R65" s="2460"/>
      <c r="S65" s="2462"/>
      <c r="T65" s="2498"/>
      <c r="U65" s="2499"/>
      <c r="V65" s="2451" t="str">
        <f>収支内訳_一般!V65</f>
        <v>又は</v>
      </c>
      <c r="W65" s="2452"/>
      <c r="X65" s="2453" t="str">
        <f>収支内訳_一般!X65</f>
        <v>中の償却期間(月)</v>
      </c>
      <c r="Y65" s="2454"/>
      <c r="Z65" s="2457" t="str">
        <f>収支内訳_一般!Z65</f>
        <v>普通償却費</v>
      </c>
      <c r="AA65" s="2828"/>
      <c r="AB65" s="2459"/>
      <c r="AC65" s="2460" t="str">
        <f>収支内訳_一般!AC65</f>
        <v>特別
償却費</v>
      </c>
      <c r="AD65" s="2811"/>
      <c r="AE65" s="2462"/>
      <c r="AF65" s="2466" t="str">
        <f>収支内訳_一般!AF65</f>
        <v>償却費合計
（　ﾎ　+　ﾍ　）</v>
      </c>
      <c r="AG65" s="2812"/>
      <c r="AH65" s="2468"/>
      <c r="AI65" s="2488" t="str">
        <f>収支内訳_一般!AI65</f>
        <v>業専用割合 ％</v>
      </c>
      <c r="AJ65" s="2489"/>
      <c r="AK65" s="2466" t="str">
        <f>収支内訳_一般!AK65</f>
        <v>要経費算入額
（　ﾄ　×　ﾁ　）</v>
      </c>
      <c r="AL65" s="2812"/>
      <c r="AM65" s="2468"/>
      <c r="AN65" s="2466" t="str">
        <f>収支内訳_一般!AN65</f>
        <v>未償却残高
（期末残高）</v>
      </c>
      <c r="AO65" s="2812"/>
      <c r="AP65" s="2468"/>
      <c r="AQ65" s="2482"/>
      <c r="AR65" s="2763"/>
      <c r="AS65" s="2763"/>
      <c r="AT65" s="2484"/>
      <c r="AU65" s="410"/>
    </row>
    <row r="66" spans="1:47" ht="12" customHeight="1">
      <c r="A66" s="2500" t="str">
        <f>収支内訳_一般!A66</f>
        <v>（繰延資産を含む）</v>
      </c>
      <c r="B66" s="2506"/>
      <c r="C66" s="2506"/>
      <c r="D66" s="2506"/>
      <c r="E66" s="2506"/>
      <c r="F66" s="2501"/>
      <c r="G66" s="2485" t="str">
        <f>収支内訳_一般!G66</f>
        <v>数　量</v>
      </c>
      <c r="H66" s="2487"/>
      <c r="I66" s="2485" t="str">
        <f>収支内訳_一般!I66</f>
        <v>年　月</v>
      </c>
      <c r="J66" s="2487"/>
      <c r="K66" s="437"/>
      <c r="L66" s="413"/>
      <c r="M66" s="413"/>
      <c r="N66" s="438"/>
      <c r="O66" s="2448"/>
      <c r="P66" s="2449"/>
      <c r="Q66" s="2450"/>
      <c r="R66" s="2463"/>
      <c r="S66" s="2465"/>
      <c r="T66" s="2500"/>
      <c r="U66" s="2501"/>
      <c r="V66" s="2492" t="str">
        <f>収支内訳_一般!V66</f>
        <v>改定償却率</v>
      </c>
      <c r="W66" s="2493"/>
      <c r="X66" s="2455"/>
      <c r="Y66" s="2456"/>
      <c r="Z66" s="2494" t="str">
        <f>収支内訳_一般!Z66</f>
        <v>（ ﾛ × ﾊ × ﾆ ）</v>
      </c>
      <c r="AA66" s="2495"/>
      <c r="AB66" s="2496"/>
      <c r="AC66" s="2463"/>
      <c r="AD66" s="2464"/>
      <c r="AE66" s="2465"/>
      <c r="AF66" s="2469"/>
      <c r="AG66" s="2470"/>
      <c r="AH66" s="2471"/>
      <c r="AI66" s="2490"/>
      <c r="AJ66" s="2491"/>
      <c r="AK66" s="2469"/>
      <c r="AL66" s="2470"/>
      <c r="AM66" s="2471"/>
      <c r="AN66" s="2469"/>
      <c r="AO66" s="2470"/>
      <c r="AP66" s="2471"/>
      <c r="AQ66" s="2485"/>
      <c r="AR66" s="2486"/>
      <c r="AS66" s="2486"/>
      <c r="AT66" s="2487"/>
      <c r="AU66" s="410"/>
    </row>
    <row r="67" spans="1:47" s="365" customFormat="1" ht="8.4499999999999993" customHeight="1">
      <c r="A67" s="2813">
        <f>収支内訳_一般!A67</f>
        <v>0</v>
      </c>
      <c r="B67" s="2814"/>
      <c r="C67" s="2814"/>
      <c r="D67" s="2814"/>
      <c r="E67" s="2814"/>
      <c r="F67" s="2815"/>
      <c r="G67" s="2819">
        <f>収支内訳_一般!G67</f>
        <v>0</v>
      </c>
      <c r="H67" s="2820"/>
      <c r="I67" s="2823">
        <f>収支内訳_一般!I67</f>
        <v>0</v>
      </c>
      <c r="J67" s="2825">
        <f>収支内訳_一般!J67</f>
        <v>0</v>
      </c>
      <c r="K67" s="2426">
        <f>収支内訳_一般!K67</f>
        <v>0</v>
      </c>
      <c r="L67" s="2427"/>
      <c r="M67" s="2427"/>
      <c r="N67" s="2428"/>
      <c r="O67" s="2426">
        <f>収支内訳_一般!O67</f>
        <v>0</v>
      </c>
      <c r="P67" s="2427"/>
      <c r="Q67" s="2428"/>
      <c r="R67" s="2819">
        <f>収支内訳_一般!R67</f>
        <v>0</v>
      </c>
      <c r="S67" s="2820"/>
      <c r="T67" s="2819">
        <f>収支内訳_一般!T67</f>
        <v>0</v>
      </c>
      <c r="U67" s="2820"/>
      <c r="V67" s="2845">
        <f>収支内訳_一般!V67</f>
        <v>0</v>
      </c>
      <c r="W67" s="2846"/>
      <c r="X67" s="2849">
        <f>収支内訳_一般!X67</f>
        <v>0</v>
      </c>
      <c r="Y67" s="2850"/>
      <c r="Z67" s="2851"/>
      <c r="AA67" s="2852"/>
      <c r="AB67" s="2853"/>
      <c r="AC67" s="2829">
        <f>収支内訳_一般!AC67</f>
        <v>0</v>
      </c>
      <c r="AD67" s="2830"/>
      <c r="AE67" s="2831"/>
      <c r="AF67" s="769"/>
      <c r="AG67" s="770"/>
      <c r="AH67" s="771"/>
      <c r="AI67" s="2835">
        <f>収支内訳_一般!AI67</f>
        <v>0</v>
      </c>
      <c r="AJ67" s="2836"/>
      <c r="AK67" s="769"/>
      <c r="AL67" s="772"/>
      <c r="AM67" s="773"/>
      <c r="AN67" s="777"/>
      <c r="AO67" s="772"/>
      <c r="AP67" s="773"/>
      <c r="AQ67" s="2839">
        <f>収支内訳_一般!AQ67</f>
        <v>0</v>
      </c>
      <c r="AR67" s="2840"/>
      <c r="AS67" s="2840"/>
      <c r="AT67" s="2841"/>
      <c r="AU67" s="439"/>
    </row>
    <row r="68" spans="1:47" s="365" customFormat="1" ht="9" customHeight="1">
      <c r="A68" s="2816"/>
      <c r="B68" s="2817"/>
      <c r="C68" s="2817"/>
      <c r="D68" s="2817"/>
      <c r="E68" s="2817"/>
      <c r="F68" s="2818"/>
      <c r="G68" s="2821"/>
      <c r="H68" s="2822"/>
      <c r="I68" s="2824"/>
      <c r="J68" s="2826"/>
      <c r="K68" s="2429"/>
      <c r="L68" s="2430"/>
      <c r="M68" s="2430"/>
      <c r="N68" s="2431"/>
      <c r="O68" s="2429"/>
      <c r="P68" s="2430"/>
      <c r="Q68" s="2431"/>
      <c r="R68" s="2821"/>
      <c r="S68" s="2822"/>
      <c r="T68" s="2821"/>
      <c r="U68" s="2822"/>
      <c r="V68" s="2847"/>
      <c r="W68" s="2848"/>
      <c r="X68" s="2391">
        <f>収支内訳_一般!X68</f>
        <v>12</v>
      </c>
      <c r="Y68" s="2392"/>
      <c r="Z68" s="2429">
        <f>収支内訳_一般!Z68</f>
        <v>0</v>
      </c>
      <c r="AA68" s="2430"/>
      <c r="AB68" s="2431"/>
      <c r="AC68" s="2832"/>
      <c r="AD68" s="2833"/>
      <c r="AE68" s="2834"/>
      <c r="AF68" s="2429">
        <f>収支内訳_一般!AF68</f>
        <v>0</v>
      </c>
      <c r="AG68" s="2430"/>
      <c r="AH68" s="2431"/>
      <c r="AI68" s="2837"/>
      <c r="AJ68" s="2838"/>
      <c r="AK68" s="2439">
        <f>収支内訳_一般!AK68</f>
        <v>0</v>
      </c>
      <c r="AL68" s="2440"/>
      <c r="AM68" s="2441"/>
      <c r="AN68" s="2439">
        <f>収支内訳_一般!AN68</f>
        <v>0</v>
      </c>
      <c r="AO68" s="2440"/>
      <c r="AP68" s="2441"/>
      <c r="AQ68" s="2842"/>
      <c r="AR68" s="2843"/>
      <c r="AS68" s="2843"/>
      <c r="AT68" s="2844"/>
      <c r="AU68" s="439"/>
    </row>
    <row r="69" spans="1:47" s="365" customFormat="1" ht="8.4499999999999993" customHeight="1">
      <c r="A69" s="2813">
        <f>収支内訳_一般!A69</f>
        <v>0</v>
      </c>
      <c r="B69" s="2814"/>
      <c r="C69" s="2814"/>
      <c r="D69" s="2814"/>
      <c r="E69" s="2814"/>
      <c r="F69" s="2815"/>
      <c r="G69" s="2819">
        <f>収支内訳_一般!G69</f>
        <v>0</v>
      </c>
      <c r="H69" s="2820"/>
      <c r="I69" s="2823">
        <f>収支内訳_一般!I69</f>
        <v>0</v>
      </c>
      <c r="J69" s="2825">
        <f>収支内訳_一般!J69</f>
        <v>0</v>
      </c>
      <c r="K69" s="2426">
        <f>収支内訳_一般!K69</f>
        <v>0</v>
      </c>
      <c r="L69" s="2427"/>
      <c r="M69" s="2427"/>
      <c r="N69" s="2428"/>
      <c r="O69" s="2426">
        <f>収支内訳_一般!O69</f>
        <v>0</v>
      </c>
      <c r="P69" s="2427"/>
      <c r="Q69" s="2428"/>
      <c r="R69" s="2819">
        <f>収支内訳_一般!R69</f>
        <v>0</v>
      </c>
      <c r="S69" s="2820"/>
      <c r="T69" s="2819">
        <f>収支内訳_一般!T69</f>
        <v>0</v>
      </c>
      <c r="U69" s="2820"/>
      <c r="V69" s="2845">
        <f>収支内訳_一般!V69</f>
        <v>0</v>
      </c>
      <c r="W69" s="2846"/>
      <c r="X69" s="2849">
        <f>収支内訳_一般!X69</f>
        <v>0</v>
      </c>
      <c r="Y69" s="2850"/>
      <c r="Z69" s="2854">
        <f>収支内訳_一般!Z69</f>
        <v>0</v>
      </c>
      <c r="AA69" s="2854"/>
      <c r="AB69" s="2854"/>
      <c r="AC69" s="2829">
        <f>収支内訳_一般!AC69</f>
        <v>0</v>
      </c>
      <c r="AD69" s="2830"/>
      <c r="AE69" s="2831"/>
      <c r="AF69" s="2426">
        <f>収支内訳_一般!AF69</f>
        <v>0</v>
      </c>
      <c r="AG69" s="2427"/>
      <c r="AH69" s="2428"/>
      <c r="AI69" s="2835">
        <f>収支内訳_一般!AI69</f>
        <v>0</v>
      </c>
      <c r="AJ69" s="2836"/>
      <c r="AK69" s="2436">
        <f>収支内訳_一般!AK69</f>
        <v>0</v>
      </c>
      <c r="AL69" s="2437"/>
      <c r="AM69" s="2438"/>
      <c r="AN69" s="2436">
        <f>収支内訳_一般!AN69</f>
        <v>0</v>
      </c>
      <c r="AO69" s="2437"/>
      <c r="AP69" s="2438"/>
      <c r="AQ69" s="2839">
        <f>収支内訳_一般!AQ69</f>
        <v>0</v>
      </c>
      <c r="AR69" s="2840"/>
      <c r="AS69" s="2840"/>
      <c r="AT69" s="2841"/>
      <c r="AU69" s="439"/>
    </row>
    <row r="70" spans="1:47" s="365" customFormat="1" ht="9" customHeight="1">
      <c r="A70" s="2816"/>
      <c r="B70" s="2817"/>
      <c r="C70" s="2817"/>
      <c r="D70" s="2817"/>
      <c r="E70" s="2817"/>
      <c r="F70" s="2818"/>
      <c r="G70" s="2821"/>
      <c r="H70" s="2822"/>
      <c r="I70" s="2824"/>
      <c r="J70" s="2826"/>
      <c r="K70" s="2429"/>
      <c r="L70" s="2430"/>
      <c r="M70" s="2430"/>
      <c r="N70" s="2431"/>
      <c r="O70" s="2429"/>
      <c r="P70" s="2430"/>
      <c r="Q70" s="2431"/>
      <c r="R70" s="2821"/>
      <c r="S70" s="2822"/>
      <c r="T70" s="2821"/>
      <c r="U70" s="2822"/>
      <c r="V70" s="2847"/>
      <c r="W70" s="2848"/>
      <c r="X70" s="2391">
        <f>収支内訳_一般!X70</f>
        <v>12</v>
      </c>
      <c r="Y70" s="2392"/>
      <c r="Z70" s="2854"/>
      <c r="AA70" s="2854"/>
      <c r="AB70" s="2854"/>
      <c r="AC70" s="2832"/>
      <c r="AD70" s="2833"/>
      <c r="AE70" s="2834"/>
      <c r="AF70" s="2429"/>
      <c r="AG70" s="2430"/>
      <c r="AH70" s="2431"/>
      <c r="AI70" s="2837"/>
      <c r="AJ70" s="2838"/>
      <c r="AK70" s="2439"/>
      <c r="AL70" s="2440"/>
      <c r="AM70" s="2441"/>
      <c r="AN70" s="2439"/>
      <c r="AO70" s="2440"/>
      <c r="AP70" s="2441"/>
      <c r="AQ70" s="2842"/>
      <c r="AR70" s="2843"/>
      <c r="AS70" s="2843"/>
      <c r="AT70" s="2844"/>
      <c r="AU70" s="439"/>
    </row>
    <row r="71" spans="1:47" s="365" customFormat="1" ht="8.4499999999999993" customHeight="1">
      <c r="A71" s="2813">
        <f>収支内訳_一般!A71</f>
        <v>0</v>
      </c>
      <c r="B71" s="2814"/>
      <c r="C71" s="2814"/>
      <c r="D71" s="2814"/>
      <c r="E71" s="2814"/>
      <c r="F71" s="2815"/>
      <c r="G71" s="2819">
        <f>収支内訳_一般!G71</f>
        <v>0</v>
      </c>
      <c r="H71" s="2820"/>
      <c r="I71" s="2823">
        <f>収支内訳_一般!I71</f>
        <v>0</v>
      </c>
      <c r="J71" s="2825">
        <f>収支内訳_一般!J71</f>
        <v>0</v>
      </c>
      <c r="K71" s="2426">
        <f>収支内訳_一般!K71</f>
        <v>0</v>
      </c>
      <c r="L71" s="2427"/>
      <c r="M71" s="2427"/>
      <c r="N71" s="2428"/>
      <c r="O71" s="2426">
        <f>収支内訳_一般!O71</f>
        <v>0</v>
      </c>
      <c r="P71" s="2427"/>
      <c r="Q71" s="2428"/>
      <c r="R71" s="2819">
        <f>収支内訳_一般!R71</f>
        <v>0</v>
      </c>
      <c r="S71" s="2820"/>
      <c r="T71" s="2819">
        <f>収支内訳_一般!T71</f>
        <v>0</v>
      </c>
      <c r="U71" s="2820"/>
      <c r="V71" s="2845">
        <f>収支内訳_一般!V71</f>
        <v>0</v>
      </c>
      <c r="W71" s="2846"/>
      <c r="X71" s="2849">
        <f>収支内訳_一般!X71</f>
        <v>0</v>
      </c>
      <c r="Y71" s="2850"/>
      <c r="Z71" s="2854">
        <f>収支内訳_一般!Z71</f>
        <v>0</v>
      </c>
      <c r="AA71" s="2854"/>
      <c r="AB71" s="2854"/>
      <c r="AC71" s="2829">
        <f>収支内訳_一般!AC71</f>
        <v>0</v>
      </c>
      <c r="AD71" s="2830"/>
      <c r="AE71" s="2831"/>
      <c r="AF71" s="2426">
        <f>収支内訳_一般!AF71</f>
        <v>0</v>
      </c>
      <c r="AG71" s="2427"/>
      <c r="AH71" s="2428"/>
      <c r="AI71" s="2835">
        <f>収支内訳_一般!AI71</f>
        <v>0</v>
      </c>
      <c r="AJ71" s="2836"/>
      <c r="AK71" s="2436">
        <f>収支内訳_一般!AK71</f>
        <v>0</v>
      </c>
      <c r="AL71" s="2437"/>
      <c r="AM71" s="2438"/>
      <c r="AN71" s="2436">
        <f>収支内訳_一般!AN71</f>
        <v>0</v>
      </c>
      <c r="AO71" s="2437"/>
      <c r="AP71" s="2438"/>
      <c r="AQ71" s="2839">
        <f>収支内訳_一般!AQ71</f>
        <v>0</v>
      </c>
      <c r="AR71" s="2840"/>
      <c r="AS71" s="2840"/>
      <c r="AT71" s="2841"/>
      <c r="AU71" s="439"/>
    </row>
    <row r="72" spans="1:47" s="365" customFormat="1" ht="9" customHeight="1">
      <c r="A72" s="2816"/>
      <c r="B72" s="2817"/>
      <c r="C72" s="2817"/>
      <c r="D72" s="2817"/>
      <c r="E72" s="2817"/>
      <c r="F72" s="2818"/>
      <c r="G72" s="2821"/>
      <c r="H72" s="2822"/>
      <c r="I72" s="2824"/>
      <c r="J72" s="2826"/>
      <c r="K72" s="2429"/>
      <c r="L72" s="2430"/>
      <c r="M72" s="2430"/>
      <c r="N72" s="2431"/>
      <c r="O72" s="2429"/>
      <c r="P72" s="2430"/>
      <c r="Q72" s="2431"/>
      <c r="R72" s="2821"/>
      <c r="S72" s="2822"/>
      <c r="T72" s="2821"/>
      <c r="U72" s="2822"/>
      <c r="V72" s="2847"/>
      <c r="W72" s="2848"/>
      <c r="X72" s="2391">
        <f>収支内訳_一般!X72</f>
        <v>12</v>
      </c>
      <c r="Y72" s="2392"/>
      <c r="Z72" s="2854"/>
      <c r="AA72" s="2854"/>
      <c r="AB72" s="2854"/>
      <c r="AC72" s="2832"/>
      <c r="AD72" s="2833"/>
      <c r="AE72" s="2834"/>
      <c r="AF72" s="2429"/>
      <c r="AG72" s="2430"/>
      <c r="AH72" s="2431"/>
      <c r="AI72" s="2837"/>
      <c r="AJ72" s="2838"/>
      <c r="AK72" s="2439"/>
      <c r="AL72" s="2440"/>
      <c r="AM72" s="2441"/>
      <c r="AN72" s="2439"/>
      <c r="AO72" s="2440"/>
      <c r="AP72" s="2441"/>
      <c r="AQ72" s="2842"/>
      <c r="AR72" s="2843"/>
      <c r="AS72" s="2843"/>
      <c r="AT72" s="2844"/>
      <c r="AU72" s="439"/>
    </row>
    <row r="73" spans="1:47" s="365" customFormat="1" ht="8.4499999999999993" customHeight="1">
      <c r="A73" s="2813">
        <f>収支内訳_一般!A73</f>
        <v>0</v>
      </c>
      <c r="B73" s="2814"/>
      <c r="C73" s="2814"/>
      <c r="D73" s="2814"/>
      <c r="E73" s="2814"/>
      <c r="F73" s="2815"/>
      <c r="G73" s="2819">
        <f>収支内訳_一般!G73</f>
        <v>0</v>
      </c>
      <c r="H73" s="2820"/>
      <c r="I73" s="2823">
        <f>収支内訳_一般!I73</f>
        <v>0</v>
      </c>
      <c r="J73" s="2825">
        <f>収支内訳_一般!J73</f>
        <v>0</v>
      </c>
      <c r="K73" s="2426">
        <f>収支内訳_一般!K73</f>
        <v>0</v>
      </c>
      <c r="L73" s="2427"/>
      <c r="M73" s="2427"/>
      <c r="N73" s="2428"/>
      <c r="O73" s="2426">
        <f>収支内訳_一般!O73</f>
        <v>0</v>
      </c>
      <c r="P73" s="2427"/>
      <c r="Q73" s="2428"/>
      <c r="R73" s="2819">
        <f>収支内訳_一般!R73</f>
        <v>0</v>
      </c>
      <c r="S73" s="2820"/>
      <c r="T73" s="2819">
        <f>収支内訳_一般!T73</f>
        <v>0</v>
      </c>
      <c r="U73" s="2820"/>
      <c r="V73" s="2845">
        <f>収支内訳_一般!V73</f>
        <v>0</v>
      </c>
      <c r="W73" s="2846"/>
      <c r="X73" s="2849">
        <f>収支内訳_一般!X73</f>
        <v>0</v>
      </c>
      <c r="Y73" s="2850"/>
      <c r="Z73" s="2854">
        <f>収支内訳_一般!Z73</f>
        <v>0</v>
      </c>
      <c r="AA73" s="2854"/>
      <c r="AB73" s="2854"/>
      <c r="AC73" s="2829">
        <f>収支内訳_一般!AC73</f>
        <v>0</v>
      </c>
      <c r="AD73" s="2830"/>
      <c r="AE73" s="2831"/>
      <c r="AF73" s="2426">
        <f>収支内訳_一般!AF73</f>
        <v>0</v>
      </c>
      <c r="AG73" s="2427"/>
      <c r="AH73" s="2428"/>
      <c r="AI73" s="2835">
        <f>収支内訳_一般!AI73</f>
        <v>0</v>
      </c>
      <c r="AJ73" s="2836"/>
      <c r="AK73" s="2436">
        <f>収支内訳_一般!AK73</f>
        <v>0</v>
      </c>
      <c r="AL73" s="2437"/>
      <c r="AM73" s="2438"/>
      <c r="AN73" s="2436">
        <f>収支内訳_一般!AN73</f>
        <v>0</v>
      </c>
      <c r="AO73" s="2437"/>
      <c r="AP73" s="2438"/>
      <c r="AQ73" s="2839">
        <f>収支内訳_一般!AQ73</f>
        <v>0</v>
      </c>
      <c r="AR73" s="2840"/>
      <c r="AS73" s="2840"/>
      <c r="AT73" s="2841"/>
      <c r="AU73" s="439"/>
    </row>
    <row r="74" spans="1:47" s="365" customFormat="1" ht="9" customHeight="1">
      <c r="A74" s="2816"/>
      <c r="B74" s="2817"/>
      <c r="C74" s="2817"/>
      <c r="D74" s="2817"/>
      <c r="E74" s="2817"/>
      <c r="F74" s="2818"/>
      <c r="G74" s="2821"/>
      <c r="H74" s="2822"/>
      <c r="I74" s="2824"/>
      <c r="J74" s="2826"/>
      <c r="K74" s="2429"/>
      <c r="L74" s="2430"/>
      <c r="M74" s="2430"/>
      <c r="N74" s="2431"/>
      <c r="O74" s="2429"/>
      <c r="P74" s="2430"/>
      <c r="Q74" s="2431"/>
      <c r="R74" s="2821"/>
      <c r="S74" s="2822"/>
      <c r="T74" s="2821"/>
      <c r="U74" s="2822"/>
      <c r="V74" s="2847"/>
      <c r="W74" s="2848"/>
      <c r="X74" s="2391">
        <f>収支内訳_一般!X74</f>
        <v>12</v>
      </c>
      <c r="Y74" s="2392"/>
      <c r="Z74" s="2854"/>
      <c r="AA74" s="2854"/>
      <c r="AB74" s="2854"/>
      <c r="AC74" s="2832"/>
      <c r="AD74" s="2833"/>
      <c r="AE74" s="2834"/>
      <c r="AF74" s="2429"/>
      <c r="AG74" s="2430"/>
      <c r="AH74" s="2431"/>
      <c r="AI74" s="2837"/>
      <c r="AJ74" s="2838"/>
      <c r="AK74" s="2439"/>
      <c r="AL74" s="2440"/>
      <c r="AM74" s="2441"/>
      <c r="AN74" s="2439"/>
      <c r="AO74" s="2440"/>
      <c r="AP74" s="2441"/>
      <c r="AQ74" s="2842"/>
      <c r="AR74" s="2843"/>
      <c r="AS74" s="2843"/>
      <c r="AT74" s="2844"/>
      <c r="AU74" s="439"/>
    </row>
    <row r="75" spans="1:47" s="365" customFormat="1" ht="8.4499999999999993" customHeight="1">
      <c r="A75" s="2813">
        <f>収支内訳_一般!A75</f>
        <v>0</v>
      </c>
      <c r="B75" s="2814"/>
      <c r="C75" s="2814"/>
      <c r="D75" s="2814"/>
      <c r="E75" s="2814"/>
      <c r="F75" s="2815"/>
      <c r="G75" s="2819">
        <f>収支内訳_一般!G75</f>
        <v>0</v>
      </c>
      <c r="H75" s="2820"/>
      <c r="I75" s="2823">
        <f>収支内訳_一般!I75</f>
        <v>0</v>
      </c>
      <c r="J75" s="2825">
        <f>収支内訳_一般!J75</f>
        <v>0</v>
      </c>
      <c r="K75" s="2426">
        <f>収支内訳_一般!K75</f>
        <v>0</v>
      </c>
      <c r="L75" s="2427"/>
      <c r="M75" s="2427"/>
      <c r="N75" s="2428"/>
      <c r="O75" s="2426">
        <f>収支内訳_一般!O75</f>
        <v>0</v>
      </c>
      <c r="P75" s="2427"/>
      <c r="Q75" s="2428"/>
      <c r="R75" s="2819">
        <f>収支内訳_一般!R75</f>
        <v>0</v>
      </c>
      <c r="S75" s="2820"/>
      <c r="T75" s="2819">
        <f>収支内訳_一般!T75</f>
        <v>0</v>
      </c>
      <c r="U75" s="2820"/>
      <c r="V75" s="2845">
        <f>収支内訳_一般!V75</f>
        <v>0</v>
      </c>
      <c r="W75" s="2846"/>
      <c r="X75" s="2849">
        <f>収支内訳_一般!X75</f>
        <v>0</v>
      </c>
      <c r="Y75" s="2850"/>
      <c r="Z75" s="2854">
        <f>収支内訳_一般!Z75</f>
        <v>0</v>
      </c>
      <c r="AA75" s="2854"/>
      <c r="AB75" s="2854"/>
      <c r="AC75" s="2829">
        <f>収支内訳_一般!AC75</f>
        <v>0</v>
      </c>
      <c r="AD75" s="2830"/>
      <c r="AE75" s="2831"/>
      <c r="AF75" s="2426">
        <f>収支内訳_一般!AF75</f>
        <v>0</v>
      </c>
      <c r="AG75" s="2427"/>
      <c r="AH75" s="2428"/>
      <c r="AI75" s="2835">
        <f>収支内訳_一般!AI75</f>
        <v>0</v>
      </c>
      <c r="AJ75" s="2836"/>
      <c r="AK75" s="2436">
        <f>収支内訳_一般!AK75</f>
        <v>0</v>
      </c>
      <c r="AL75" s="2437"/>
      <c r="AM75" s="2438"/>
      <c r="AN75" s="2436">
        <f>収支内訳_一般!AN75</f>
        <v>0</v>
      </c>
      <c r="AO75" s="2437"/>
      <c r="AP75" s="2438"/>
      <c r="AQ75" s="2839">
        <f>収支内訳_一般!AQ75</f>
        <v>0</v>
      </c>
      <c r="AR75" s="2840"/>
      <c r="AS75" s="2840"/>
      <c r="AT75" s="2841"/>
      <c r="AU75" s="439"/>
    </row>
    <row r="76" spans="1:47" s="365" customFormat="1" ht="9" customHeight="1">
      <c r="A76" s="2816"/>
      <c r="B76" s="2817"/>
      <c r="C76" s="2817"/>
      <c r="D76" s="2817"/>
      <c r="E76" s="2817"/>
      <c r="F76" s="2818"/>
      <c r="G76" s="2821"/>
      <c r="H76" s="2822"/>
      <c r="I76" s="2824"/>
      <c r="J76" s="2826"/>
      <c r="K76" s="2429"/>
      <c r="L76" s="2430"/>
      <c r="M76" s="2430"/>
      <c r="N76" s="2431"/>
      <c r="O76" s="2429"/>
      <c r="P76" s="2430"/>
      <c r="Q76" s="2431"/>
      <c r="R76" s="2821"/>
      <c r="S76" s="2822"/>
      <c r="T76" s="2821"/>
      <c r="U76" s="2822"/>
      <c r="V76" s="2847"/>
      <c r="W76" s="2848"/>
      <c r="X76" s="2391">
        <f>収支内訳_一般!X76</f>
        <v>12</v>
      </c>
      <c r="Y76" s="2392"/>
      <c r="Z76" s="2854"/>
      <c r="AA76" s="2854"/>
      <c r="AB76" s="2854"/>
      <c r="AC76" s="2832"/>
      <c r="AD76" s="2833"/>
      <c r="AE76" s="2834"/>
      <c r="AF76" s="2429"/>
      <c r="AG76" s="2430"/>
      <c r="AH76" s="2431"/>
      <c r="AI76" s="2837"/>
      <c r="AJ76" s="2838"/>
      <c r="AK76" s="2439"/>
      <c r="AL76" s="2440"/>
      <c r="AM76" s="2441"/>
      <c r="AN76" s="2439"/>
      <c r="AO76" s="2440"/>
      <c r="AP76" s="2441"/>
      <c r="AQ76" s="2842"/>
      <c r="AR76" s="2843"/>
      <c r="AS76" s="2843"/>
      <c r="AT76" s="2844"/>
      <c r="AU76" s="439"/>
    </row>
    <row r="77" spans="1:47" s="365" customFormat="1" ht="8.4499999999999993" customHeight="1">
      <c r="A77" s="2813">
        <f>収支内訳_一般!A77</f>
        <v>0</v>
      </c>
      <c r="B77" s="2814"/>
      <c r="C77" s="2814"/>
      <c r="D77" s="2814"/>
      <c r="E77" s="2814"/>
      <c r="F77" s="2815"/>
      <c r="G77" s="2819">
        <f>収支内訳_一般!G77</f>
        <v>0</v>
      </c>
      <c r="H77" s="2820"/>
      <c r="I77" s="2823">
        <f>収支内訳_一般!I77</f>
        <v>0</v>
      </c>
      <c r="J77" s="2825">
        <f>収支内訳_一般!J77</f>
        <v>0</v>
      </c>
      <c r="K77" s="2426">
        <f>収支内訳_一般!K77</f>
        <v>0</v>
      </c>
      <c r="L77" s="2427"/>
      <c r="M77" s="2427"/>
      <c r="N77" s="2428"/>
      <c r="O77" s="2426">
        <f>収支内訳_一般!O77</f>
        <v>0</v>
      </c>
      <c r="P77" s="2427"/>
      <c r="Q77" s="2428"/>
      <c r="R77" s="2819">
        <f>収支内訳_一般!R77</f>
        <v>0</v>
      </c>
      <c r="S77" s="2820"/>
      <c r="T77" s="2819">
        <f>収支内訳_一般!T77</f>
        <v>0</v>
      </c>
      <c r="U77" s="2820"/>
      <c r="V77" s="2845">
        <f>収支内訳_一般!V77</f>
        <v>0</v>
      </c>
      <c r="W77" s="2846"/>
      <c r="X77" s="2849">
        <f>収支内訳_一般!X77</f>
        <v>0</v>
      </c>
      <c r="Y77" s="2850"/>
      <c r="Z77" s="2854">
        <f>収支内訳_一般!Z77</f>
        <v>0</v>
      </c>
      <c r="AA77" s="2854"/>
      <c r="AB77" s="2854"/>
      <c r="AC77" s="2829">
        <f>収支内訳_一般!AC77</f>
        <v>0</v>
      </c>
      <c r="AD77" s="2830"/>
      <c r="AE77" s="2831"/>
      <c r="AF77" s="2426">
        <f>収支内訳_一般!AF77</f>
        <v>0</v>
      </c>
      <c r="AG77" s="2427"/>
      <c r="AH77" s="2428"/>
      <c r="AI77" s="2835">
        <f>収支内訳_一般!AI77</f>
        <v>0</v>
      </c>
      <c r="AJ77" s="2836"/>
      <c r="AK77" s="2436">
        <f>収支内訳_一般!AK77</f>
        <v>0</v>
      </c>
      <c r="AL77" s="2437"/>
      <c r="AM77" s="2438"/>
      <c r="AN77" s="2436">
        <f>収支内訳_一般!AN77</f>
        <v>0</v>
      </c>
      <c r="AO77" s="2437"/>
      <c r="AP77" s="2438"/>
      <c r="AQ77" s="2839">
        <f>収支内訳_一般!AQ77</f>
        <v>0</v>
      </c>
      <c r="AR77" s="2840"/>
      <c r="AS77" s="2840"/>
      <c r="AT77" s="2841"/>
      <c r="AU77" s="439"/>
    </row>
    <row r="78" spans="1:47" s="365" customFormat="1" ht="9" customHeight="1">
      <c r="A78" s="2816"/>
      <c r="B78" s="2817"/>
      <c r="C78" s="2817"/>
      <c r="D78" s="2817"/>
      <c r="E78" s="2817"/>
      <c r="F78" s="2818"/>
      <c r="G78" s="2821"/>
      <c r="H78" s="2822"/>
      <c r="I78" s="2824"/>
      <c r="J78" s="2826"/>
      <c r="K78" s="2429"/>
      <c r="L78" s="2430"/>
      <c r="M78" s="2430"/>
      <c r="N78" s="2431"/>
      <c r="O78" s="2429"/>
      <c r="P78" s="2430"/>
      <c r="Q78" s="2431"/>
      <c r="R78" s="2821"/>
      <c r="S78" s="2822"/>
      <c r="T78" s="2821"/>
      <c r="U78" s="2822"/>
      <c r="V78" s="2847"/>
      <c r="W78" s="2848"/>
      <c r="X78" s="2391">
        <f>収支内訳_一般!X78</f>
        <v>12</v>
      </c>
      <c r="Y78" s="2392"/>
      <c r="Z78" s="2854"/>
      <c r="AA78" s="2854"/>
      <c r="AB78" s="2854"/>
      <c r="AC78" s="2832"/>
      <c r="AD78" s="2833"/>
      <c r="AE78" s="2834"/>
      <c r="AF78" s="2429"/>
      <c r="AG78" s="2430"/>
      <c r="AH78" s="2431"/>
      <c r="AI78" s="2837"/>
      <c r="AJ78" s="2838"/>
      <c r="AK78" s="2439"/>
      <c r="AL78" s="2440"/>
      <c r="AM78" s="2441"/>
      <c r="AN78" s="2439"/>
      <c r="AO78" s="2440"/>
      <c r="AP78" s="2441"/>
      <c r="AQ78" s="2842"/>
      <c r="AR78" s="2843"/>
      <c r="AS78" s="2843"/>
      <c r="AT78" s="2844"/>
      <c r="AU78" s="439"/>
    </row>
    <row r="79" spans="1:47" s="365" customFormat="1" ht="8.4499999999999993" customHeight="1">
      <c r="A79" s="2813">
        <f>収支内訳_一般!A79</f>
        <v>0</v>
      </c>
      <c r="B79" s="2814"/>
      <c r="C79" s="2814"/>
      <c r="D79" s="2814"/>
      <c r="E79" s="2814"/>
      <c r="F79" s="2815"/>
      <c r="G79" s="2819">
        <f>収支内訳_一般!G79</f>
        <v>0</v>
      </c>
      <c r="H79" s="2820"/>
      <c r="I79" s="2823">
        <f>収支内訳_一般!I79</f>
        <v>0</v>
      </c>
      <c r="J79" s="2825">
        <f>収支内訳_一般!J79</f>
        <v>0</v>
      </c>
      <c r="K79" s="2426">
        <f>収支内訳_一般!K79</f>
        <v>0</v>
      </c>
      <c r="L79" s="2427"/>
      <c r="M79" s="2427"/>
      <c r="N79" s="2428"/>
      <c r="O79" s="2426">
        <f>収支内訳_一般!O79</f>
        <v>0</v>
      </c>
      <c r="P79" s="2427"/>
      <c r="Q79" s="2428"/>
      <c r="R79" s="2819">
        <f>収支内訳_一般!R79</f>
        <v>0</v>
      </c>
      <c r="S79" s="2820"/>
      <c r="T79" s="2819">
        <f>収支内訳_一般!T79</f>
        <v>0</v>
      </c>
      <c r="U79" s="2820"/>
      <c r="V79" s="2845">
        <f>収支内訳_一般!V79</f>
        <v>0</v>
      </c>
      <c r="W79" s="2846"/>
      <c r="X79" s="2849">
        <f>収支内訳_一般!X79</f>
        <v>0</v>
      </c>
      <c r="Y79" s="2850"/>
      <c r="Z79" s="2854">
        <f>収支内訳_一般!Z79</f>
        <v>0</v>
      </c>
      <c r="AA79" s="2854"/>
      <c r="AB79" s="2854"/>
      <c r="AC79" s="2829">
        <f>収支内訳_一般!AC79</f>
        <v>0</v>
      </c>
      <c r="AD79" s="2830"/>
      <c r="AE79" s="2831"/>
      <c r="AF79" s="2426">
        <f>収支内訳_一般!AF79</f>
        <v>0</v>
      </c>
      <c r="AG79" s="2427"/>
      <c r="AH79" s="2428"/>
      <c r="AI79" s="2835">
        <f>収支内訳_一般!AI79</f>
        <v>0</v>
      </c>
      <c r="AJ79" s="2836"/>
      <c r="AK79" s="2436">
        <f>収支内訳_一般!AK79</f>
        <v>0</v>
      </c>
      <c r="AL79" s="2437"/>
      <c r="AM79" s="2438"/>
      <c r="AN79" s="2436">
        <f>収支内訳_一般!AN79</f>
        <v>0</v>
      </c>
      <c r="AO79" s="2437"/>
      <c r="AP79" s="2438"/>
      <c r="AQ79" s="2839">
        <f>収支内訳_一般!AQ79</f>
        <v>0</v>
      </c>
      <c r="AR79" s="2840"/>
      <c r="AS79" s="2840"/>
      <c r="AT79" s="2841"/>
      <c r="AU79" s="439"/>
    </row>
    <row r="80" spans="1:47" s="365" customFormat="1" ht="9" customHeight="1">
      <c r="A80" s="2816"/>
      <c r="B80" s="2817"/>
      <c r="C80" s="2817"/>
      <c r="D80" s="2817"/>
      <c r="E80" s="2817"/>
      <c r="F80" s="2818"/>
      <c r="G80" s="2821"/>
      <c r="H80" s="2822"/>
      <c r="I80" s="2824"/>
      <c r="J80" s="2826"/>
      <c r="K80" s="2429"/>
      <c r="L80" s="2430"/>
      <c r="M80" s="2430"/>
      <c r="N80" s="2431"/>
      <c r="O80" s="2429"/>
      <c r="P80" s="2430"/>
      <c r="Q80" s="2431"/>
      <c r="R80" s="2821"/>
      <c r="S80" s="2822"/>
      <c r="T80" s="2821"/>
      <c r="U80" s="2822"/>
      <c r="V80" s="2847"/>
      <c r="W80" s="2848"/>
      <c r="X80" s="2391">
        <f>収支内訳_一般!X80</f>
        <v>12</v>
      </c>
      <c r="Y80" s="2392"/>
      <c r="Z80" s="2854"/>
      <c r="AA80" s="2854"/>
      <c r="AB80" s="2854"/>
      <c r="AC80" s="2832"/>
      <c r="AD80" s="2833"/>
      <c r="AE80" s="2834"/>
      <c r="AF80" s="2429"/>
      <c r="AG80" s="2430"/>
      <c r="AH80" s="2431"/>
      <c r="AI80" s="2837"/>
      <c r="AJ80" s="2838"/>
      <c r="AK80" s="2439"/>
      <c r="AL80" s="2440"/>
      <c r="AM80" s="2441"/>
      <c r="AN80" s="2439"/>
      <c r="AO80" s="2440"/>
      <c r="AP80" s="2441"/>
      <c r="AQ80" s="2842"/>
      <c r="AR80" s="2843"/>
      <c r="AS80" s="2843"/>
      <c r="AT80" s="2844"/>
      <c r="AU80" s="439"/>
    </row>
    <row r="81" spans="1:47" s="365" customFormat="1" ht="8.4499999999999993" customHeight="1">
      <c r="A81" s="2868" t="str">
        <f>収支内訳_一般!A81</f>
        <v>計</v>
      </c>
      <c r="B81" s="2869"/>
      <c r="C81" s="2869"/>
      <c r="D81" s="2869"/>
      <c r="E81" s="2869"/>
      <c r="F81" s="2870"/>
      <c r="G81" s="2874"/>
      <c r="H81" s="2875"/>
      <c r="I81" s="2878"/>
      <c r="J81" s="2879"/>
      <c r="K81" s="2874">
        <f>収支内訳_一般!K81</f>
        <v>0</v>
      </c>
      <c r="L81" s="2882"/>
      <c r="M81" s="2882"/>
      <c r="N81" s="2875"/>
      <c r="O81" s="2885"/>
      <c r="P81" s="2886"/>
      <c r="Q81" s="2887"/>
      <c r="R81" s="2856"/>
      <c r="S81" s="2857"/>
      <c r="T81" s="2856"/>
      <c r="U81" s="2857"/>
      <c r="V81" s="2860"/>
      <c r="W81" s="2861"/>
      <c r="X81" s="2864"/>
      <c r="Y81" s="2865"/>
      <c r="Z81" s="2350">
        <f>収支内訳_一般!Z81</f>
        <v>0</v>
      </c>
      <c r="AA81" s="2351"/>
      <c r="AB81" s="2352"/>
      <c r="AC81" s="2356">
        <f>収支内訳_一般!AC81</f>
        <v>0</v>
      </c>
      <c r="AD81" s="2357"/>
      <c r="AE81" s="2358"/>
      <c r="AF81" s="2350">
        <f>収支内訳_一般!AF81</f>
        <v>0</v>
      </c>
      <c r="AG81" s="2351"/>
      <c r="AH81" s="2352"/>
      <c r="AI81" s="2893">
        <f>収支内訳_一般!AI81</f>
        <v>0</v>
      </c>
      <c r="AJ81" s="2894"/>
      <c r="AK81" s="2311">
        <f>収支内訳_一般!AK81</f>
        <v>0</v>
      </c>
      <c r="AL81" s="2312"/>
      <c r="AM81" s="2313"/>
      <c r="AN81" s="2311">
        <f>収支内訳_一般!AN81</f>
        <v>0</v>
      </c>
      <c r="AO81" s="2312"/>
      <c r="AP81" s="2313"/>
      <c r="AQ81" s="2839">
        <f>収支内訳_一般!AQ81</f>
        <v>0</v>
      </c>
      <c r="AR81" s="2840"/>
      <c r="AS81" s="2840"/>
      <c r="AT81" s="2841"/>
      <c r="AU81" s="439"/>
    </row>
    <row r="82" spans="1:47" ht="9" customHeight="1">
      <c r="A82" s="2871"/>
      <c r="B82" s="2872"/>
      <c r="C82" s="2872"/>
      <c r="D82" s="2872"/>
      <c r="E82" s="2872"/>
      <c r="F82" s="2873"/>
      <c r="G82" s="2876"/>
      <c r="H82" s="2877"/>
      <c r="I82" s="2880"/>
      <c r="J82" s="2881"/>
      <c r="K82" s="2876"/>
      <c r="L82" s="2883"/>
      <c r="M82" s="2883"/>
      <c r="N82" s="2884"/>
      <c r="O82" s="2888"/>
      <c r="P82" s="2889"/>
      <c r="Q82" s="2890"/>
      <c r="R82" s="2858"/>
      <c r="S82" s="2859"/>
      <c r="T82" s="2858"/>
      <c r="U82" s="2859"/>
      <c r="V82" s="2862"/>
      <c r="W82" s="2863"/>
      <c r="X82" s="2866"/>
      <c r="Y82" s="2867"/>
      <c r="Z82" s="2353"/>
      <c r="AA82" s="2354"/>
      <c r="AB82" s="2355"/>
      <c r="AC82" s="2359"/>
      <c r="AD82" s="2360"/>
      <c r="AE82" s="2361"/>
      <c r="AF82" s="2353"/>
      <c r="AG82" s="2354"/>
      <c r="AH82" s="2355"/>
      <c r="AI82" s="2895"/>
      <c r="AJ82" s="2896"/>
      <c r="AK82" s="2314"/>
      <c r="AL82" s="2315"/>
      <c r="AM82" s="2316"/>
      <c r="AN82" s="2314"/>
      <c r="AO82" s="2315"/>
      <c r="AP82" s="2316"/>
      <c r="AQ82" s="2842"/>
      <c r="AR82" s="2843"/>
      <c r="AS82" s="2843"/>
      <c r="AT82" s="2844"/>
      <c r="AU82" s="410"/>
    </row>
    <row r="83" spans="1:47" ht="13.5" customHeight="1">
      <c r="A83" s="440" t="str">
        <f>収支内訳_一般!A83</f>
        <v>（注）　平成19年4月1日以後に取得した減価償却資産について定率法を採用する場合は、イ欄へ償却保証額をカッコ書きで記入します。</v>
      </c>
      <c r="B83" s="441"/>
      <c r="C83" s="441"/>
      <c r="D83" s="441"/>
      <c r="E83" s="441"/>
      <c r="F83" s="441"/>
      <c r="G83" s="442"/>
      <c r="H83" s="442"/>
      <c r="I83" s="442"/>
      <c r="J83" s="442"/>
      <c r="K83" s="442"/>
      <c r="L83" s="442"/>
      <c r="M83" s="442"/>
      <c r="N83" s="442"/>
      <c r="O83" s="442"/>
      <c r="P83" s="442"/>
      <c r="Q83" s="442"/>
      <c r="R83" s="442"/>
      <c r="S83" s="442"/>
      <c r="T83" s="442"/>
      <c r="U83" s="442"/>
      <c r="V83" s="442"/>
      <c r="W83" s="442"/>
      <c r="X83" s="442"/>
      <c r="Y83" s="442"/>
      <c r="Z83" s="443"/>
      <c r="AA83" s="443"/>
      <c r="AB83" s="443"/>
      <c r="AC83" s="443"/>
      <c r="AD83" s="443"/>
      <c r="AE83" s="443"/>
      <c r="AF83" s="443"/>
      <c r="AG83" s="443"/>
      <c r="AH83" s="443"/>
      <c r="AI83" s="443"/>
      <c r="AJ83" s="443"/>
      <c r="AK83" s="444"/>
      <c r="AL83" s="444"/>
      <c r="AM83" s="444"/>
      <c r="AN83" s="444"/>
      <c r="AO83" s="444"/>
      <c r="AP83" s="444"/>
      <c r="AQ83" s="445"/>
      <c r="AR83" s="445"/>
      <c r="AS83" s="445"/>
      <c r="AT83" s="445"/>
      <c r="AU83" s="410"/>
    </row>
    <row r="84" spans="1:47" ht="3" customHeight="1">
      <c r="A84" s="441"/>
      <c r="B84" s="441"/>
      <c r="C84" s="441"/>
      <c r="D84" s="441"/>
      <c r="E84" s="441"/>
      <c r="F84" s="441"/>
      <c r="G84" s="442"/>
      <c r="H84" s="442"/>
      <c r="I84" s="442"/>
      <c r="J84" s="442"/>
      <c r="K84" s="442"/>
      <c r="L84" s="442"/>
      <c r="M84" s="442"/>
      <c r="N84" s="442"/>
      <c r="O84" s="442"/>
      <c r="P84" s="442"/>
      <c r="Q84" s="442"/>
      <c r="R84" s="442"/>
      <c r="S84" s="442"/>
      <c r="T84" s="442"/>
      <c r="U84" s="442"/>
      <c r="V84" s="442"/>
      <c r="W84" s="442"/>
      <c r="X84" s="442"/>
      <c r="Y84" s="442"/>
      <c r="Z84" s="443"/>
      <c r="AA84" s="443"/>
      <c r="AB84" s="443"/>
      <c r="AC84" s="443"/>
      <c r="AD84" s="443"/>
      <c r="AE84" s="443"/>
      <c r="AF84" s="443"/>
      <c r="AG84" s="443"/>
      <c r="AH84" s="443"/>
      <c r="AI84" s="443"/>
      <c r="AJ84" s="443"/>
      <c r="AK84" s="444"/>
      <c r="AL84" s="444"/>
      <c r="AM84" s="444"/>
      <c r="AN84" s="444"/>
      <c r="AO84" s="444"/>
      <c r="AP84" s="444"/>
      <c r="AQ84" s="445"/>
      <c r="AR84" s="445"/>
      <c r="AS84" s="445"/>
      <c r="AT84" s="445"/>
      <c r="AU84" s="410"/>
    </row>
    <row r="85" spans="1:47" s="815" customFormat="1" ht="12" customHeight="1">
      <c r="A85" s="816" t="str">
        <f>収支内訳_一般!A85</f>
        <v>○地代家賃の内訳</v>
      </c>
      <c r="AD85" s="816" t="str">
        <f>収支内訳_一般!AD85</f>
        <v>◎本年中における特殊事情</v>
      </c>
    </row>
    <row r="86" spans="1:47" ht="12" customHeight="1">
      <c r="A86" s="446"/>
      <c r="B86" s="2323" t="str">
        <f>収支内訳_一般!B86</f>
        <v>支払先の住所・氏名</v>
      </c>
      <c r="C86" s="2323"/>
      <c r="D86" s="2323"/>
      <c r="E86" s="2323"/>
      <c r="F86" s="2323"/>
      <c r="G86" s="2323"/>
      <c r="H86" s="2323"/>
      <c r="I86" s="2323"/>
      <c r="J86" s="2323"/>
      <c r="K86" s="447"/>
      <c r="L86" s="2325" t="str">
        <f>収支内訳_一般!L86</f>
        <v>賃借物件</v>
      </c>
      <c r="M86" s="2323"/>
      <c r="N86" s="2323"/>
      <c r="O86" s="2323"/>
      <c r="P86" s="2326"/>
      <c r="Q86" s="2303" t="str">
        <f>収支内訳_一般!Q86</f>
        <v>本年中の賃借</v>
      </c>
      <c r="R86" s="2304"/>
      <c r="S86" s="2304"/>
      <c r="T86" s="2304"/>
      <c r="U86" s="2304"/>
      <c r="V86" s="2305"/>
      <c r="W86" s="2303" t="str">
        <f>収支内訳_一般!W86</f>
        <v>左の賃借料のうち</v>
      </c>
      <c r="X86" s="2304"/>
      <c r="Y86" s="2304"/>
      <c r="Z86" s="2304"/>
      <c r="AA86" s="2304"/>
      <c r="AB86" s="2305"/>
      <c r="AD86" s="2329">
        <f>収支内訳_一般!AD86</f>
        <v>0</v>
      </c>
      <c r="AE86" s="2330"/>
      <c r="AF86" s="2330"/>
      <c r="AG86" s="2330"/>
      <c r="AH86" s="2330"/>
      <c r="AI86" s="2330"/>
      <c r="AJ86" s="2330"/>
      <c r="AK86" s="2330"/>
      <c r="AL86" s="2330"/>
      <c r="AM86" s="2330"/>
      <c r="AN86" s="2330"/>
      <c r="AO86" s="2330"/>
      <c r="AP86" s="2330"/>
      <c r="AQ86" s="2330"/>
      <c r="AR86" s="2330"/>
      <c r="AS86" s="2330"/>
      <c r="AT86" s="2331"/>
    </row>
    <row r="87" spans="1:47" ht="12" customHeight="1">
      <c r="A87" s="448"/>
      <c r="B87" s="2324"/>
      <c r="C87" s="2324"/>
      <c r="D87" s="2324"/>
      <c r="E87" s="2324"/>
      <c r="F87" s="2324"/>
      <c r="G87" s="2324"/>
      <c r="H87" s="2324"/>
      <c r="I87" s="2324"/>
      <c r="J87" s="2324"/>
      <c r="K87" s="449"/>
      <c r="L87" s="2327"/>
      <c r="M87" s="2324"/>
      <c r="N87" s="2324"/>
      <c r="O87" s="2324"/>
      <c r="P87" s="2328"/>
      <c r="Q87" s="2306" t="str">
        <f>収支内訳_一般!Q87</f>
        <v>料・権利金等</v>
      </c>
      <c r="R87" s="2307"/>
      <c r="S87" s="2307"/>
      <c r="T87" s="2307"/>
      <c r="U87" s="2307"/>
      <c r="V87" s="450" t="str">
        <f>収支内訳_一般!V87</f>
        <v>(円)</v>
      </c>
      <c r="W87" s="2306" t="str">
        <f>収支内訳_一般!W87</f>
        <v>必要経費算入額</v>
      </c>
      <c r="X87" s="2307"/>
      <c r="Y87" s="2307"/>
      <c r="Z87" s="2307"/>
      <c r="AA87" s="2307"/>
      <c r="AB87" s="450" t="str">
        <f>収支内訳_一般!AB87</f>
        <v>(円)</v>
      </c>
      <c r="AD87" s="2332"/>
      <c r="AE87" s="2855"/>
      <c r="AF87" s="2855"/>
      <c r="AG87" s="2855"/>
      <c r="AH87" s="2855"/>
      <c r="AI87" s="2855"/>
      <c r="AJ87" s="2855"/>
      <c r="AK87" s="2855"/>
      <c r="AL87" s="2855"/>
      <c r="AM87" s="2855"/>
      <c r="AN87" s="2855"/>
      <c r="AO87" s="2855"/>
      <c r="AP87" s="2855"/>
      <c r="AQ87" s="2855"/>
      <c r="AR87" s="2855"/>
      <c r="AS87" s="2855"/>
      <c r="AT87" s="2334"/>
    </row>
    <row r="88" spans="1:47" ht="22.5" customHeight="1">
      <c r="A88" s="2891">
        <f>収支内訳_一般!A88</f>
        <v>0</v>
      </c>
      <c r="B88" s="2792"/>
      <c r="C88" s="2792"/>
      <c r="D88" s="2792"/>
      <c r="E88" s="2792"/>
      <c r="F88" s="2792"/>
      <c r="G88" s="2792"/>
      <c r="H88" s="2792"/>
      <c r="I88" s="2792"/>
      <c r="J88" s="2792"/>
      <c r="K88" s="2892"/>
      <c r="L88" s="2891">
        <f>収支内訳_一般!L88</f>
        <v>0</v>
      </c>
      <c r="M88" s="2792"/>
      <c r="N88" s="2792"/>
      <c r="O88" s="2792"/>
      <c r="P88" s="2892"/>
      <c r="Q88" s="458" t="str">
        <f>収支内訳_一般!Q88</f>
        <v>権
更</v>
      </c>
      <c r="R88" s="2897">
        <f>収支内訳_一般!R88</f>
        <v>0</v>
      </c>
      <c r="S88" s="2897"/>
      <c r="T88" s="2897"/>
      <c r="U88" s="2897"/>
      <c r="V88" s="2898"/>
      <c r="W88" s="2356">
        <f>収支内訳_一般!W88</f>
        <v>0</v>
      </c>
      <c r="X88" s="2357"/>
      <c r="Y88" s="2357"/>
      <c r="Z88" s="2357"/>
      <c r="AA88" s="2357"/>
      <c r="AB88" s="2358"/>
      <c r="AD88" s="2332"/>
      <c r="AE88" s="2855"/>
      <c r="AF88" s="2855"/>
      <c r="AG88" s="2855"/>
      <c r="AH88" s="2855"/>
      <c r="AI88" s="2855"/>
      <c r="AJ88" s="2855"/>
      <c r="AK88" s="2855"/>
      <c r="AL88" s="2855"/>
      <c r="AM88" s="2855"/>
      <c r="AN88" s="2855"/>
      <c r="AO88" s="2855"/>
      <c r="AP88" s="2855"/>
      <c r="AQ88" s="2855"/>
      <c r="AR88" s="2855"/>
      <c r="AS88" s="2855"/>
      <c r="AT88" s="2334"/>
    </row>
    <row r="89" spans="1:47" ht="13.5" customHeight="1">
      <c r="A89" s="2899">
        <f>収支内訳_一般!A89</f>
        <v>0</v>
      </c>
      <c r="B89" s="2630"/>
      <c r="C89" s="2630"/>
      <c r="D89" s="2630"/>
      <c r="E89" s="2630"/>
      <c r="F89" s="2630"/>
      <c r="G89" s="2630"/>
      <c r="H89" s="2630"/>
      <c r="I89" s="2630"/>
      <c r="J89" s="2630"/>
      <c r="K89" s="2900"/>
      <c r="L89" s="2899">
        <f>収支内訳_一般!L89</f>
        <v>0</v>
      </c>
      <c r="M89" s="2630"/>
      <c r="N89" s="2630"/>
      <c r="O89" s="2630"/>
      <c r="P89" s="2900"/>
      <c r="Q89" s="459" t="str">
        <f>収支内訳_一般!Q89</f>
        <v>賃</v>
      </c>
      <c r="R89" s="2901">
        <f>収支内訳_一般!R89</f>
        <v>0</v>
      </c>
      <c r="S89" s="2901"/>
      <c r="T89" s="2901"/>
      <c r="U89" s="2901"/>
      <c r="V89" s="2902"/>
      <c r="W89" s="2359"/>
      <c r="X89" s="2360"/>
      <c r="Y89" s="2360"/>
      <c r="Z89" s="2360"/>
      <c r="AA89" s="2360"/>
      <c r="AB89" s="2361"/>
      <c r="AD89" s="2332"/>
      <c r="AE89" s="2855"/>
      <c r="AF89" s="2855"/>
      <c r="AG89" s="2855"/>
      <c r="AH89" s="2855"/>
      <c r="AI89" s="2855"/>
      <c r="AJ89" s="2855"/>
      <c r="AK89" s="2855"/>
      <c r="AL89" s="2855"/>
      <c r="AM89" s="2855"/>
      <c r="AN89" s="2855"/>
      <c r="AO89" s="2855"/>
      <c r="AP89" s="2855"/>
      <c r="AQ89" s="2855"/>
      <c r="AR89" s="2855"/>
      <c r="AS89" s="2855"/>
      <c r="AT89" s="2334"/>
    </row>
    <row r="90" spans="1:47" ht="22.5" customHeight="1">
      <c r="A90" s="2891">
        <f>収支内訳_一般!A90</f>
        <v>0</v>
      </c>
      <c r="B90" s="2792"/>
      <c r="C90" s="2792"/>
      <c r="D90" s="2792"/>
      <c r="E90" s="2792"/>
      <c r="F90" s="2792"/>
      <c r="G90" s="2792"/>
      <c r="H90" s="2792"/>
      <c r="I90" s="2792"/>
      <c r="J90" s="2792"/>
      <c r="K90" s="2892"/>
      <c r="L90" s="2891">
        <f>収支内訳_一般!L90</f>
        <v>0</v>
      </c>
      <c r="M90" s="2792"/>
      <c r="N90" s="2792"/>
      <c r="O90" s="2792"/>
      <c r="P90" s="2892"/>
      <c r="Q90" s="458" t="str">
        <f>収支内訳_一般!Q90</f>
        <v>権
更</v>
      </c>
      <c r="R90" s="2897">
        <f>収支内訳_一般!R90</f>
        <v>0</v>
      </c>
      <c r="S90" s="2897"/>
      <c r="T90" s="2897"/>
      <c r="U90" s="2897"/>
      <c r="V90" s="2898"/>
      <c r="W90" s="2356">
        <f>収支内訳_一般!W90</f>
        <v>0</v>
      </c>
      <c r="X90" s="2357"/>
      <c r="Y90" s="2357"/>
      <c r="Z90" s="2357"/>
      <c r="AA90" s="2357"/>
      <c r="AB90" s="2358"/>
      <c r="AD90" s="2332"/>
      <c r="AE90" s="2855"/>
      <c r="AF90" s="2855"/>
      <c r="AG90" s="2855"/>
      <c r="AH90" s="2855"/>
      <c r="AI90" s="2855"/>
      <c r="AJ90" s="2855"/>
      <c r="AK90" s="2855"/>
      <c r="AL90" s="2855"/>
      <c r="AM90" s="2855"/>
      <c r="AN90" s="2855"/>
      <c r="AO90" s="2855"/>
      <c r="AP90" s="2855"/>
      <c r="AQ90" s="2855"/>
      <c r="AR90" s="2855"/>
      <c r="AS90" s="2855"/>
      <c r="AT90" s="2334"/>
    </row>
    <row r="91" spans="1:47" ht="13.5" customHeight="1">
      <c r="A91" s="2899">
        <f>収支内訳_一般!A91</f>
        <v>0</v>
      </c>
      <c r="B91" s="2630"/>
      <c r="C91" s="2630"/>
      <c r="D91" s="2630"/>
      <c r="E91" s="2630"/>
      <c r="F91" s="2630"/>
      <c r="G91" s="2630"/>
      <c r="H91" s="2630"/>
      <c r="I91" s="2630"/>
      <c r="J91" s="2630"/>
      <c r="K91" s="2900"/>
      <c r="L91" s="2899">
        <f>収支内訳_一般!L91</f>
        <v>0</v>
      </c>
      <c r="M91" s="2630"/>
      <c r="N91" s="2630"/>
      <c r="O91" s="2630"/>
      <c r="P91" s="2900"/>
      <c r="Q91" s="459" t="str">
        <f>収支内訳_一般!Q91</f>
        <v>賃</v>
      </c>
      <c r="R91" s="2901">
        <f>収支内訳_一般!R91</f>
        <v>0</v>
      </c>
      <c r="S91" s="2901"/>
      <c r="T91" s="2901"/>
      <c r="U91" s="2901"/>
      <c r="V91" s="2902"/>
      <c r="W91" s="2359"/>
      <c r="X91" s="2360"/>
      <c r="Y91" s="2360"/>
      <c r="Z91" s="2360"/>
      <c r="AA91" s="2360"/>
      <c r="AB91" s="2361"/>
      <c r="AD91" s="2332"/>
      <c r="AE91" s="2855"/>
      <c r="AF91" s="2855"/>
      <c r="AG91" s="2855"/>
      <c r="AH91" s="2855"/>
      <c r="AI91" s="2855"/>
      <c r="AJ91" s="2855"/>
      <c r="AK91" s="2855"/>
      <c r="AL91" s="2855"/>
      <c r="AM91" s="2855"/>
      <c r="AN91" s="2855"/>
      <c r="AO91" s="2855"/>
      <c r="AP91" s="2855"/>
      <c r="AQ91" s="2855"/>
      <c r="AR91" s="2855"/>
      <c r="AS91" s="2855"/>
      <c r="AT91" s="2334"/>
    </row>
    <row r="92" spans="1:47" ht="6" customHeight="1">
      <c r="AD92" s="2332"/>
      <c r="AE92" s="2855"/>
      <c r="AF92" s="2855"/>
      <c r="AG92" s="2855"/>
      <c r="AH92" s="2855"/>
      <c r="AI92" s="2855"/>
      <c r="AJ92" s="2855"/>
      <c r="AK92" s="2855"/>
      <c r="AL92" s="2855"/>
      <c r="AM92" s="2855"/>
      <c r="AN92" s="2855"/>
      <c r="AO92" s="2855"/>
      <c r="AP92" s="2855"/>
      <c r="AQ92" s="2855"/>
      <c r="AR92" s="2855"/>
      <c r="AS92" s="2855"/>
      <c r="AT92" s="2334"/>
    </row>
    <row r="93" spans="1:47" ht="12" customHeight="1">
      <c r="A93" s="817" t="str">
        <f>収支内訳_一般!A93</f>
        <v>○利子割引料の内訳（金融機関を除く）</v>
      </c>
      <c r="AD93" s="2332"/>
      <c r="AE93" s="2855"/>
      <c r="AF93" s="2855"/>
      <c r="AG93" s="2855"/>
      <c r="AH93" s="2855"/>
      <c r="AI93" s="2855"/>
      <c r="AJ93" s="2855"/>
      <c r="AK93" s="2855"/>
      <c r="AL93" s="2855"/>
      <c r="AM93" s="2855"/>
      <c r="AN93" s="2855"/>
      <c r="AO93" s="2855"/>
      <c r="AP93" s="2855"/>
      <c r="AQ93" s="2855"/>
      <c r="AR93" s="2855"/>
      <c r="AS93" s="2855"/>
      <c r="AT93" s="2334"/>
    </row>
    <row r="94" spans="1:47" ht="12" customHeight="1">
      <c r="A94" s="446"/>
      <c r="B94" s="2301" t="str">
        <f>収支内訳_一般!B94</f>
        <v>支払先の住所・氏名</v>
      </c>
      <c r="C94" s="2301"/>
      <c r="D94" s="2301"/>
      <c r="E94" s="2301"/>
      <c r="F94" s="2301"/>
      <c r="G94" s="2301"/>
      <c r="H94" s="2301"/>
      <c r="I94" s="2301"/>
      <c r="J94" s="2301"/>
      <c r="K94" s="451"/>
      <c r="L94" s="2303" t="str">
        <f>収支内訳_一般!L94</f>
        <v>期末現在の借</v>
      </c>
      <c r="M94" s="2304"/>
      <c r="N94" s="2304"/>
      <c r="O94" s="2304"/>
      <c r="P94" s="2305"/>
      <c r="Q94" s="2303" t="str">
        <f>収支内訳_一般!Q94</f>
        <v>本年中の</v>
      </c>
      <c r="R94" s="2304"/>
      <c r="S94" s="2304"/>
      <c r="T94" s="2304"/>
      <c r="U94" s="2304"/>
      <c r="V94" s="2305"/>
      <c r="W94" s="2303" t="str">
        <f>収支内訳_一般!W94</f>
        <v>左の賃借料のうち</v>
      </c>
      <c r="X94" s="2304"/>
      <c r="Y94" s="2304"/>
      <c r="Z94" s="2304"/>
      <c r="AA94" s="2304"/>
      <c r="AB94" s="2305"/>
      <c r="AD94" s="2332"/>
      <c r="AE94" s="2855"/>
      <c r="AF94" s="2855"/>
      <c r="AG94" s="2855"/>
      <c r="AH94" s="2855"/>
      <c r="AI94" s="2855"/>
      <c r="AJ94" s="2855"/>
      <c r="AK94" s="2855"/>
      <c r="AL94" s="2855"/>
      <c r="AM94" s="2855"/>
      <c r="AN94" s="2855"/>
      <c r="AO94" s="2855"/>
      <c r="AP94" s="2855"/>
      <c r="AQ94" s="2855"/>
      <c r="AR94" s="2855"/>
      <c r="AS94" s="2855"/>
      <c r="AT94" s="2334"/>
    </row>
    <row r="95" spans="1:47" ht="12" customHeight="1">
      <c r="A95" s="448"/>
      <c r="B95" s="2302"/>
      <c r="C95" s="2302"/>
      <c r="D95" s="2302"/>
      <c r="E95" s="2302"/>
      <c r="F95" s="2302"/>
      <c r="G95" s="2302"/>
      <c r="H95" s="2302"/>
      <c r="I95" s="2302"/>
      <c r="J95" s="2302"/>
      <c r="K95" s="452"/>
      <c r="L95" s="2306" t="str">
        <f>収支内訳_一般!L95</f>
        <v>入金等の金額</v>
      </c>
      <c r="M95" s="2307"/>
      <c r="N95" s="2307"/>
      <c r="O95" s="2307"/>
      <c r="P95" s="450" t="str">
        <f>収支内訳_一般!P95</f>
        <v>(円)</v>
      </c>
      <c r="Q95" s="2306" t="str">
        <f>収支内訳_一般!Q95</f>
        <v>利子割引料</v>
      </c>
      <c r="R95" s="2307"/>
      <c r="S95" s="2307"/>
      <c r="T95" s="2307"/>
      <c r="U95" s="2307"/>
      <c r="V95" s="450" t="str">
        <f>収支内訳_一般!V95</f>
        <v>(円)</v>
      </c>
      <c r="W95" s="2306" t="str">
        <f>収支内訳_一般!W95</f>
        <v>必要経費算入額</v>
      </c>
      <c r="X95" s="2307"/>
      <c r="Y95" s="2307"/>
      <c r="Z95" s="2307"/>
      <c r="AA95" s="2307"/>
      <c r="AB95" s="450" t="str">
        <f>収支内訳_一般!AB95</f>
        <v>(円)</v>
      </c>
      <c r="AD95" s="2332"/>
      <c r="AE95" s="2855"/>
      <c r="AF95" s="2855"/>
      <c r="AG95" s="2855"/>
      <c r="AH95" s="2855"/>
      <c r="AI95" s="2855"/>
      <c r="AJ95" s="2855"/>
      <c r="AK95" s="2855"/>
      <c r="AL95" s="2855"/>
      <c r="AM95" s="2855"/>
      <c r="AN95" s="2855"/>
      <c r="AO95" s="2855"/>
      <c r="AP95" s="2855"/>
      <c r="AQ95" s="2855"/>
      <c r="AR95" s="2855"/>
      <c r="AS95" s="2855"/>
      <c r="AT95" s="2334"/>
    </row>
    <row r="96" spans="1:47" ht="13.5" customHeight="1">
      <c r="A96" s="2903">
        <f>収支内訳_一般!A96</f>
        <v>0</v>
      </c>
      <c r="B96" s="2904"/>
      <c r="C96" s="2904"/>
      <c r="D96" s="2904"/>
      <c r="E96" s="2904"/>
      <c r="F96" s="2904"/>
      <c r="G96" s="2904"/>
      <c r="H96" s="2904"/>
      <c r="I96" s="2904"/>
      <c r="J96" s="2904"/>
      <c r="K96" s="2905"/>
      <c r="L96" s="2906">
        <f>収支内訳_一般!L96</f>
        <v>0</v>
      </c>
      <c r="M96" s="2907"/>
      <c r="N96" s="2907"/>
      <c r="O96" s="2907"/>
      <c r="P96" s="2908"/>
      <c r="Q96" s="2906">
        <f>収支内訳_一般!Q96</f>
        <v>0</v>
      </c>
      <c r="R96" s="2907"/>
      <c r="S96" s="2907"/>
      <c r="T96" s="2907"/>
      <c r="U96" s="2907"/>
      <c r="V96" s="2908"/>
      <c r="W96" s="2906">
        <f>収支内訳_一般!W96</f>
        <v>0</v>
      </c>
      <c r="X96" s="2907"/>
      <c r="Y96" s="2907"/>
      <c r="Z96" s="2907"/>
      <c r="AA96" s="2907"/>
      <c r="AB96" s="2908"/>
      <c r="AD96" s="2332"/>
      <c r="AE96" s="2855"/>
      <c r="AF96" s="2855"/>
      <c r="AG96" s="2855"/>
      <c r="AH96" s="2855"/>
      <c r="AI96" s="2855"/>
      <c r="AJ96" s="2855"/>
      <c r="AK96" s="2855"/>
      <c r="AL96" s="2855"/>
      <c r="AM96" s="2855"/>
      <c r="AN96" s="2855"/>
      <c r="AO96" s="2855"/>
      <c r="AP96" s="2855"/>
      <c r="AQ96" s="2855"/>
      <c r="AR96" s="2855"/>
      <c r="AS96" s="2855"/>
      <c r="AT96" s="2334"/>
    </row>
    <row r="97" spans="1:46" ht="13.5" customHeight="1">
      <c r="A97" s="2903">
        <f>収支内訳_一般!A97</f>
        <v>0</v>
      </c>
      <c r="B97" s="2904"/>
      <c r="C97" s="2904"/>
      <c r="D97" s="2904"/>
      <c r="E97" s="2904"/>
      <c r="F97" s="2904"/>
      <c r="G97" s="2904"/>
      <c r="H97" s="2904"/>
      <c r="I97" s="2904"/>
      <c r="J97" s="2904"/>
      <c r="K97" s="2905"/>
      <c r="L97" s="2906">
        <f>収支内訳_一般!L97</f>
        <v>0</v>
      </c>
      <c r="M97" s="2907"/>
      <c r="N97" s="2907"/>
      <c r="O97" s="2907"/>
      <c r="P97" s="2908"/>
      <c r="Q97" s="2906">
        <f>収支内訳_一般!Q97</f>
        <v>0</v>
      </c>
      <c r="R97" s="2907"/>
      <c r="S97" s="2907"/>
      <c r="T97" s="2907"/>
      <c r="U97" s="2907"/>
      <c r="V97" s="2908"/>
      <c r="W97" s="2906">
        <f>収支内訳_一般!W97</f>
        <v>0</v>
      </c>
      <c r="X97" s="2907"/>
      <c r="Y97" s="2907"/>
      <c r="Z97" s="2907"/>
      <c r="AA97" s="2907"/>
      <c r="AB97" s="2908"/>
      <c r="AD97" s="2332"/>
      <c r="AE97" s="2855"/>
      <c r="AF97" s="2855"/>
      <c r="AG97" s="2855"/>
      <c r="AH97" s="2855"/>
      <c r="AI97" s="2855"/>
      <c r="AJ97" s="2855"/>
      <c r="AK97" s="2855"/>
      <c r="AL97" s="2855"/>
      <c r="AM97" s="2855"/>
      <c r="AN97" s="2855"/>
      <c r="AO97" s="2855"/>
      <c r="AP97" s="2855"/>
      <c r="AQ97" s="2855"/>
      <c r="AR97" s="2855"/>
      <c r="AS97" s="2855"/>
      <c r="AT97" s="2334"/>
    </row>
    <row r="98" spans="1:46" ht="13.5" customHeight="1">
      <c r="A98" s="2903">
        <f>収支内訳_一般!A98</f>
        <v>0</v>
      </c>
      <c r="B98" s="2904"/>
      <c r="C98" s="2904"/>
      <c r="D98" s="2904"/>
      <c r="E98" s="2904"/>
      <c r="F98" s="2904"/>
      <c r="G98" s="2904"/>
      <c r="H98" s="2904"/>
      <c r="I98" s="2904"/>
      <c r="J98" s="2904"/>
      <c r="K98" s="2905"/>
      <c r="L98" s="2906">
        <f>収支内訳_一般!L98</f>
        <v>0</v>
      </c>
      <c r="M98" s="2907"/>
      <c r="N98" s="2907"/>
      <c r="O98" s="2907"/>
      <c r="P98" s="2908"/>
      <c r="Q98" s="2906">
        <f>収支内訳_一般!Q98</f>
        <v>0</v>
      </c>
      <c r="R98" s="2907"/>
      <c r="S98" s="2907"/>
      <c r="T98" s="2907"/>
      <c r="U98" s="2907"/>
      <c r="V98" s="2908"/>
      <c r="W98" s="2906">
        <f>収支内訳_一般!W98</f>
        <v>0</v>
      </c>
      <c r="X98" s="2907"/>
      <c r="Y98" s="2907"/>
      <c r="Z98" s="2907"/>
      <c r="AA98" s="2907"/>
      <c r="AB98" s="2908"/>
      <c r="AD98" s="2335"/>
      <c r="AE98" s="2336"/>
      <c r="AF98" s="2336"/>
      <c r="AG98" s="2336"/>
      <c r="AH98" s="2336"/>
      <c r="AI98" s="2336"/>
      <c r="AJ98" s="2336"/>
      <c r="AK98" s="2336"/>
      <c r="AL98" s="2336"/>
      <c r="AM98" s="2336"/>
      <c r="AN98" s="2336"/>
      <c r="AO98" s="2336"/>
      <c r="AP98" s="2336"/>
      <c r="AQ98" s="2336"/>
      <c r="AR98" s="2336"/>
      <c r="AS98" s="2336"/>
      <c r="AT98" s="2337"/>
    </row>
  </sheetData>
  <sheetProtection algorithmName="SHA-512" hashValue="I6kXHW8V5xU4ienUNcuwmgHw6IvKxFC+ZdxVPfiCPkroM/cVsYffUzs1rkSEr/G/Qa5Ty99FGc1625wpWR8adw==" saltValue="cQf25YEAyy9UeHku+2lxOQ==" spinCount="100000" sheet="1" objects="1" scenarios="1"/>
  <mergeCells count="514">
    <mergeCell ref="I1:K1"/>
    <mergeCell ref="L1:M1"/>
    <mergeCell ref="A98:K98"/>
    <mergeCell ref="L98:P98"/>
    <mergeCell ref="Q98:V98"/>
    <mergeCell ref="W98:AB98"/>
    <mergeCell ref="A96:K96"/>
    <mergeCell ref="L96:P96"/>
    <mergeCell ref="Q96:V96"/>
    <mergeCell ref="W96:AB96"/>
    <mergeCell ref="A97:K97"/>
    <mergeCell ref="L97:P97"/>
    <mergeCell ref="Q97:V97"/>
    <mergeCell ref="W97:AB97"/>
    <mergeCell ref="R88:V88"/>
    <mergeCell ref="W88:AB89"/>
    <mergeCell ref="A89:K89"/>
    <mergeCell ref="L89:P89"/>
    <mergeCell ref="R89:V89"/>
    <mergeCell ref="A79:F80"/>
    <mergeCell ref="G79:H80"/>
    <mergeCell ref="I79:I80"/>
    <mergeCell ref="J79:J80"/>
    <mergeCell ref="K79:N80"/>
    <mergeCell ref="AI81:AJ82"/>
    <mergeCell ref="B94:J95"/>
    <mergeCell ref="L94:P94"/>
    <mergeCell ref="Q94:V94"/>
    <mergeCell ref="W94:AB94"/>
    <mergeCell ref="L95:O95"/>
    <mergeCell ref="Q95:U95"/>
    <mergeCell ref="W95:AA95"/>
    <mergeCell ref="A90:K90"/>
    <mergeCell ref="L90:P90"/>
    <mergeCell ref="R90:V90"/>
    <mergeCell ref="W90:AB91"/>
    <mergeCell ref="A91:K91"/>
    <mergeCell ref="L91:P91"/>
    <mergeCell ref="R91:V91"/>
    <mergeCell ref="AK81:AM82"/>
    <mergeCell ref="AN81:AP82"/>
    <mergeCell ref="AQ81:AT82"/>
    <mergeCell ref="B86:J87"/>
    <mergeCell ref="L86:P87"/>
    <mergeCell ref="Q86:V86"/>
    <mergeCell ref="W86:AB86"/>
    <mergeCell ref="AD86:AT98"/>
    <mergeCell ref="Q87:U87"/>
    <mergeCell ref="T81:U82"/>
    <mergeCell ref="V81:W82"/>
    <mergeCell ref="X81:Y82"/>
    <mergeCell ref="Z81:AB82"/>
    <mergeCell ref="AC81:AE82"/>
    <mergeCell ref="AF81:AH82"/>
    <mergeCell ref="A81:F82"/>
    <mergeCell ref="G81:H82"/>
    <mergeCell ref="I81:J82"/>
    <mergeCell ref="K81:N82"/>
    <mergeCell ref="O81:Q82"/>
    <mergeCell ref="R81:S82"/>
    <mergeCell ref="W87:AA87"/>
    <mergeCell ref="A88:K88"/>
    <mergeCell ref="L88:P88"/>
    <mergeCell ref="AN79:AP80"/>
    <mergeCell ref="AQ79:AT80"/>
    <mergeCell ref="X80:Y80"/>
    <mergeCell ref="R79:S80"/>
    <mergeCell ref="T79:U80"/>
    <mergeCell ref="V79:W80"/>
    <mergeCell ref="X79:Y79"/>
    <mergeCell ref="Z79:AB80"/>
    <mergeCell ref="AC79:AE80"/>
    <mergeCell ref="O79:Q80"/>
    <mergeCell ref="AF77:AH78"/>
    <mergeCell ref="AI77:AJ78"/>
    <mergeCell ref="AK77:AM78"/>
    <mergeCell ref="A77:F78"/>
    <mergeCell ref="G77:H78"/>
    <mergeCell ref="I77:I78"/>
    <mergeCell ref="J77:J78"/>
    <mergeCell ref="K77:N78"/>
    <mergeCell ref="O77:Q78"/>
    <mergeCell ref="AF79:AH80"/>
    <mergeCell ref="AI79:AJ80"/>
    <mergeCell ref="AK79:AM80"/>
    <mergeCell ref="AN77:AP78"/>
    <mergeCell ref="AQ77:AT78"/>
    <mergeCell ref="X78:Y78"/>
    <mergeCell ref="R77:S78"/>
    <mergeCell ref="T77:U78"/>
    <mergeCell ref="V77:W78"/>
    <mergeCell ref="X77:Y77"/>
    <mergeCell ref="Z77:AB78"/>
    <mergeCell ref="AC77:AE78"/>
    <mergeCell ref="AN75:AP76"/>
    <mergeCell ref="AQ75:AT76"/>
    <mergeCell ref="X76:Y76"/>
    <mergeCell ref="R75:S76"/>
    <mergeCell ref="T75:U76"/>
    <mergeCell ref="V75:W76"/>
    <mergeCell ref="X75:Y75"/>
    <mergeCell ref="Z75:AB76"/>
    <mergeCell ref="AC75:AE76"/>
    <mergeCell ref="A75:F76"/>
    <mergeCell ref="G75:H76"/>
    <mergeCell ref="I75:I76"/>
    <mergeCell ref="J75:J76"/>
    <mergeCell ref="K75:N76"/>
    <mergeCell ref="O75:Q76"/>
    <mergeCell ref="AF73:AH74"/>
    <mergeCell ref="AI73:AJ74"/>
    <mergeCell ref="AK73:AM74"/>
    <mergeCell ref="A73:F74"/>
    <mergeCell ref="G73:H74"/>
    <mergeCell ref="I73:I74"/>
    <mergeCell ref="J73:J74"/>
    <mergeCell ref="K73:N74"/>
    <mergeCell ref="O73:Q74"/>
    <mergeCell ref="AF75:AH76"/>
    <mergeCell ref="AI75:AJ76"/>
    <mergeCell ref="AK75:AM76"/>
    <mergeCell ref="AN73:AP74"/>
    <mergeCell ref="AQ73:AT74"/>
    <mergeCell ref="X74:Y74"/>
    <mergeCell ref="R73:S74"/>
    <mergeCell ref="T73:U74"/>
    <mergeCell ref="V73:W74"/>
    <mergeCell ref="X73:Y73"/>
    <mergeCell ref="Z73:AB74"/>
    <mergeCell ref="AC73:AE74"/>
    <mergeCell ref="AN71:AP72"/>
    <mergeCell ref="AQ71:AT72"/>
    <mergeCell ref="X72:Y72"/>
    <mergeCell ref="R71:S72"/>
    <mergeCell ref="T71:U72"/>
    <mergeCell ref="V71:W72"/>
    <mergeCell ref="X71:Y71"/>
    <mergeCell ref="Z71:AB72"/>
    <mergeCell ref="AC71:AE72"/>
    <mergeCell ref="A71:F72"/>
    <mergeCell ref="G71:H72"/>
    <mergeCell ref="I71:I72"/>
    <mergeCell ref="J71:J72"/>
    <mergeCell ref="K71:N72"/>
    <mergeCell ref="O71:Q72"/>
    <mergeCell ref="AF69:AH70"/>
    <mergeCell ref="AI69:AJ70"/>
    <mergeCell ref="AK69:AM70"/>
    <mergeCell ref="A69:F70"/>
    <mergeCell ref="G69:H70"/>
    <mergeCell ref="I69:I70"/>
    <mergeCell ref="J69:J70"/>
    <mergeCell ref="K69:N70"/>
    <mergeCell ref="O69:Q70"/>
    <mergeCell ref="AF71:AH72"/>
    <mergeCell ref="AI71:AJ72"/>
    <mergeCell ref="AK71:AM72"/>
    <mergeCell ref="AN69:AP70"/>
    <mergeCell ref="AQ69:AT70"/>
    <mergeCell ref="X70:Y70"/>
    <mergeCell ref="R69:S70"/>
    <mergeCell ref="T69:U70"/>
    <mergeCell ref="V69:W70"/>
    <mergeCell ref="X69:Y69"/>
    <mergeCell ref="Z69:AB70"/>
    <mergeCell ref="AC69:AE70"/>
    <mergeCell ref="AC67:AE68"/>
    <mergeCell ref="AI67:AJ68"/>
    <mergeCell ref="AQ67:AT68"/>
    <mergeCell ref="X68:Y68"/>
    <mergeCell ref="Z68:AB68"/>
    <mergeCell ref="AF68:AH68"/>
    <mergeCell ref="AK68:AM68"/>
    <mergeCell ref="AN68:AP68"/>
    <mergeCell ref="O67:Q68"/>
    <mergeCell ref="R67:S68"/>
    <mergeCell ref="T67:U68"/>
    <mergeCell ref="V67:W68"/>
    <mergeCell ref="X67:Y67"/>
    <mergeCell ref="Z67:AB67"/>
    <mergeCell ref="A67:F68"/>
    <mergeCell ref="G67:H68"/>
    <mergeCell ref="I67:I68"/>
    <mergeCell ref="J67:J68"/>
    <mergeCell ref="K67:N68"/>
    <mergeCell ref="O65:Q66"/>
    <mergeCell ref="V65:W65"/>
    <mergeCell ref="X65:Y66"/>
    <mergeCell ref="Z65:AB65"/>
    <mergeCell ref="AC65:AE66"/>
    <mergeCell ref="AF65:AH66"/>
    <mergeCell ref="V64:W64"/>
    <mergeCell ref="X64:Y64"/>
    <mergeCell ref="Z64:AB64"/>
    <mergeCell ref="AF64:AH64"/>
    <mergeCell ref="AK64:AM64"/>
    <mergeCell ref="AQ64:AT66"/>
    <mergeCell ref="AI65:AJ66"/>
    <mergeCell ref="AK65:AM66"/>
    <mergeCell ref="AN65:AP66"/>
    <mergeCell ref="V66:W66"/>
    <mergeCell ref="Z66:AB66"/>
    <mergeCell ref="B64:E64"/>
    <mergeCell ref="G64:H64"/>
    <mergeCell ref="I64:J64"/>
    <mergeCell ref="P64:Q64"/>
    <mergeCell ref="R64:S66"/>
    <mergeCell ref="T64:U66"/>
    <mergeCell ref="B65:E65"/>
    <mergeCell ref="G65:H65"/>
    <mergeCell ref="I65:J65"/>
    <mergeCell ref="K65:N65"/>
    <mergeCell ref="A66:F66"/>
    <mergeCell ref="G66:H66"/>
    <mergeCell ref="I66:J66"/>
    <mergeCell ref="B60:N60"/>
    <mergeCell ref="Q60:V60"/>
    <mergeCell ref="Y60:AK60"/>
    <mergeCell ref="AN60:AS60"/>
    <mergeCell ref="B61:G61"/>
    <mergeCell ref="I61:M61"/>
    <mergeCell ref="R61:V61"/>
    <mergeCell ref="Y61:AD61"/>
    <mergeCell ref="AF61:AJ61"/>
    <mergeCell ref="AO61:AS61"/>
    <mergeCell ref="A59:G59"/>
    <mergeCell ref="H59:P59"/>
    <mergeCell ref="Q59:V59"/>
    <mergeCell ref="X59:AD59"/>
    <mergeCell ref="AE59:AM59"/>
    <mergeCell ref="AN59:AS59"/>
    <mergeCell ref="A58:G58"/>
    <mergeCell ref="H58:P58"/>
    <mergeCell ref="Q58:V58"/>
    <mergeCell ref="X58:AD58"/>
    <mergeCell ref="AE58:AM58"/>
    <mergeCell ref="AN58:AS58"/>
    <mergeCell ref="A57:G57"/>
    <mergeCell ref="H57:P57"/>
    <mergeCell ref="Q57:V57"/>
    <mergeCell ref="X57:AD57"/>
    <mergeCell ref="AE57:AM57"/>
    <mergeCell ref="AN57:AS57"/>
    <mergeCell ref="A56:G56"/>
    <mergeCell ref="H56:P56"/>
    <mergeCell ref="Q56:V56"/>
    <mergeCell ref="X56:AD56"/>
    <mergeCell ref="AE56:AM56"/>
    <mergeCell ref="AN56:AS56"/>
    <mergeCell ref="AN54:AS54"/>
    <mergeCell ref="A55:G55"/>
    <mergeCell ref="H55:P55"/>
    <mergeCell ref="Q55:V55"/>
    <mergeCell ref="X55:AD55"/>
    <mergeCell ref="AE55:AM55"/>
    <mergeCell ref="AN55:AS55"/>
    <mergeCell ref="N51:T51"/>
    <mergeCell ref="A54:G54"/>
    <mergeCell ref="H54:P54"/>
    <mergeCell ref="Q54:V54"/>
    <mergeCell ref="X54:AD54"/>
    <mergeCell ref="AE54:AM54"/>
    <mergeCell ref="B44:B51"/>
    <mergeCell ref="C44:G45"/>
    <mergeCell ref="H44:H45"/>
    <mergeCell ref="I44:M45"/>
    <mergeCell ref="C50:G51"/>
    <mergeCell ref="H50:H51"/>
    <mergeCell ref="I50:M51"/>
    <mergeCell ref="N50:T50"/>
    <mergeCell ref="U50:U51"/>
    <mergeCell ref="V50:Z51"/>
    <mergeCell ref="AB47:AF48"/>
    <mergeCell ref="C48:G49"/>
    <mergeCell ref="H48:H49"/>
    <mergeCell ref="I48:M49"/>
    <mergeCell ref="N48:T49"/>
    <mergeCell ref="U48:U49"/>
    <mergeCell ref="C46:G47"/>
    <mergeCell ref="H46:H47"/>
    <mergeCell ref="I46:M47"/>
    <mergeCell ref="N46:T46"/>
    <mergeCell ref="U46:U47"/>
    <mergeCell ref="N47:T47"/>
    <mergeCell ref="AL45:AM46"/>
    <mergeCell ref="AN45:AN46"/>
    <mergeCell ref="AI43:AK44"/>
    <mergeCell ref="AL43:AM44"/>
    <mergeCell ref="AN43:AN44"/>
    <mergeCell ref="O44:T44"/>
    <mergeCell ref="U44:U45"/>
    <mergeCell ref="V44:Z45"/>
    <mergeCell ref="AN47:AN48"/>
    <mergeCell ref="V46:Z47"/>
    <mergeCell ref="V48:Z49"/>
    <mergeCell ref="AB49:AH50"/>
    <mergeCell ref="AI49:AK50"/>
    <mergeCell ref="AL49:AM50"/>
    <mergeCell ref="AL47:AM48"/>
    <mergeCell ref="AG47:AH48"/>
    <mergeCell ref="AI47:AK48"/>
    <mergeCell ref="AN37:AP38"/>
    <mergeCell ref="AQ37:AT38"/>
    <mergeCell ref="B38:G39"/>
    <mergeCell ref="H38:H39"/>
    <mergeCell ref="I38:M39"/>
    <mergeCell ref="P38:T39"/>
    <mergeCell ref="U38:U39"/>
    <mergeCell ref="V38:Z39"/>
    <mergeCell ref="AB38:AJ38"/>
    <mergeCell ref="AB39:AI40"/>
    <mergeCell ref="B40:G41"/>
    <mergeCell ref="H40:H41"/>
    <mergeCell ref="I40:M41"/>
    <mergeCell ref="P40:T41"/>
    <mergeCell ref="U40:U41"/>
    <mergeCell ref="V40:Z41"/>
    <mergeCell ref="AB41:AF42"/>
    <mergeCell ref="AG41:AH42"/>
    <mergeCell ref="AI41:AK42"/>
    <mergeCell ref="AL41:AN42"/>
    <mergeCell ref="B42:G43"/>
    <mergeCell ref="H42:H43"/>
    <mergeCell ref="I42:M43"/>
    <mergeCell ref="P42:T42"/>
    <mergeCell ref="AN33:AP34"/>
    <mergeCell ref="AQ33:AT34"/>
    <mergeCell ref="B34:G35"/>
    <mergeCell ref="H34:H35"/>
    <mergeCell ref="I34:M35"/>
    <mergeCell ref="P34:T35"/>
    <mergeCell ref="U34:U35"/>
    <mergeCell ref="V34:Z35"/>
    <mergeCell ref="AB35:AJ35"/>
    <mergeCell ref="AK35:AM36"/>
    <mergeCell ref="I32:M33"/>
    <mergeCell ref="P32:T33"/>
    <mergeCell ref="U32:U33"/>
    <mergeCell ref="V32:Z33"/>
    <mergeCell ref="AB33:AJ34"/>
    <mergeCell ref="AK33:AM34"/>
    <mergeCell ref="AN35:AP36"/>
    <mergeCell ref="AQ35:AT36"/>
    <mergeCell ref="B36:G37"/>
    <mergeCell ref="H36:H37"/>
    <mergeCell ref="I36:M37"/>
    <mergeCell ref="P36:T37"/>
    <mergeCell ref="U36:U37"/>
    <mergeCell ref="V36:Z37"/>
    <mergeCell ref="A30:G31"/>
    <mergeCell ref="H30:H31"/>
    <mergeCell ref="I30:M31"/>
    <mergeCell ref="P30:T31"/>
    <mergeCell ref="U30:U31"/>
    <mergeCell ref="V30:Z31"/>
    <mergeCell ref="AB31:AL32"/>
    <mergeCell ref="AG26:AH29"/>
    <mergeCell ref="AI26:AJ29"/>
    <mergeCell ref="AK26:AM27"/>
    <mergeCell ref="B27:G27"/>
    <mergeCell ref="A32:A51"/>
    <mergeCell ref="AB36:AJ36"/>
    <mergeCell ref="AB37:AJ37"/>
    <mergeCell ref="AK37:AM38"/>
    <mergeCell ref="U42:U43"/>
    <mergeCell ref="V42:Z43"/>
    <mergeCell ref="P43:T43"/>
    <mergeCell ref="AB43:AF44"/>
    <mergeCell ref="AG43:AH44"/>
    <mergeCell ref="O45:T45"/>
    <mergeCell ref="AB45:AF46"/>
    <mergeCell ref="AG45:AH46"/>
    <mergeCell ref="AI45:AK46"/>
    <mergeCell ref="AK23:AM24"/>
    <mergeCell ref="AN23:AP25"/>
    <mergeCell ref="B24:G25"/>
    <mergeCell ref="H24:H25"/>
    <mergeCell ref="I24:M25"/>
    <mergeCell ref="P24:T25"/>
    <mergeCell ref="U24:U25"/>
    <mergeCell ref="U28:U29"/>
    <mergeCell ref="V28:Z29"/>
    <mergeCell ref="AK28:AM29"/>
    <mergeCell ref="V20:Z21"/>
    <mergeCell ref="AB20:AF22"/>
    <mergeCell ref="AG20:AH22"/>
    <mergeCell ref="AI20:AJ20"/>
    <mergeCell ref="AK20:AM21"/>
    <mergeCell ref="B21:G21"/>
    <mergeCell ref="AI21:AJ22"/>
    <mergeCell ref="AN27:AP28"/>
    <mergeCell ref="AQ27:AT28"/>
    <mergeCell ref="B28:G29"/>
    <mergeCell ref="H28:H29"/>
    <mergeCell ref="I28:M29"/>
    <mergeCell ref="P28:T29"/>
    <mergeCell ref="AI24:AJ25"/>
    <mergeCell ref="AQ24:AT25"/>
    <mergeCell ref="AK25:AM25"/>
    <mergeCell ref="B26:G26"/>
    <mergeCell ref="H26:H27"/>
    <mergeCell ref="I26:M27"/>
    <mergeCell ref="P26:T27"/>
    <mergeCell ref="U26:U27"/>
    <mergeCell ref="V26:Z27"/>
    <mergeCell ref="AB26:AD29"/>
    <mergeCell ref="AE23:AF25"/>
    <mergeCell ref="AI18:AJ19"/>
    <mergeCell ref="AN18:AP19"/>
    <mergeCell ref="AQ18:AT19"/>
    <mergeCell ref="B19:G19"/>
    <mergeCell ref="AK19:AM19"/>
    <mergeCell ref="A20:A29"/>
    <mergeCell ref="B20:G20"/>
    <mergeCell ref="H20:H21"/>
    <mergeCell ref="I20:M21"/>
    <mergeCell ref="P20:T21"/>
    <mergeCell ref="U20:U21"/>
    <mergeCell ref="A12:A19"/>
    <mergeCell ref="V24:Z25"/>
    <mergeCell ref="AB24:AD24"/>
    <mergeCell ref="AN21:AP22"/>
    <mergeCell ref="AQ21:AT22"/>
    <mergeCell ref="B22:D23"/>
    <mergeCell ref="E22:G22"/>
    <mergeCell ref="H22:H23"/>
    <mergeCell ref="I22:M23"/>
    <mergeCell ref="P22:T23"/>
    <mergeCell ref="U22:U23"/>
    <mergeCell ref="V22:Z23"/>
    <mergeCell ref="AK22:AM22"/>
    <mergeCell ref="AQ15:AT16"/>
    <mergeCell ref="B16:G17"/>
    <mergeCell ref="H16:H17"/>
    <mergeCell ref="I16:M17"/>
    <mergeCell ref="P16:T17"/>
    <mergeCell ref="U16:U17"/>
    <mergeCell ref="V16:Z17"/>
    <mergeCell ref="AK16:AM16"/>
    <mergeCell ref="AB17:AF19"/>
    <mergeCell ref="AG17:AH19"/>
    <mergeCell ref="AB14:AF16"/>
    <mergeCell ref="AG14:AH16"/>
    <mergeCell ref="AI14:AJ14"/>
    <mergeCell ref="AK14:AM15"/>
    <mergeCell ref="AI15:AJ16"/>
    <mergeCell ref="AN15:AP16"/>
    <mergeCell ref="AI17:AJ17"/>
    <mergeCell ref="AK17:AM18"/>
    <mergeCell ref="B18:G18"/>
    <mergeCell ref="H18:H19"/>
    <mergeCell ref="I18:M19"/>
    <mergeCell ref="P18:T19"/>
    <mergeCell ref="U18:U19"/>
    <mergeCell ref="V18:Z19"/>
    <mergeCell ref="AK12:AM12"/>
    <mergeCell ref="AN12:AP13"/>
    <mergeCell ref="AQ12:AT13"/>
    <mergeCell ref="AK13:AM13"/>
    <mergeCell ref="B14:G15"/>
    <mergeCell ref="H14:H15"/>
    <mergeCell ref="I14:M15"/>
    <mergeCell ref="P14:T15"/>
    <mergeCell ref="U14:U15"/>
    <mergeCell ref="V14:Z15"/>
    <mergeCell ref="P12:T13"/>
    <mergeCell ref="U12:U13"/>
    <mergeCell ref="V12:Z13"/>
    <mergeCell ref="AB12:AF13"/>
    <mergeCell ref="AG12:AH13"/>
    <mergeCell ref="AI12:AJ13"/>
    <mergeCell ref="B12:G13"/>
    <mergeCell ref="H12:H13"/>
    <mergeCell ref="I12:M13"/>
    <mergeCell ref="N12:N45"/>
    <mergeCell ref="O12:O43"/>
    <mergeCell ref="E23:G23"/>
    <mergeCell ref="B32:G33"/>
    <mergeCell ref="H32:H33"/>
    <mergeCell ref="N10:Q10"/>
    <mergeCell ref="T10:W10"/>
    <mergeCell ref="A11:H11"/>
    <mergeCell ref="I11:M11"/>
    <mergeCell ref="N11:U11"/>
    <mergeCell ref="V11:Z11"/>
    <mergeCell ref="AM6:AN7"/>
    <mergeCell ref="AO6:AT7"/>
    <mergeCell ref="A9:H9"/>
    <mergeCell ref="I9:J9"/>
    <mergeCell ref="AL9:AM9"/>
    <mergeCell ref="AN9:AR9"/>
    <mergeCell ref="P6:Q7"/>
    <mergeCell ref="R6:V7"/>
    <mergeCell ref="W6:X7"/>
    <mergeCell ref="Y6:AB7"/>
    <mergeCell ref="AC6:AD7"/>
    <mergeCell ref="AE6:AK7"/>
    <mergeCell ref="AF1:AQ1"/>
    <mergeCell ref="P2:Q3"/>
    <mergeCell ref="R2:AB3"/>
    <mergeCell ref="AC2:AD3"/>
    <mergeCell ref="AE2:AJ2"/>
    <mergeCell ref="AK2:AK3"/>
    <mergeCell ref="AL2:AL7"/>
    <mergeCell ref="AM2:AN3"/>
    <mergeCell ref="AO2:AT3"/>
    <mergeCell ref="AE3:AJ3"/>
    <mergeCell ref="P4:Q5"/>
    <mergeCell ref="R4:AB5"/>
    <mergeCell ref="AC4:AD5"/>
    <mergeCell ref="AE4:AF5"/>
    <mergeCell ref="AG4:AK5"/>
    <mergeCell ref="AM4:AN5"/>
    <mergeCell ref="AO4:AT5"/>
  </mergeCells>
  <phoneticPr fontId="11"/>
  <dataValidations count="2">
    <dataValidation type="list" allowBlank="1" showInputMessage="1" showErrorMessage="1" error="リストから選択してください。" sqref="R67:S80" xr:uid="{13EBA72D-DCD2-4686-BF4D-B0E2CFDAF329}">
      <formula1>"定額,旧定額,定率,旧定率"</formula1>
    </dataValidation>
    <dataValidation type="list" allowBlank="1" showInputMessage="1" showErrorMessage="1" sqref="R81" xr:uid="{D4616F9B-3719-457F-8656-6B7EE30CF5B8}">
      <formula1>$AN$2:$AN$6</formula1>
    </dataValidation>
  </dataValidations>
  <printOptions horizontalCentered="1"/>
  <pageMargins left="0.19685039370078741" right="0.19685039370078741" top="0.39370078740157483" bottom="0.39370078740157483" header="0.19685039370078741" footer="0.19685039370078741"/>
  <pageSetup paperSize="9" orientation="landscape" r:id="rId1"/>
  <headerFooter>
    <oddFooter>&amp;C&amp;"ＭＳ Ｐ明朝,標準"-　&amp;P　-</oddFooter>
  </headerFooter>
  <rowBreaks count="1" manualBreakCount="1">
    <brk id="51" max="4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8DD5B-7AB6-48A8-98D5-8181D8153B81}">
  <sheetPr codeName="Sheet10">
    <tabColor rgb="FFFF0000"/>
    <pageSetUpPr autoPageBreaks="0"/>
  </sheetPr>
  <dimension ref="B2:K62"/>
  <sheetViews>
    <sheetView showGridLines="0" showRowColHeaders="0" workbookViewId="0"/>
  </sheetViews>
  <sheetFormatPr defaultRowHeight="15.75"/>
  <cols>
    <col min="1" max="2" width="3.625" style="34" customWidth="1"/>
    <col min="3" max="11" width="15.625" style="34" customWidth="1"/>
    <col min="12" max="14" width="10.625" style="34" customWidth="1"/>
    <col min="15" max="16384" width="9" style="34"/>
  </cols>
  <sheetData>
    <row r="2" spans="2:11" ht="28.5">
      <c r="B2" s="312" t="s">
        <v>303</v>
      </c>
    </row>
    <row r="3" spans="2:11" ht="19.5">
      <c r="C3" s="313" t="s">
        <v>1964</v>
      </c>
    </row>
    <row r="5" spans="2:11">
      <c r="B5" s="314" t="s">
        <v>392</v>
      </c>
    </row>
    <row r="7" spans="2:11">
      <c r="C7" s="18" t="s">
        <v>34</v>
      </c>
      <c r="D7" s="19" t="s">
        <v>835</v>
      </c>
      <c r="E7" s="317" t="s">
        <v>193</v>
      </c>
      <c r="F7" s="20" t="s">
        <v>45</v>
      </c>
      <c r="G7" s="19" t="s">
        <v>865</v>
      </c>
      <c r="H7" s="319" t="s">
        <v>194</v>
      </c>
    </row>
    <row r="10" spans="2:11">
      <c r="B10" s="337" t="s">
        <v>206</v>
      </c>
      <c r="C10" s="34" t="s">
        <v>326</v>
      </c>
      <c r="I10" s="34" t="s">
        <v>1020</v>
      </c>
    </row>
    <row r="11" spans="2:11">
      <c r="B11" s="337" t="s">
        <v>206</v>
      </c>
      <c r="C11" s="34" t="s">
        <v>324</v>
      </c>
      <c r="I11" s="2259">
        <f>計算シート!G106</f>
        <v>0</v>
      </c>
      <c r="J11" s="2261"/>
    </row>
    <row r="12" spans="2:11">
      <c r="B12" s="337" t="s">
        <v>206</v>
      </c>
      <c r="C12" s="34" t="s">
        <v>325</v>
      </c>
    </row>
    <row r="14" spans="2:11">
      <c r="B14" s="314" t="s">
        <v>304</v>
      </c>
    </row>
    <row r="15" spans="2:11">
      <c r="K15" s="320"/>
    </row>
    <row r="16" spans="2:11" ht="15" customHeight="1">
      <c r="C16" s="2912"/>
      <c r="D16" s="2918" t="s">
        <v>315</v>
      </c>
      <c r="E16" s="2918" t="s">
        <v>310</v>
      </c>
      <c r="F16" s="2918" t="s">
        <v>311</v>
      </c>
      <c r="G16" s="2927" t="s">
        <v>318</v>
      </c>
      <c r="H16" s="2930" t="s">
        <v>312</v>
      </c>
      <c r="I16" s="2931"/>
      <c r="J16" s="2931"/>
      <c r="K16" s="2932"/>
    </row>
    <row r="17" spans="2:11" ht="15" customHeight="1">
      <c r="C17" s="2913"/>
      <c r="D17" s="2919"/>
      <c r="E17" s="2919"/>
      <c r="F17" s="2919"/>
      <c r="G17" s="2928"/>
      <c r="H17" s="2930" t="s">
        <v>314</v>
      </c>
      <c r="I17" s="2932"/>
      <c r="J17" s="2930" t="s">
        <v>313</v>
      </c>
      <c r="K17" s="2932"/>
    </row>
    <row r="18" spans="2:11" ht="15" customHeight="1">
      <c r="C18" s="2914"/>
      <c r="D18" s="2920"/>
      <c r="E18" s="2920"/>
      <c r="F18" s="2920"/>
      <c r="G18" s="2929"/>
      <c r="H18" s="758" t="s">
        <v>316</v>
      </c>
      <c r="I18" s="758" t="s">
        <v>317</v>
      </c>
      <c r="J18" s="758" t="s">
        <v>316</v>
      </c>
      <c r="K18" s="758" t="s">
        <v>317</v>
      </c>
    </row>
    <row r="19" spans="2:11">
      <c r="C19" s="757" t="s">
        <v>200</v>
      </c>
      <c r="D19" s="764"/>
      <c r="E19" s="765"/>
      <c r="F19" s="786"/>
      <c r="G19" s="786"/>
      <c r="H19" s="766"/>
      <c r="I19" s="786"/>
      <c r="J19" s="766"/>
      <c r="K19" s="786"/>
    </row>
    <row r="20" spans="2:11">
      <c r="C20" s="757" t="s">
        <v>196</v>
      </c>
      <c r="D20" s="764"/>
      <c r="E20" s="765"/>
      <c r="F20" s="786"/>
      <c r="G20" s="786"/>
      <c r="H20" s="766"/>
      <c r="I20" s="786"/>
      <c r="J20" s="766"/>
      <c r="K20" s="786"/>
    </row>
    <row r="21" spans="2:11">
      <c r="C21" s="757" t="s">
        <v>197</v>
      </c>
      <c r="D21" s="764"/>
      <c r="E21" s="765"/>
      <c r="F21" s="786"/>
      <c r="G21" s="786"/>
      <c r="H21" s="766"/>
      <c r="I21" s="786"/>
      <c r="J21" s="766"/>
      <c r="K21" s="786"/>
    </row>
    <row r="22" spans="2:11">
      <c r="C22" s="757" t="s">
        <v>198</v>
      </c>
      <c r="D22" s="764"/>
      <c r="E22" s="765"/>
      <c r="F22" s="786"/>
      <c r="G22" s="786"/>
      <c r="H22" s="766"/>
      <c r="I22" s="786"/>
      <c r="J22" s="766"/>
      <c r="K22" s="786"/>
    </row>
    <row r="23" spans="2:11">
      <c r="C23" s="757" t="s">
        <v>199</v>
      </c>
      <c r="D23" s="764"/>
      <c r="E23" s="765"/>
      <c r="F23" s="786"/>
      <c r="G23" s="786"/>
      <c r="H23" s="766"/>
      <c r="I23" s="786"/>
      <c r="J23" s="766"/>
      <c r="K23" s="786"/>
    </row>
    <row r="24" spans="2:11">
      <c r="C24" s="757" t="s">
        <v>305</v>
      </c>
      <c r="D24" s="764"/>
      <c r="E24" s="765"/>
      <c r="F24" s="786"/>
      <c r="G24" s="786"/>
      <c r="H24" s="766"/>
      <c r="I24" s="786"/>
      <c r="J24" s="766"/>
      <c r="K24" s="786"/>
    </row>
    <row r="25" spans="2:11">
      <c r="C25" s="757" t="s">
        <v>306</v>
      </c>
      <c r="D25" s="764"/>
      <c r="E25" s="765"/>
      <c r="F25" s="786"/>
      <c r="G25" s="786"/>
      <c r="H25" s="766"/>
      <c r="I25" s="786"/>
      <c r="J25" s="766"/>
      <c r="K25" s="786"/>
    </row>
    <row r="26" spans="2:11">
      <c r="C26" s="757" t="s">
        <v>307</v>
      </c>
      <c r="D26" s="764"/>
      <c r="E26" s="765"/>
      <c r="F26" s="786"/>
      <c r="G26" s="786"/>
      <c r="H26" s="766"/>
      <c r="I26" s="786"/>
      <c r="J26" s="766"/>
      <c r="K26" s="786"/>
    </row>
    <row r="27" spans="2:11">
      <c r="C27" s="757" t="s">
        <v>308</v>
      </c>
      <c r="D27" s="764"/>
      <c r="E27" s="765"/>
      <c r="F27" s="786"/>
      <c r="G27" s="786"/>
      <c r="H27" s="766"/>
      <c r="I27" s="786"/>
      <c r="J27" s="766"/>
      <c r="K27" s="786"/>
    </row>
    <row r="28" spans="2:11">
      <c r="C28" s="2911" t="s">
        <v>309</v>
      </c>
      <c r="D28" s="2234"/>
      <c r="E28" s="460">
        <f>計算シート!G98</f>
        <v>0</v>
      </c>
      <c r="F28" s="461">
        <f>計算シート!G99</f>
        <v>0</v>
      </c>
      <c r="G28" s="461">
        <f>計算シート!G100</f>
        <v>0</v>
      </c>
      <c r="H28" s="462">
        <f>計算シート!G101</f>
        <v>0</v>
      </c>
      <c r="I28" s="461">
        <f>計算シート!G102</f>
        <v>0</v>
      </c>
      <c r="J28" s="462">
        <f>計算シート!G103</f>
        <v>0</v>
      </c>
      <c r="K28" s="461">
        <f>計算シート!G104</f>
        <v>0</v>
      </c>
    </row>
    <row r="31" spans="2:11">
      <c r="B31" s="314" t="s">
        <v>320</v>
      </c>
    </row>
    <row r="32" spans="2:11">
      <c r="B32" s="320"/>
      <c r="C32" s="34" t="s">
        <v>321</v>
      </c>
    </row>
    <row r="34" spans="2:11" ht="15" customHeight="1">
      <c r="C34" s="2912"/>
      <c r="D34" s="2918" t="s">
        <v>315</v>
      </c>
      <c r="E34" s="2918" t="s">
        <v>319</v>
      </c>
      <c r="F34" s="2918" t="s">
        <v>311</v>
      </c>
      <c r="G34" s="2927" t="s">
        <v>318</v>
      </c>
      <c r="H34" s="2930" t="s">
        <v>312</v>
      </c>
      <c r="I34" s="2931"/>
      <c r="J34" s="2931"/>
      <c r="K34" s="2932"/>
    </row>
    <row r="35" spans="2:11" ht="15" customHeight="1">
      <c r="C35" s="2913"/>
      <c r="D35" s="2919"/>
      <c r="E35" s="2919"/>
      <c r="F35" s="2919"/>
      <c r="G35" s="2928"/>
      <c r="H35" s="2930" t="s">
        <v>314</v>
      </c>
      <c r="I35" s="2932"/>
      <c r="J35" s="2930" t="s">
        <v>313</v>
      </c>
      <c r="K35" s="2932"/>
    </row>
    <row r="36" spans="2:11" ht="15" customHeight="1">
      <c r="C36" s="2914"/>
      <c r="D36" s="2920"/>
      <c r="E36" s="2920"/>
      <c r="F36" s="2920"/>
      <c r="G36" s="2929"/>
      <c r="H36" s="758" t="s">
        <v>316</v>
      </c>
      <c r="I36" s="758" t="s">
        <v>317</v>
      </c>
      <c r="J36" s="758" t="s">
        <v>316</v>
      </c>
      <c r="K36" s="758" t="s">
        <v>317</v>
      </c>
    </row>
    <row r="37" spans="2:11">
      <c r="C37" s="757" t="s">
        <v>200</v>
      </c>
      <c r="D37" s="764"/>
      <c r="E37" s="828"/>
      <c r="F37" s="786"/>
      <c r="G37" s="786"/>
      <c r="H37" s="766"/>
      <c r="I37" s="786"/>
      <c r="J37" s="766"/>
      <c r="K37" s="786"/>
    </row>
    <row r="38" spans="2:11">
      <c r="C38" s="757" t="s">
        <v>196</v>
      </c>
      <c r="D38" s="764"/>
      <c r="E38" s="828"/>
      <c r="F38" s="786"/>
      <c r="G38" s="786"/>
      <c r="H38" s="766"/>
      <c r="I38" s="786"/>
      <c r="J38" s="766"/>
      <c r="K38" s="786"/>
    </row>
    <row r="39" spans="2:11">
      <c r="C39" s="757" t="s">
        <v>197</v>
      </c>
      <c r="D39" s="764"/>
      <c r="E39" s="828"/>
      <c r="F39" s="786"/>
      <c r="G39" s="786"/>
      <c r="H39" s="766"/>
      <c r="I39" s="786"/>
      <c r="J39" s="766"/>
      <c r="K39" s="786"/>
    </row>
    <row r="40" spans="2:11">
      <c r="C40" s="2911" t="s">
        <v>309</v>
      </c>
      <c r="D40" s="2234"/>
      <c r="E40" s="831">
        <f>計算シート!H98</f>
        <v>0</v>
      </c>
      <c r="F40" s="461">
        <f>計算シート!H99</f>
        <v>0</v>
      </c>
      <c r="G40" s="461">
        <f>計算シート!H100</f>
        <v>0</v>
      </c>
      <c r="H40" s="462">
        <f>計算シート!H101</f>
        <v>0</v>
      </c>
      <c r="I40" s="461">
        <f>計算シート!H102</f>
        <v>0</v>
      </c>
      <c r="J40" s="462">
        <f>計算シート!H103</f>
        <v>0</v>
      </c>
      <c r="K40" s="461">
        <f>計算シート!H104</f>
        <v>0</v>
      </c>
    </row>
    <row r="41" spans="2:11">
      <c r="C41" s="463"/>
      <c r="D41" s="463"/>
      <c r="E41" s="464"/>
      <c r="F41" s="327"/>
      <c r="G41" s="327"/>
      <c r="H41" s="465"/>
      <c r="I41" s="327"/>
      <c r="J41" s="465"/>
      <c r="K41" s="327"/>
    </row>
    <row r="42" spans="2:11">
      <c r="B42" s="314" t="s">
        <v>322</v>
      </c>
    </row>
    <row r="44" spans="2:11" ht="15" customHeight="1">
      <c r="C44" s="2912"/>
      <c r="D44" s="2918" t="s">
        <v>315</v>
      </c>
      <c r="E44" s="2918" t="s">
        <v>323</v>
      </c>
      <c r="F44" s="2918" t="s">
        <v>311</v>
      </c>
      <c r="G44" s="2924" t="s">
        <v>318</v>
      </c>
      <c r="H44" s="466"/>
      <c r="I44" s="326"/>
      <c r="J44" s="326"/>
      <c r="K44" s="326"/>
    </row>
    <row r="45" spans="2:11" ht="15" customHeight="1">
      <c r="C45" s="2913"/>
      <c r="D45" s="2919"/>
      <c r="E45" s="2919"/>
      <c r="F45" s="2919"/>
      <c r="G45" s="2925"/>
      <c r="H45" s="466"/>
      <c r="I45" s="326"/>
      <c r="J45" s="326"/>
      <c r="K45" s="326"/>
    </row>
    <row r="46" spans="2:11" ht="15" customHeight="1">
      <c r="C46" s="2914"/>
      <c r="D46" s="2920"/>
      <c r="E46" s="2920"/>
      <c r="F46" s="2920"/>
      <c r="G46" s="2926"/>
      <c r="H46" s="755"/>
      <c r="I46" s="756"/>
      <c r="J46" s="756"/>
      <c r="K46" s="756"/>
    </row>
    <row r="47" spans="2:11">
      <c r="C47" s="757" t="s">
        <v>200</v>
      </c>
      <c r="D47" s="764"/>
      <c r="E47" s="829"/>
      <c r="F47" s="786"/>
      <c r="G47" s="787"/>
      <c r="H47" s="467"/>
      <c r="I47" s="327"/>
      <c r="J47" s="465"/>
      <c r="K47" s="327"/>
    </row>
    <row r="48" spans="2:11">
      <c r="C48" s="757" t="s">
        <v>196</v>
      </c>
      <c r="D48" s="764"/>
      <c r="E48" s="829"/>
      <c r="F48" s="786"/>
      <c r="G48" s="787"/>
      <c r="H48" s="467"/>
      <c r="I48" s="327"/>
      <c r="J48" s="465"/>
      <c r="K48" s="327"/>
    </row>
    <row r="49" spans="2:11">
      <c r="C49" s="757" t="s">
        <v>197</v>
      </c>
      <c r="D49" s="764"/>
      <c r="E49" s="829"/>
      <c r="F49" s="786"/>
      <c r="G49" s="787"/>
      <c r="H49" s="467"/>
      <c r="I49" s="327"/>
      <c r="J49" s="465"/>
      <c r="K49" s="327"/>
    </row>
    <row r="50" spans="2:11">
      <c r="C50" s="2911" t="s">
        <v>309</v>
      </c>
      <c r="D50" s="2234"/>
      <c r="E50" s="830">
        <f>計算シート!J98</f>
        <v>0</v>
      </c>
      <c r="F50" s="461">
        <f>計算シート!J99</f>
        <v>0</v>
      </c>
      <c r="G50" s="468">
        <f>計算シート!J100</f>
        <v>0</v>
      </c>
      <c r="H50" s="467"/>
      <c r="I50" s="327"/>
      <c r="J50" s="465"/>
      <c r="K50" s="327"/>
    </row>
    <row r="53" spans="2:11">
      <c r="B53" s="314" t="s">
        <v>327</v>
      </c>
    </row>
    <row r="54" spans="2:11">
      <c r="B54" s="324"/>
      <c r="C54" s="34" t="s">
        <v>328</v>
      </c>
    </row>
    <row r="56" spans="2:11" ht="15.75" customHeight="1">
      <c r="C56" s="2912"/>
      <c r="D56" s="2915" t="s">
        <v>329</v>
      </c>
      <c r="E56" s="2921"/>
      <c r="F56" s="2915" t="s">
        <v>330</v>
      </c>
      <c r="G56" s="469"/>
      <c r="H56" s="326"/>
    </row>
    <row r="57" spans="2:11">
      <c r="C57" s="2913"/>
      <c r="D57" s="2916"/>
      <c r="E57" s="2922"/>
      <c r="F57" s="2916"/>
      <c r="G57" s="469"/>
      <c r="H57" s="326"/>
    </row>
    <row r="58" spans="2:11">
      <c r="C58" s="2914"/>
      <c r="D58" s="2917"/>
      <c r="E58" s="2923"/>
      <c r="F58" s="2917"/>
      <c r="G58" s="469"/>
      <c r="H58" s="756"/>
    </row>
    <row r="59" spans="2:11">
      <c r="C59" s="757" t="s">
        <v>200</v>
      </c>
      <c r="D59" s="2909"/>
      <c r="E59" s="2910"/>
      <c r="F59" s="787"/>
      <c r="G59" s="470"/>
      <c r="H59" s="465"/>
    </row>
    <row r="60" spans="2:11">
      <c r="C60" s="757" t="s">
        <v>196</v>
      </c>
      <c r="D60" s="2909"/>
      <c r="E60" s="2910"/>
      <c r="F60" s="787"/>
      <c r="G60" s="470"/>
      <c r="H60" s="465"/>
    </row>
    <row r="61" spans="2:11">
      <c r="C61" s="757" t="s">
        <v>197</v>
      </c>
      <c r="D61" s="2909"/>
      <c r="E61" s="2910"/>
      <c r="F61" s="787"/>
      <c r="G61" s="470"/>
      <c r="H61" s="465"/>
    </row>
    <row r="62" spans="2:11">
      <c r="C62" s="2911" t="s">
        <v>309</v>
      </c>
      <c r="D62" s="2241"/>
      <c r="E62" s="2234"/>
      <c r="F62" s="468">
        <f>計算シート!L98</f>
        <v>0</v>
      </c>
      <c r="G62" s="470"/>
      <c r="H62" s="465"/>
    </row>
  </sheetData>
  <sheetProtection algorithmName="SHA-512" hashValue="fjK63FEY+VSCk3wBRQ6sGnmKPTlW/m8lav6NmeKOpschDUTufvftTUGvyqZUiU1oGyfjUUF+gOUYno837nffjw==" saltValue="x0LJtMj26K3DyNu3HMvODA==" spinCount="100000" sheet="1" objects="1" scenarios="1"/>
  <mergeCells count="32">
    <mergeCell ref="I11:J11"/>
    <mergeCell ref="C16:C18"/>
    <mergeCell ref="H16:K16"/>
    <mergeCell ref="H17:I17"/>
    <mergeCell ref="D16:D18"/>
    <mergeCell ref="E16:E18"/>
    <mergeCell ref="F16:F18"/>
    <mergeCell ref="G16:G18"/>
    <mergeCell ref="J17:K17"/>
    <mergeCell ref="C40:D40"/>
    <mergeCell ref="C28:D28"/>
    <mergeCell ref="C34:C36"/>
    <mergeCell ref="D34:D36"/>
    <mergeCell ref="E34:E36"/>
    <mergeCell ref="G44:G46"/>
    <mergeCell ref="F34:F36"/>
    <mergeCell ref="G34:G36"/>
    <mergeCell ref="H34:K34"/>
    <mergeCell ref="H35:I35"/>
    <mergeCell ref="J35:K35"/>
    <mergeCell ref="F56:F58"/>
    <mergeCell ref="C44:C46"/>
    <mergeCell ref="D44:D46"/>
    <mergeCell ref="E44:E46"/>
    <mergeCell ref="F44:F46"/>
    <mergeCell ref="D56:E58"/>
    <mergeCell ref="D59:E59"/>
    <mergeCell ref="D60:E60"/>
    <mergeCell ref="D61:E61"/>
    <mergeCell ref="C62:E62"/>
    <mergeCell ref="C50:D50"/>
    <mergeCell ref="C56:C58"/>
  </mergeCells>
  <phoneticPr fontId="2"/>
  <dataValidations count="1">
    <dataValidation type="custom" allowBlank="1" showInputMessage="1" showErrorMessage="1" error="数値のみ入力してください。" sqref="F19:G27 I19:I27 K19:K27 F37:G39 I37:I39 K37:K39 F47:F49 G47:G49 F59:F61" xr:uid="{C879F938-D25F-4213-8E42-EEE7694515F2}">
      <formula1>ISNUMBER(F19)</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1741D8AB-09DE-46FC-8112-593100804EF7}">
          <x14:formula1>
            <xm:f>リスト!$F$4:$F$15</xm:f>
          </x14:formula1>
          <xm:sqref>F7 C7</xm:sqref>
        </x14:dataValidation>
        <x14:dataValidation type="list" allowBlank="1" showInputMessage="1" showErrorMessage="1" xr:uid="{F3D1FDF2-95CC-44F4-BC66-B2ECDB511997}">
          <x14:formula1>
            <xm:f>リスト!$G$4:$G$34</xm:f>
          </x14:formula1>
          <xm:sqref>G7 D7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98206-209F-4F6E-9CA6-78120DD41EAC}">
  <sheetPr codeName="Sheet11">
    <tabColor rgb="FFFF0000"/>
    <pageSetUpPr autoPageBreaks="0"/>
  </sheetPr>
  <dimension ref="A2:M138"/>
  <sheetViews>
    <sheetView showGridLines="0" showRowColHeaders="0" zoomScaleNormal="100" workbookViewId="0"/>
  </sheetViews>
  <sheetFormatPr defaultRowHeight="15.75"/>
  <cols>
    <col min="1" max="2" width="3.625" style="34" customWidth="1"/>
    <col min="3" max="5" width="10.625" style="34" customWidth="1"/>
    <col min="6" max="12" width="12.625" style="34" customWidth="1"/>
    <col min="13" max="14" width="10.625" style="34" customWidth="1"/>
    <col min="15" max="16384" width="9" style="34"/>
  </cols>
  <sheetData>
    <row r="2" spans="1:12" ht="28.5">
      <c r="B2" s="312" t="s">
        <v>303</v>
      </c>
    </row>
    <row r="3" spans="1:12" ht="19.5">
      <c r="C3" s="313" t="s">
        <v>1969</v>
      </c>
    </row>
    <row r="5" spans="1:12">
      <c r="B5" s="314" t="s">
        <v>340</v>
      </c>
    </row>
    <row r="6" spans="1:12">
      <c r="B6" s="337"/>
      <c r="C6" s="34" t="s">
        <v>331</v>
      </c>
    </row>
    <row r="7" spans="1:12">
      <c r="B7" s="337"/>
      <c r="C7" s="34" t="s">
        <v>532</v>
      </c>
    </row>
    <row r="8" spans="1:12">
      <c r="B8" s="337"/>
    </row>
    <row r="9" spans="1:12">
      <c r="B9" s="324"/>
    </row>
    <row r="10" spans="1:12" ht="31.5" customHeight="1">
      <c r="B10" s="324"/>
      <c r="C10" s="323"/>
      <c r="D10" s="2240" t="s">
        <v>220</v>
      </c>
      <c r="E10" s="2241"/>
      <c r="F10" s="2240" t="s">
        <v>338</v>
      </c>
      <c r="G10" s="2940"/>
      <c r="H10" s="338" t="s">
        <v>335</v>
      </c>
      <c r="I10" s="338" t="s">
        <v>332</v>
      </c>
      <c r="J10" s="338" t="s">
        <v>333</v>
      </c>
      <c r="K10" s="338" t="s">
        <v>219</v>
      </c>
      <c r="L10" s="339"/>
    </row>
    <row r="11" spans="1:12" ht="31.5" customHeight="1">
      <c r="B11" s="324"/>
      <c r="C11" s="323" t="s">
        <v>216</v>
      </c>
      <c r="D11" s="2242"/>
      <c r="E11" s="2243"/>
      <c r="F11" s="2941"/>
      <c r="G11" s="2942"/>
      <c r="H11" s="477"/>
      <c r="I11" s="785"/>
      <c r="J11" s="785"/>
      <c r="K11" s="340">
        <f>計算シート!J106</f>
        <v>0</v>
      </c>
      <c r="L11" s="341"/>
    </row>
    <row r="12" spans="1:12" ht="31.5" customHeight="1">
      <c r="C12" s="323" t="s">
        <v>217</v>
      </c>
      <c r="D12" s="2242"/>
      <c r="E12" s="2243"/>
      <c r="F12" s="2943"/>
      <c r="G12" s="2944"/>
      <c r="H12" s="477"/>
      <c r="I12" s="785"/>
      <c r="J12" s="785"/>
      <c r="K12" s="340">
        <f>計算シート!J107</f>
        <v>0</v>
      </c>
      <c r="L12" s="341"/>
    </row>
    <row r="13" spans="1:12">
      <c r="A13" s="325"/>
      <c r="B13" s="325"/>
      <c r="C13" s="127"/>
      <c r="D13" s="127"/>
      <c r="E13" s="127"/>
      <c r="F13" s="127"/>
      <c r="G13" s="127"/>
      <c r="H13" s="127"/>
      <c r="I13" s="127"/>
      <c r="J13" s="127"/>
      <c r="K13" s="342"/>
      <c r="L13" s="343"/>
    </row>
    <row r="14" spans="1:12" ht="31.5">
      <c r="C14" s="323"/>
      <c r="D14" s="335" t="s">
        <v>226</v>
      </c>
      <c r="E14" s="344" t="s">
        <v>335</v>
      </c>
      <c r="F14" s="344" t="s">
        <v>336</v>
      </c>
      <c r="G14" s="344" t="s">
        <v>337</v>
      </c>
      <c r="H14" s="335" t="s">
        <v>219</v>
      </c>
      <c r="I14" s="339"/>
      <c r="J14" s="347"/>
      <c r="K14" s="343"/>
      <c r="L14" s="343"/>
    </row>
    <row r="15" spans="1:12" ht="31.5" customHeight="1">
      <c r="C15" s="335" t="s">
        <v>334</v>
      </c>
      <c r="D15" s="83"/>
      <c r="E15" s="477"/>
      <c r="F15" s="785"/>
      <c r="G15" s="785"/>
      <c r="H15" s="340">
        <f>計算シート!J108</f>
        <v>0</v>
      </c>
      <c r="I15" s="341"/>
      <c r="J15" s="347"/>
      <c r="K15" s="343"/>
      <c r="L15" s="343"/>
    </row>
    <row r="16" spans="1:12">
      <c r="C16" s="127"/>
      <c r="D16" s="127"/>
      <c r="E16" s="127"/>
      <c r="F16" s="127"/>
      <c r="G16" s="127"/>
      <c r="H16" s="127"/>
      <c r="I16" s="364"/>
      <c r="J16" s="364"/>
      <c r="K16" s="343"/>
      <c r="L16" s="343"/>
    </row>
    <row r="17" spans="2:12">
      <c r="C17" s="328"/>
      <c r="D17" s="326"/>
      <c r="E17" s="326"/>
      <c r="F17" s="326"/>
      <c r="G17" s="326"/>
      <c r="H17" s="326"/>
      <c r="I17" s="326"/>
      <c r="J17" s="326"/>
      <c r="K17" s="327"/>
      <c r="L17" s="327"/>
    </row>
    <row r="18" spans="2:12">
      <c r="B18" s="314" t="s">
        <v>339</v>
      </c>
      <c r="C18" s="328"/>
      <c r="D18" s="326"/>
      <c r="E18" s="326"/>
      <c r="F18" s="326"/>
      <c r="G18" s="326"/>
      <c r="H18" s="326"/>
      <c r="I18" s="326"/>
      <c r="J18" s="326"/>
      <c r="K18" s="327"/>
      <c r="L18" s="327"/>
    </row>
    <row r="19" spans="2:12">
      <c r="C19" s="325" t="s">
        <v>341</v>
      </c>
      <c r="D19" s="326"/>
      <c r="E19" s="326"/>
      <c r="F19" s="326"/>
      <c r="G19" s="326"/>
      <c r="H19" s="326"/>
      <c r="I19" s="326"/>
      <c r="J19" s="326"/>
      <c r="K19" s="326"/>
      <c r="L19" s="326"/>
    </row>
    <row r="20" spans="2:12">
      <c r="C20" s="328"/>
      <c r="D20" s="326"/>
      <c r="E20" s="326"/>
      <c r="F20" s="326"/>
      <c r="G20" s="326"/>
      <c r="H20" s="326"/>
      <c r="I20" s="326"/>
      <c r="J20" s="326"/>
      <c r="K20" s="327"/>
      <c r="L20" s="327"/>
    </row>
    <row r="21" spans="2:12" ht="31.5" customHeight="1">
      <c r="C21" s="471"/>
      <c r="D21" s="2945" t="s">
        <v>344</v>
      </c>
      <c r="E21" s="934"/>
      <c r="F21" s="2945" t="s">
        <v>343</v>
      </c>
      <c r="G21" s="934"/>
      <c r="H21" s="344" t="s">
        <v>342</v>
      </c>
      <c r="I21" s="472" t="s">
        <v>345</v>
      </c>
      <c r="J21" s="344" t="s">
        <v>346</v>
      </c>
      <c r="K21" s="327"/>
      <c r="L21" s="327"/>
    </row>
    <row r="22" spans="2:12" ht="31.5" customHeight="1">
      <c r="C22" s="335" t="s">
        <v>200</v>
      </c>
      <c r="D22" s="2946"/>
      <c r="E22" s="2947"/>
      <c r="F22" s="2946"/>
      <c r="G22" s="2947"/>
      <c r="H22" s="478"/>
      <c r="I22" s="479"/>
      <c r="J22" s="788"/>
      <c r="K22" s="327"/>
      <c r="L22" s="327"/>
    </row>
    <row r="23" spans="2:12" ht="31.5" customHeight="1">
      <c r="C23" s="335" t="s">
        <v>196</v>
      </c>
      <c r="D23" s="2946"/>
      <c r="E23" s="2947"/>
      <c r="F23" s="2946"/>
      <c r="G23" s="2947"/>
      <c r="H23" s="478"/>
      <c r="I23" s="479"/>
      <c r="J23" s="788"/>
      <c r="K23" s="327"/>
      <c r="L23" s="327"/>
    </row>
    <row r="24" spans="2:12">
      <c r="C24" s="327"/>
      <c r="D24" s="327"/>
      <c r="E24" s="327"/>
      <c r="F24" s="326"/>
      <c r="G24" s="326"/>
      <c r="H24" s="326"/>
      <c r="I24" s="326"/>
      <c r="J24" s="326"/>
      <c r="K24" s="327"/>
      <c r="L24" s="327"/>
    </row>
    <row r="25" spans="2:12">
      <c r="C25" s="328"/>
      <c r="D25" s="326"/>
      <c r="E25" s="326"/>
      <c r="F25" s="326"/>
      <c r="G25" s="326"/>
      <c r="H25" s="326"/>
      <c r="I25" s="326"/>
      <c r="J25" s="326"/>
      <c r="K25" s="327"/>
      <c r="L25" s="327"/>
    </row>
    <row r="26" spans="2:12">
      <c r="C26" s="329"/>
      <c r="D26" s="329"/>
      <c r="E26" s="329"/>
      <c r="F26" s="329"/>
      <c r="G26" s="329"/>
      <c r="H26" s="329"/>
      <c r="I26" s="329"/>
      <c r="J26" s="329"/>
      <c r="K26" s="346"/>
      <c r="L26" s="346"/>
    </row>
    <row r="27" spans="2:12">
      <c r="B27" s="314" t="s">
        <v>347</v>
      </c>
    </row>
    <row r="28" spans="2:12">
      <c r="B28" s="320"/>
      <c r="C28" s="34" t="s">
        <v>232</v>
      </c>
    </row>
    <row r="29" spans="2:12">
      <c r="C29" s="34" t="s">
        <v>233</v>
      </c>
    </row>
    <row r="30" spans="2:12">
      <c r="C30" s="347" t="s">
        <v>234</v>
      </c>
      <c r="D30" s="348"/>
      <c r="E30" s="348"/>
    </row>
    <row r="31" spans="2:12">
      <c r="C31" s="330"/>
      <c r="D31" s="331"/>
      <c r="E31" s="331"/>
    </row>
    <row r="32" spans="2:12">
      <c r="C32" s="2245"/>
      <c r="D32" s="2246"/>
      <c r="E32" s="2247"/>
      <c r="F32" s="34" t="s">
        <v>1509</v>
      </c>
    </row>
    <row r="35" spans="2:8">
      <c r="B35" s="314" t="s">
        <v>348</v>
      </c>
    </row>
    <row r="36" spans="2:8">
      <c r="B36" s="332"/>
      <c r="C36" s="325" t="s">
        <v>235</v>
      </c>
      <c r="D36" s="325"/>
      <c r="E36" s="325"/>
      <c r="F36" s="325"/>
      <c r="G36" s="325"/>
      <c r="H36" s="325"/>
    </row>
    <row r="37" spans="2:8">
      <c r="B37" s="333"/>
      <c r="C37" s="325" t="s">
        <v>236</v>
      </c>
      <c r="D37" s="325"/>
      <c r="E37" s="325"/>
      <c r="F37" s="325"/>
      <c r="G37" s="325"/>
      <c r="H37" s="325"/>
    </row>
    <row r="38" spans="2:8">
      <c r="B38" s="325"/>
      <c r="C38" s="325"/>
      <c r="D38" s="325"/>
      <c r="E38" s="325"/>
      <c r="F38" s="325"/>
      <c r="G38" s="325"/>
      <c r="H38" s="325"/>
    </row>
    <row r="39" spans="2:8">
      <c r="B39" s="325"/>
      <c r="C39" s="2245"/>
      <c r="D39" s="2246"/>
      <c r="E39" s="2247"/>
      <c r="F39" s="325" t="s">
        <v>1509</v>
      </c>
      <c r="G39" s="325"/>
      <c r="H39" s="325"/>
    </row>
    <row r="40" spans="2:8">
      <c r="B40" s="324"/>
    </row>
    <row r="41" spans="2:8">
      <c r="B41" s="324"/>
    </row>
    <row r="42" spans="2:8">
      <c r="B42" s="314" t="s">
        <v>349</v>
      </c>
    </row>
    <row r="43" spans="2:8">
      <c r="B43" s="324"/>
      <c r="C43" s="34" t="s">
        <v>237</v>
      </c>
    </row>
    <row r="44" spans="2:8">
      <c r="B44" s="324"/>
    </row>
    <row r="45" spans="2:8">
      <c r="B45" s="324"/>
      <c r="C45" s="2245"/>
      <c r="D45" s="2246"/>
      <c r="E45" s="2247"/>
      <c r="F45" s="34" t="s">
        <v>1509</v>
      </c>
    </row>
    <row r="46" spans="2:8">
      <c r="B46" s="324"/>
    </row>
    <row r="47" spans="2:8">
      <c r="B47" s="314" t="s">
        <v>245</v>
      </c>
    </row>
    <row r="48" spans="2:8">
      <c r="B48" s="324"/>
    </row>
    <row r="49" spans="2:6">
      <c r="C49" s="2248" t="s">
        <v>238</v>
      </c>
      <c r="D49" s="2249"/>
      <c r="E49" s="34" t="s">
        <v>252</v>
      </c>
    </row>
    <row r="50" spans="2:6">
      <c r="B50" s="324"/>
      <c r="C50" s="2245"/>
      <c r="D50" s="2246"/>
      <c r="E50" s="2247"/>
      <c r="F50" s="34" t="s">
        <v>1509</v>
      </c>
    </row>
    <row r="52" spans="2:6">
      <c r="C52" s="2248" t="s">
        <v>350</v>
      </c>
      <c r="D52" s="2249"/>
      <c r="E52" s="34" t="s">
        <v>351</v>
      </c>
    </row>
    <row r="53" spans="2:6">
      <c r="C53" s="2245"/>
      <c r="D53" s="2246"/>
      <c r="E53" s="2247"/>
      <c r="F53" s="34" t="s">
        <v>1509</v>
      </c>
    </row>
    <row r="55" spans="2:6">
      <c r="C55" s="2248" t="s">
        <v>352</v>
      </c>
      <c r="D55" s="2249"/>
      <c r="E55" s="34" t="s">
        <v>353</v>
      </c>
    </row>
    <row r="56" spans="2:6">
      <c r="C56" s="2245"/>
      <c r="D56" s="2246"/>
      <c r="E56" s="2247"/>
      <c r="F56" s="34" t="s">
        <v>1509</v>
      </c>
    </row>
    <row r="58" spans="2:6">
      <c r="C58" s="2248" t="s">
        <v>354</v>
      </c>
      <c r="D58" s="2249"/>
      <c r="E58" s="34" t="s">
        <v>355</v>
      </c>
    </row>
    <row r="59" spans="2:6">
      <c r="C59" s="2245"/>
      <c r="D59" s="2246"/>
      <c r="E59" s="2247"/>
      <c r="F59" s="34" t="s">
        <v>1509</v>
      </c>
    </row>
    <row r="61" spans="2:6">
      <c r="C61" s="2248" t="s">
        <v>356</v>
      </c>
      <c r="D61" s="2249"/>
      <c r="E61" s="34" t="s">
        <v>357</v>
      </c>
    </row>
    <row r="62" spans="2:6">
      <c r="C62" s="2245"/>
      <c r="D62" s="2246"/>
      <c r="E62" s="2247"/>
      <c r="F62" s="34" t="s">
        <v>1509</v>
      </c>
    </row>
    <row r="64" spans="2:6">
      <c r="C64" s="2248" t="s">
        <v>358</v>
      </c>
      <c r="D64" s="2249"/>
      <c r="E64" s="34" t="s">
        <v>359</v>
      </c>
    </row>
    <row r="65" spans="3:7">
      <c r="C65" s="2245"/>
      <c r="D65" s="2246"/>
      <c r="E65" s="2247"/>
      <c r="F65" s="349" t="s">
        <v>360</v>
      </c>
    </row>
    <row r="67" spans="3:7">
      <c r="C67" s="2248" t="s">
        <v>361</v>
      </c>
      <c r="D67" s="2249"/>
      <c r="E67" s="34" t="s">
        <v>362</v>
      </c>
    </row>
    <row r="68" spans="3:7">
      <c r="C68" s="2245"/>
      <c r="D68" s="2246"/>
      <c r="E68" s="2247"/>
      <c r="F68" s="34" t="s">
        <v>1509</v>
      </c>
    </row>
    <row r="70" spans="3:7">
      <c r="C70" s="2248" t="s">
        <v>363</v>
      </c>
      <c r="D70" s="2249"/>
      <c r="E70" s="34" t="s">
        <v>364</v>
      </c>
    </row>
    <row r="71" spans="3:7">
      <c r="C71" s="2245"/>
      <c r="D71" s="2246"/>
      <c r="E71" s="2247"/>
      <c r="F71" s="34" t="s">
        <v>1509</v>
      </c>
    </row>
    <row r="73" spans="3:7">
      <c r="C73" s="2248" t="s">
        <v>266</v>
      </c>
      <c r="D73" s="2249"/>
      <c r="E73" s="34" t="s">
        <v>267</v>
      </c>
    </row>
    <row r="74" spans="3:7">
      <c r="C74" s="2245"/>
      <c r="D74" s="2246"/>
      <c r="E74" s="2247"/>
      <c r="F74" s="349" t="s">
        <v>268</v>
      </c>
      <c r="G74" s="349"/>
    </row>
    <row r="76" spans="3:7">
      <c r="C76" s="2248" t="s">
        <v>365</v>
      </c>
      <c r="D76" s="2249"/>
      <c r="E76" s="34" t="s">
        <v>366</v>
      </c>
    </row>
    <row r="77" spans="3:7">
      <c r="C77" s="2245"/>
      <c r="D77" s="2246"/>
      <c r="E77" s="2247"/>
      <c r="F77" s="34" t="s">
        <v>1509</v>
      </c>
    </row>
    <row r="79" spans="3:7">
      <c r="C79" s="2248" t="s">
        <v>367</v>
      </c>
      <c r="D79" s="2249"/>
      <c r="E79" s="34" t="s">
        <v>368</v>
      </c>
    </row>
    <row r="80" spans="3:7">
      <c r="C80" s="2245"/>
      <c r="D80" s="2246"/>
      <c r="E80" s="2247"/>
      <c r="F80" s="34" t="s">
        <v>1509</v>
      </c>
    </row>
    <row r="82" spans="3:13">
      <c r="C82" s="2248" t="s">
        <v>370</v>
      </c>
      <c r="D82" s="2249"/>
      <c r="E82" s="34" t="s">
        <v>371</v>
      </c>
    </row>
    <row r="83" spans="3:13">
      <c r="C83" s="2245"/>
      <c r="D83" s="2246"/>
      <c r="E83" s="2247"/>
      <c r="F83" s="34" t="s">
        <v>1509</v>
      </c>
    </row>
    <row r="85" spans="3:13">
      <c r="C85" s="2248" t="s">
        <v>372</v>
      </c>
      <c r="D85" s="2249"/>
      <c r="E85" s="34" t="s">
        <v>373</v>
      </c>
    </row>
    <row r="86" spans="3:13">
      <c r="C86" s="2245"/>
      <c r="D86" s="2246"/>
      <c r="E86" s="2247"/>
      <c r="F86" s="34" t="s">
        <v>1509</v>
      </c>
    </row>
    <row r="88" spans="3:13">
      <c r="C88" s="2248" t="s">
        <v>374</v>
      </c>
      <c r="D88" s="2249"/>
      <c r="E88" s="34" t="s">
        <v>375</v>
      </c>
    </row>
    <row r="89" spans="3:13">
      <c r="C89" s="2245"/>
      <c r="D89" s="2246"/>
      <c r="E89" s="2247"/>
      <c r="F89" s="34" t="s">
        <v>1509</v>
      </c>
    </row>
    <row r="92" spans="3:13">
      <c r="C92" s="314" t="s">
        <v>369</v>
      </c>
      <c r="E92" s="34" t="s">
        <v>376</v>
      </c>
    </row>
    <row r="94" spans="3:13" ht="15.75" customHeight="1">
      <c r="C94" s="350" t="s">
        <v>278</v>
      </c>
      <c r="D94" s="2933"/>
      <c r="E94" s="2934"/>
      <c r="G94" s="350" t="s">
        <v>279</v>
      </c>
      <c r="H94" s="2933"/>
      <c r="I94" s="2934"/>
      <c r="K94" s="351"/>
      <c r="L94" s="351"/>
      <c r="M94" s="351"/>
    </row>
    <row r="95" spans="3:13">
      <c r="C95" s="2245"/>
      <c r="D95" s="2246"/>
      <c r="E95" s="2247"/>
      <c r="F95" s="34" t="s">
        <v>1509</v>
      </c>
      <c r="G95" s="2245"/>
      <c r="H95" s="2246"/>
      <c r="I95" s="2247"/>
      <c r="J95" s="34" t="s">
        <v>1509</v>
      </c>
      <c r="K95" s="346"/>
      <c r="L95" s="346"/>
      <c r="M95" s="346"/>
    </row>
    <row r="96" spans="3:13">
      <c r="K96" s="325"/>
      <c r="L96" s="325"/>
      <c r="M96" s="325"/>
    </row>
    <row r="97" spans="3:13">
      <c r="C97" s="350" t="s">
        <v>280</v>
      </c>
      <c r="D97" s="2933"/>
      <c r="E97" s="2934"/>
      <c r="G97" s="350" t="s">
        <v>377</v>
      </c>
      <c r="H97" s="2933"/>
      <c r="I97" s="2934"/>
      <c r="K97" s="351"/>
      <c r="L97" s="351"/>
      <c r="M97" s="351"/>
    </row>
    <row r="98" spans="3:13">
      <c r="C98" s="2245"/>
      <c r="D98" s="2246"/>
      <c r="E98" s="2247"/>
      <c r="F98" s="34" t="s">
        <v>1509</v>
      </c>
      <c r="G98" s="2245"/>
      <c r="H98" s="2246"/>
      <c r="I98" s="2247"/>
      <c r="J98" s="34" t="s">
        <v>1509</v>
      </c>
      <c r="K98" s="346"/>
      <c r="L98" s="346"/>
      <c r="M98" s="346"/>
    </row>
    <row r="99" spans="3:13">
      <c r="K99" s="325"/>
      <c r="L99" s="325"/>
      <c r="M99" s="325"/>
    </row>
    <row r="100" spans="3:13">
      <c r="C100" s="351"/>
      <c r="D100" s="352"/>
      <c r="E100" s="352"/>
    </row>
    <row r="101" spans="3:13">
      <c r="C101" s="2248" t="s">
        <v>283</v>
      </c>
      <c r="D101" s="2249"/>
      <c r="E101" s="34" t="s">
        <v>284</v>
      </c>
    </row>
    <row r="102" spans="3:13">
      <c r="C102" s="2245"/>
      <c r="D102" s="2246"/>
      <c r="E102" s="2247"/>
      <c r="F102" s="34" t="s">
        <v>1509</v>
      </c>
    </row>
    <row r="103" spans="3:13">
      <c r="C103" s="351"/>
      <c r="D103" s="352"/>
      <c r="E103" s="352"/>
    </row>
    <row r="104" spans="3:13">
      <c r="C104" s="2938" t="s">
        <v>378</v>
      </c>
      <c r="D104" s="2938"/>
      <c r="E104" s="2938"/>
      <c r="F104" s="34" t="s">
        <v>380</v>
      </c>
    </row>
    <row r="105" spans="3:13">
      <c r="C105" s="2935"/>
      <c r="D105" s="2936"/>
      <c r="E105" s="2937"/>
      <c r="F105" s="34" t="s">
        <v>1509</v>
      </c>
    </row>
    <row r="106" spans="3:13">
      <c r="C106" s="351"/>
      <c r="D106" s="352"/>
      <c r="E106" s="352"/>
    </row>
    <row r="107" spans="3:13">
      <c r="C107" s="2939" t="s">
        <v>379</v>
      </c>
      <c r="D107" s="2939"/>
      <c r="E107" s="2939"/>
      <c r="F107" s="34" t="s">
        <v>381</v>
      </c>
    </row>
    <row r="108" spans="3:13">
      <c r="C108" s="2245"/>
      <c r="D108" s="2246"/>
      <c r="E108" s="2247"/>
      <c r="F108" s="34" t="s">
        <v>1509</v>
      </c>
    </row>
    <row r="109" spans="3:13">
      <c r="C109" s="351"/>
      <c r="D109" s="352"/>
      <c r="E109" s="352"/>
    </row>
    <row r="110" spans="3:13">
      <c r="C110" s="473" t="s">
        <v>382</v>
      </c>
      <c r="D110" s="352"/>
      <c r="E110" s="352"/>
    </row>
    <row r="111" spans="3:13">
      <c r="C111" s="474" t="s">
        <v>383</v>
      </c>
      <c r="D111" s="352"/>
      <c r="E111" s="352"/>
    </row>
    <row r="112" spans="3:13">
      <c r="C112" s="34" t="s">
        <v>384</v>
      </c>
    </row>
    <row r="113" spans="2:13">
      <c r="B113" s="34" t="s">
        <v>385</v>
      </c>
      <c r="C113" s="34" t="s">
        <v>386</v>
      </c>
    </row>
    <row r="114" spans="2:13">
      <c r="C114" s="34" t="s">
        <v>390</v>
      </c>
    </row>
    <row r="116" spans="2:13" ht="16.5" customHeight="1">
      <c r="C116" s="2948"/>
      <c r="D116" s="2949"/>
      <c r="E116" s="2950"/>
      <c r="F116" s="34" t="s">
        <v>1509</v>
      </c>
    </row>
    <row r="117" spans="2:13">
      <c r="C117" s="351"/>
      <c r="D117" s="352"/>
      <c r="E117" s="352"/>
    </row>
    <row r="118" spans="2:13">
      <c r="B118" s="324" t="s">
        <v>388</v>
      </c>
      <c r="C118" s="351"/>
      <c r="D118" s="352"/>
      <c r="E118" s="352"/>
      <c r="G118" s="324" t="s">
        <v>387</v>
      </c>
    </row>
    <row r="119" spans="2:13">
      <c r="B119" s="324"/>
      <c r="C119" s="2255">
        <f>計算シート!G116</f>
        <v>0</v>
      </c>
      <c r="D119" s="2256"/>
      <c r="E119" s="2257"/>
      <c r="G119" s="2259">
        <f>計算シート!G117</f>
        <v>0</v>
      </c>
      <c r="H119" s="2260"/>
      <c r="I119" s="2261"/>
    </row>
    <row r="120" spans="2:13">
      <c r="C120" s="351"/>
      <c r="D120" s="352"/>
      <c r="E120" s="352"/>
    </row>
    <row r="121" spans="2:13">
      <c r="B121" s="475" t="s">
        <v>389</v>
      </c>
      <c r="D121" s="327"/>
      <c r="E121" s="327"/>
    </row>
    <row r="122" spans="2:13">
      <c r="C122" s="2255">
        <f>計算シート!G118</f>
        <v>0</v>
      </c>
      <c r="D122" s="2256"/>
      <c r="E122" s="2257"/>
    </row>
    <row r="124" spans="2:13">
      <c r="B124" s="314" t="s">
        <v>1025</v>
      </c>
    </row>
    <row r="125" spans="2:13">
      <c r="C125" s="34" t="s">
        <v>287</v>
      </c>
    </row>
    <row r="126" spans="2:13">
      <c r="C126" s="34" t="s">
        <v>289</v>
      </c>
    </row>
    <row r="128" spans="2:13" ht="31.5" customHeight="1">
      <c r="C128" s="323"/>
      <c r="D128" s="2262" t="s">
        <v>220</v>
      </c>
      <c r="E128" s="2258"/>
      <c r="F128" s="323" t="s">
        <v>290</v>
      </c>
      <c r="G128" s="2258" t="s">
        <v>291</v>
      </c>
      <c r="H128" s="2258"/>
      <c r="I128" s="2258"/>
      <c r="J128" s="2258"/>
      <c r="K128" s="338" t="s">
        <v>296</v>
      </c>
      <c r="L128" s="2258" t="s">
        <v>1021</v>
      </c>
      <c r="M128" s="2258"/>
    </row>
    <row r="129" spans="2:13">
      <c r="C129" s="321" t="s">
        <v>216</v>
      </c>
      <c r="D129" s="2263"/>
      <c r="E129" s="2263"/>
      <c r="F129" s="83"/>
      <c r="G129" s="9"/>
      <c r="H129" s="23"/>
      <c r="I129" s="23"/>
      <c r="J129" s="24"/>
      <c r="K129" s="22"/>
      <c r="L129" s="2227">
        <f>計算シート!M112</f>
        <v>0</v>
      </c>
      <c r="M129" s="2227"/>
    </row>
    <row r="130" spans="2:13">
      <c r="C130" s="321" t="s">
        <v>217</v>
      </c>
      <c r="D130" s="2263"/>
      <c r="E130" s="2263"/>
      <c r="F130" s="83"/>
      <c r="G130" s="9"/>
      <c r="H130" s="23"/>
      <c r="I130" s="23"/>
      <c r="J130" s="24"/>
      <c r="K130" s="22"/>
      <c r="L130" s="2227">
        <f>計算シート!M113</f>
        <v>0</v>
      </c>
      <c r="M130" s="2227"/>
    </row>
    <row r="131" spans="2:13">
      <c r="C131" s="476" t="s">
        <v>218</v>
      </c>
      <c r="D131" s="2951"/>
      <c r="E131" s="2951"/>
      <c r="F131" s="480"/>
      <c r="G131" s="481"/>
      <c r="H131" s="482"/>
      <c r="I131" s="482"/>
      <c r="J131" s="483"/>
      <c r="K131" s="484"/>
      <c r="L131" s="2227">
        <f>計算シート!M114</f>
        <v>0</v>
      </c>
      <c r="M131" s="2227"/>
    </row>
    <row r="132" spans="2:13">
      <c r="C132" s="321" t="s">
        <v>1900</v>
      </c>
      <c r="D132" s="2263"/>
      <c r="E132" s="2263"/>
      <c r="F132" s="83"/>
      <c r="G132" s="9"/>
      <c r="H132" s="23"/>
      <c r="I132" s="23"/>
      <c r="J132" s="24"/>
      <c r="K132" s="22"/>
      <c r="L132" s="2227">
        <f>計算シート!M115</f>
        <v>0</v>
      </c>
      <c r="M132" s="2227"/>
    </row>
    <row r="135" spans="2:13">
      <c r="B135" s="314" t="s">
        <v>1026</v>
      </c>
    </row>
    <row r="137" spans="2:13">
      <c r="C137" s="34" t="s">
        <v>1027</v>
      </c>
    </row>
    <row r="138" spans="2:13">
      <c r="C138" s="2259">
        <f ca="1">計算シート!C16</f>
        <v>0</v>
      </c>
      <c r="D138" s="2260"/>
      <c r="E138" s="2261"/>
    </row>
  </sheetData>
  <sheetProtection algorithmName="SHA-512" hashValue="XrZSmvb/Bvde117aA2rpCHCCHHJKVQx/J09sqvNENsyqMQ8P4lBLOCna39jRszDx5jGRzmjAX9OEXKf587OONw==" saltValue="BUxHVX6K3COEtS9UXpxDfw==" spinCount="100000" sheet="1" objects="1" scenarios="1"/>
  <mergeCells count="73">
    <mergeCell ref="D132:E132"/>
    <mergeCell ref="L132:M132"/>
    <mergeCell ref="L128:M128"/>
    <mergeCell ref="L129:M129"/>
    <mergeCell ref="L130:M130"/>
    <mergeCell ref="L131:M131"/>
    <mergeCell ref="D131:E131"/>
    <mergeCell ref="D130:E130"/>
    <mergeCell ref="C74:E74"/>
    <mergeCell ref="C86:E86"/>
    <mergeCell ref="C55:D55"/>
    <mergeCell ref="D128:E128"/>
    <mergeCell ref="G128:J128"/>
    <mergeCell ref="C101:D101"/>
    <mergeCell ref="C102:E102"/>
    <mergeCell ref="C119:E119"/>
    <mergeCell ref="C122:E122"/>
    <mergeCell ref="C116:E116"/>
    <mergeCell ref="G119:I119"/>
    <mergeCell ref="C88:D88"/>
    <mergeCell ref="G95:I95"/>
    <mergeCell ref="G98:I98"/>
    <mergeCell ref="C82:D82"/>
    <mergeCell ref="C83:E83"/>
    <mergeCell ref="C53:E53"/>
    <mergeCell ref="D22:E22"/>
    <mergeCell ref="C138:E138"/>
    <mergeCell ref="C77:E77"/>
    <mergeCell ref="C85:D85"/>
    <mergeCell ref="C32:E32"/>
    <mergeCell ref="C56:E56"/>
    <mergeCell ref="C58:D58"/>
    <mergeCell ref="C59:E59"/>
    <mergeCell ref="C39:E39"/>
    <mergeCell ref="C45:E45"/>
    <mergeCell ref="C49:D49"/>
    <mergeCell ref="C50:E50"/>
    <mergeCell ref="C70:D70"/>
    <mergeCell ref="C71:E71"/>
    <mergeCell ref="C73:D73"/>
    <mergeCell ref="C68:E68"/>
    <mergeCell ref="C76:D76"/>
    <mergeCell ref="C89:E89"/>
    <mergeCell ref="D97:E97"/>
    <mergeCell ref="F10:G10"/>
    <mergeCell ref="F11:G11"/>
    <mergeCell ref="F12:G12"/>
    <mergeCell ref="D21:E21"/>
    <mergeCell ref="F21:G21"/>
    <mergeCell ref="D10:E10"/>
    <mergeCell ref="D11:E11"/>
    <mergeCell ref="D12:E12"/>
    <mergeCell ref="F22:G22"/>
    <mergeCell ref="D23:E23"/>
    <mergeCell ref="F23:G23"/>
    <mergeCell ref="C52:D52"/>
    <mergeCell ref="C61:D61"/>
    <mergeCell ref="C62:E62"/>
    <mergeCell ref="C64:D64"/>
    <mergeCell ref="C65:E65"/>
    <mergeCell ref="C67:D67"/>
    <mergeCell ref="C79:D79"/>
    <mergeCell ref="C80:E80"/>
    <mergeCell ref="H94:I94"/>
    <mergeCell ref="H97:I97"/>
    <mergeCell ref="D129:E129"/>
    <mergeCell ref="C98:E98"/>
    <mergeCell ref="D94:E94"/>
    <mergeCell ref="C95:E95"/>
    <mergeCell ref="C105:E105"/>
    <mergeCell ref="C108:E108"/>
    <mergeCell ref="C104:E104"/>
    <mergeCell ref="C107:E107"/>
  </mergeCells>
  <phoneticPr fontId="2"/>
  <dataValidations count="6">
    <dataValidation type="list" allowBlank="1" showInputMessage="1" showErrorMessage="1" sqref="H129:H132" xr:uid="{12828EC7-AB6F-463A-AE13-230C9D0C7F9A}">
      <formula1>INDIRECT(G129)</formula1>
    </dataValidation>
    <dataValidation type="list" allowBlank="1" showInputMessage="1" showErrorMessage="1" sqref="F129:F132" xr:uid="{35926623-DF83-47E1-B375-071579DB9A27}">
      <formula1>専従者続柄</formula1>
    </dataValidation>
    <dataValidation type="list" allowBlank="1" showInputMessage="1" showErrorMessage="1" sqref="I129:I132" xr:uid="{7187F27E-A72B-478E-A7A5-AFAB713B8BB2}">
      <formula1>月</formula1>
    </dataValidation>
    <dataValidation type="list" allowBlank="1" showInputMessage="1" showErrorMessage="1" sqref="J129:J132" xr:uid="{1DE86B5C-EE91-4631-B881-4F4216B7BAB3}">
      <formula1>日</formula1>
    </dataValidation>
    <dataValidation type="list" allowBlank="1" showInputMessage="1" showErrorMessage="1" sqref="K129:K132" xr:uid="{31AFB0BB-62A8-4F82-81B7-C8F5802991BC}">
      <formula1>専従従事月数</formula1>
    </dataValidation>
    <dataValidation type="custom" allowBlank="1" showInputMessage="1" showErrorMessage="1" error="数値のみ入力してください。" sqref="C32:E32 I11:J12 F15:G15 J22:J23 C39:E39 C45:E45 C50:E50 C53:E53 C56:E56 C59:E59 C62:E62 C65:E65 C68:E68 C71:E71 C74:E74 C77:E77 C80:E80 C83:E83 C86:E86 C89:E89 C95:E95 G95:I95 G98:I98 C98:E98 C102:E102 C105:E105 C108:E108 C116:E116" xr:uid="{F85595AD-E782-4D4F-B7B0-9C75BFD05AAA}">
      <formula1>ISNUMBER(C11)</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4E58279-4A36-4437-9384-59B04697CFB6}">
          <x14:formula1>
            <xm:f>リスト!$A$3:$E$3</xm:f>
          </x14:formula1>
          <xm:sqref>G129:G132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625B0-ABD0-47BD-8116-7EED88A90DC1}">
  <sheetPr>
    <tabColor rgb="FFFF0000"/>
    <pageSetUpPr autoPageBreaks="0"/>
  </sheetPr>
  <dimension ref="B2:M23"/>
  <sheetViews>
    <sheetView showGridLines="0" showRowColHeaders="0" zoomScaleNormal="100" workbookViewId="0"/>
  </sheetViews>
  <sheetFormatPr defaultRowHeight="15.75"/>
  <cols>
    <col min="1" max="1" width="9" style="115"/>
    <col min="2" max="2" width="29" style="115" customWidth="1"/>
    <col min="3" max="6" width="8.625" style="115" customWidth="1"/>
    <col min="7" max="8" width="5.625" style="115" customWidth="1"/>
    <col min="9" max="9" width="29.5" style="115" customWidth="1"/>
    <col min="10" max="13" width="8.625" style="115" customWidth="1"/>
    <col min="14" max="16384" width="9" style="115"/>
  </cols>
  <sheetData>
    <row r="2" spans="2:13" ht="28.5">
      <c r="B2" s="114" t="s">
        <v>1970</v>
      </c>
    </row>
    <row r="4" spans="2:13">
      <c r="B4" s="116" t="s">
        <v>1911</v>
      </c>
      <c r="I4" s="325"/>
      <c r="J4" s="325"/>
      <c r="K4" s="325"/>
      <c r="L4" s="325"/>
      <c r="M4" s="325"/>
    </row>
    <row r="5" spans="2:13" ht="31.5" customHeight="1">
      <c r="B5" s="335" t="s">
        <v>684</v>
      </c>
      <c r="C5" s="2264">
        <f>IFERROR(申告者情報!C7,"")</f>
        <v>0</v>
      </c>
      <c r="D5" s="2264"/>
      <c r="E5" s="2264"/>
      <c r="F5" s="2264"/>
      <c r="I5" s="355"/>
      <c r="J5" s="356"/>
      <c r="K5" s="356"/>
      <c r="L5" s="356"/>
      <c r="M5" s="356"/>
    </row>
    <row r="6" spans="2:13" ht="15.75" customHeight="1">
      <c r="B6" s="335" t="s">
        <v>1879</v>
      </c>
      <c r="C6" s="2274">
        <f>IFERROR(申告者情報!C4,"")</f>
        <v>0</v>
      </c>
      <c r="D6" s="2275"/>
      <c r="E6" s="2275"/>
      <c r="F6" s="2276"/>
      <c r="I6" s="355"/>
      <c r="J6" s="357"/>
      <c r="K6" s="358"/>
      <c r="L6" s="359"/>
      <c r="M6" s="360"/>
    </row>
    <row r="7" spans="2:13" ht="15.75" customHeight="1">
      <c r="B7" s="335" t="s">
        <v>1881</v>
      </c>
      <c r="C7" s="2264">
        <f>IFERROR(申告者情報!C5,"")</f>
        <v>0</v>
      </c>
      <c r="D7" s="2264"/>
      <c r="E7" s="2264"/>
      <c r="F7" s="2264"/>
      <c r="I7" s="355"/>
      <c r="J7" s="361"/>
      <c r="K7" s="361"/>
      <c r="L7" s="361"/>
      <c r="M7" s="361"/>
    </row>
    <row r="8" spans="2:13" ht="15.75" customHeight="1">
      <c r="B8" s="335" t="s">
        <v>1878</v>
      </c>
      <c r="C8" s="2265"/>
      <c r="D8" s="2265"/>
      <c r="E8" s="2265"/>
      <c r="F8" s="2265"/>
      <c r="I8" s="355"/>
      <c r="J8" s="361"/>
      <c r="K8" s="361"/>
      <c r="L8" s="361"/>
      <c r="M8" s="361"/>
    </row>
    <row r="9" spans="2:13">
      <c r="B9" s="335" t="s">
        <v>1894</v>
      </c>
      <c r="C9" s="2952"/>
      <c r="D9" s="2953"/>
      <c r="E9" s="2953"/>
      <c r="F9" s="2954"/>
      <c r="I9" s="355"/>
      <c r="J9" s="362"/>
      <c r="K9" s="356"/>
      <c r="L9" s="356"/>
      <c r="M9" s="356"/>
    </row>
    <row r="10" spans="2:13">
      <c r="B10" s="335" t="s">
        <v>1489</v>
      </c>
      <c r="C10" s="25" t="s">
        <v>17</v>
      </c>
      <c r="D10" s="2267"/>
      <c r="E10" s="2268"/>
      <c r="F10" s="2269"/>
      <c r="G10" s="123"/>
      <c r="I10" s="355"/>
      <c r="J10" s="363"/>
      <c r="K10" s="363"/>
      <c r="L10" s="363"/>
      <c r="M10" s="363"/>
    </row>
    <row r="11" spans="2:13">
      <c r="B11" s="335" t="s">
        <v>1882</v>
      </c>
      <c r="C11" s="2270"/>
      <c r="D11" s="2270"/>
      <c r="E11" s="2270"/>
      <c r="F11" s="2270"/>
      <c r="I11" s="355"/>
      <c r="J11" s="356"/>
      <c r="K11" s="356"/>
      <c r="L11" s="356"/>
      <c r="M11" s="356"/>
    </row>
    <row r="12" spans="2:13" ht="63" customHeight="1">
      <c r="B12" s="335" t="s">
        <v>1883</v>
      </c>
      <c r="C12" s="2277"/>
      <c r="D12" s="2278"/>
      <c r="E12" s="2278"/>
      <c r="F12" s="2279"/>
      <c r="I12" s="355"/>
      <c r="J12" s="356"/>
      <c r="K12" s="356"/>
      <c r="L12" s="356"/>
      <c r="M12" s="356"/>
    </row>
    <row r="13" spans="2:13" ht="15.75" customHeight="1">
      <c r="B13" s="335" t="s">
        <v>1884</v>
      </c>
      <c r="C13" s="2270"/>
      <c r="D13" s="2270"/>
      <c r="E13" s="2270"/>
      <c r="F13" s="2270"/>
      <c r="I13" s="355"/>
      <c r="J13" s="356"/>
      <c r="K13" s="356"/>
      <c r="L13" s="356"/>
      <c r="M13" s="356"/>
    </row>
    <row r="14" spans="2:13">
      <c r="B14" s="335" t="s">
        <v>1885</v>
      </c>
      <c r="C14" s="2270"/>
      <c r="D14" s="2270"/>
      <c r="E14" s="2270"/>
      <c r="F14" s="2270"/>
      <c r="I14" s="355"/>
      <c r="J14" s="364"/>
      <c r="K14" s="358"/>
      <c r="L14" s="359"/>
      <c r="M14" s="360"/>
    </row>
    <row r="15" spans="2:13">
      <c r="B15" s="335" t="s">
        <v>1886</v>
      </c>
      <c r="C15" s="2270"/>
      <c r="D15" s="2270"/>
      <c r="E15" s="2270"/>
      <c r="F15" s="2270"/>
    </row>
    <row r="17" spans="2:2">
      <c r="B17" s="115" t="s">
        <v>1888</v>
      </c>
    </row>
    <row r="22" spans="2:2" ht="37.5" customHeight="1"/>
    <row r="23" spans="2:2" ht="37.5" customHeight="1"/>
  </sheetData>
  <sheetProtection algorithmName="SHA-512" hashValue="uDPXjNUTe5eQ5IRbIaG/GG3SQNCuwKdyndM87kk/AzYEOSvdlHP9Afaqgkhe3DF7II9ocgR0dJ3EltmZd0rwuw==" saltValue="aumz3sF8YItacunj3YrglA==" spinCount="100000" sheet="1" objects="1" scenarios="1"/>
  <mergeCells count="11">
    <mergeCell ref="C15:F15"/>
    <mergeCell ref="C5:F5"/>
    <mergeCell ref="C6:F6"/>
    <mergeCell ref="C7:F7"/>
    <mergeCell ref="C8:F8"/>
    <mergeCell ref="C9:F9"/>
    <mergeCell ref="D10:F10"/>
    <mergeCell ref="C11:F11"/>
    <mergeCell ref="C12:F12"/>
    <mergeCell ref="C13:F13"/>
    <mergeCell ref="C14:F14"/>
  </mergeCells>
  <phoneticPr fontId="2"/>
  <dataValidations count="3">
    <dataValidation type="list" allowBlank="1" showInputMessage="1" showErrorMessage="1" sqref="C10" xr:uid="{FF177480-435F-413B-9B8D-B06A8DD67953}">
      <formula1>連絡先</formula1>
    </dataValidation>
    <dataValidation type="list" allowBlank="1" showInputMessage="1" showErrorMessage="1" sqref="K6" xr:uid="{CF305235-06F0-4E70-B4F0-355D08FBADCB}">
      <formula1>INDIRECT(J6)</formula1>
    </dataValidation>
    <dataValidation imeMode="fullKatakana" allowBlank="1" showInputMessage="1" showErrorMessage="1" error="全角カナで入力してください。" sqref="C6:F6" xr:uid="{68196109-7F16-40C1-BC19-2582A2B03CEE}"/>
  </dataValidations>
  <pageMargins left="0.7" right="0.7" top="0.75" bottom="0.75" header="0.3" footer="0.3"/>
  <ignoredErrors>
    <ignoredError sqref="C5:F7" unlockedFormula="1"/>
  </ignoredErrors>
  <drawing r:id="rId1"/>
  <extLst>
    <ext xmlns:x14="http://schemas.microsoft.com/office/spreadsheetml/2009/9/main" uri="{CCE6A557-97BC-4b89-ADB6-D9C93CAAB3DF}">
      <x14:dataValidations xmlns:xm="http://schemas.microsoft.com/office/excel/2006/main" count="4">
        <x14:dataValidation type="list" allowBlank="1" showInputMessage="1" showErrorMessage="1" xr:uid="{B392E6E2-D687-40FB-8FB8-A7B7B6A6F102}">
          <x14:formula1>
            <xm:f>リスト!$A$3:$E$3</xm:f>
          </x14:formula1>
          <xm:sqref>J6</xm:sqref>
        </x14:dataValidation>
        <x14:dataValidation type="list" allowBlank="1" showInputMessage="1" showErrorMessage="1" xr:uid="{060C214C-EE06-48D1-85D5-B8BD67C3E597}">
          <x14:formula1>
            <xm:f>リスト!$F$4:$F$15</xm:f>
          </x14:formula1>
          <xm:sqref>L14 L6</xm:sqref>
        </x14:dataValidation>
        <x14:dataValidation type="list" allowBlank="1" showInputMessage="1" showErrorMessage="1" xr:uid="{83CF3EF9-06FC-4F61-8172-37DCAAD49E3F}">
          <x14:formula1>
            <xm:f>リスト!$G$4:$G$34</xm:f>
          </x14:formula1>
          <xm:sqref>M14 M6</xm:sqref>
        </x14:dataValidation>
        <x14:dataValidation type="list" allowBlank="1" showInputMessage="1" showErrorMessage="1" xr:uid="{DEF2D5BA-B4BE-4ED8-BF9E-D271F8132B38}">
          <x14:formula1>
            <xm:f>リスト!$I$4:$I$6</xm:f>
          </x14:formula1>
          <xm:sqref>J9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1969B-6138-430E-9609-8117241A86B1}">
  <sheetPr>
    <tabColor rgb="FFFFFF00"/>
    <pageSetUpPr autoPageBreaks="0"/>
  </sheetPr>
  <dimension ref="A1:BF128"/>
  <sheetViews>
    <sheetView showGridLines="0" showRowColHeaders="0" showZeros="0" zoomScaleNormal="100" zoomScaleSheetLayoutView="100" workbookViewId="0"/>
  </sheetViews>
  <sheetFormatPr defaultColWidth="8.875" defaultRowHeight="15.75"/>
  <cols>
    <col min="1" max="46" width="2.625" style="369" customWidth="1"/>
    <col min="47" max="50" width="3.125" style="369" customWidth="1"/>
    <col min="51" max="63" width="2.125" style="369" customWidth="1"/>
    <col min="64" max="16384" width="8.875" style="369"/>
  </cols>
  <sheetData>
    <row r="1" spans="1:46" s="365" customFormat="1" ht="24.95" customHeight="1">
      <c r="I1" s="2719" t="s">
        <v>12</v>
      </c>
      <c r="J1" s="2719"/>
      <c r="K1" s="2719"/>
      <c r="L1" s="2719">
        <v>6</v>
      </c>
      <c r="M1" s="2719"/>
      <c r="N1" s="812" t="s">
        <v>2006</v>
      </c>
      <c r="O1" s="812"/>
      <c r="P1" s="812"/>
      <c r="Q1" s="812"/>
      <c r="R1" s="366"/>
      <c r="S1" s="366"/>
      <c r="T1" s="366"/>
      <c r="U1" s="366"/>
      <c r="V1" s="366"/>
      <c r="W1" s="366"/>
      <c r="X1" s="366"/>
      <c r="Y1" s="366"/>
      <c r="AG1" s="367" t="s">
        <v>1521</v>
      </c>
      <c r="AH1" s="2748" t="s">
        <v>1698</v>
      </c>
      <c r="AI1" s="2748"/>
      <c r="AJ1" s="2748"/>
      <c r="AK1" s="2748"/>
      <c r="AL1" s="2748"/>
      <c r="AM1" s="2748"/>
      <c r="AN1" s="2748"/>
      <c r="AO1" s="2748"/>
      <c r="AP1" s="2748"/>
      <c r="AQ1" s="2748"/>
      <c r="AR1" s="2748"/>
      <c r="AS1" s="2748"/>
      <c r="AT1" s="368" t="s">
        <v>1523</v>
      </c>
    </row>
    <row r="2" spans="1:46" ht="9.9499999999999993" customHeight="1">
      <c r="P2" s="2558" t="s">
        <v>1524</v>
      </c>
      <c r="Q2" s="2560"/>
      <c r="R2" s="2671">
        <f>IFERROR(農業_所得者情報!C5,"")</f>
        <v>0</v>
      </c>
      <c r="S2" s="2672"/>
      <c r="T2" s="2672"/>
      <c r="U2" s="2672"/>
      <c r="V2" s="2672"/>
      <c r="W2" s="2672"/>
      <c r="X2" s="2672"/>
      <c r="Y2" s="2672"/>
      <c r="Z2" s="2672"/>
      <c r="AA2" s="2672"/>
      <c r="AB2" s="2673"/>
      <c r="AC2" s="2714" t="s">
        <v>1530</v>
      </c>
      <c r="AD2" s="2714"/>
      <c r="AE2" s="2706">
        <f>IFERROR(農業_所得者情報!C8,"")</f>
        <v>0</v>
      </c>
      <c r="AF2" s="2706"/>
      <c r="AG2" s="2706"/>
      <c r="AH2" s="2706"/>
      <c r="AI2" s="2706"/>
      <c r="AJ2" s="2706"/>
      <c r="AK2" s="2706"/>
      <c r="AL2" s="2750" t="s">
        <v>1525</v>
      </c>
      <c r="AM2" s="2735" t="s">
        <v>1526</v>
      </c>
      <c r="AN2" s="2706"/>
      <c r="AO2" s="3366">
        <f>IFERROR(農業_所得者情報!C13,"")</f>
        <v>0</v>
      </c>
      <c r="AP2" s="3367"/>
      <c r="AQ2" s="3367"/>
      <c r="AR2" s="3367"/>
      <c r="AS2" s="3367"/>
      <c r="AT2" s="3368"/>
    </row>
    <row r="3" spans="1:46" ht="9.9499999999999993" customHeight="1">
      <c r="P3" s="3363"/>
      <c r="Q3" s="3365"/>
      <c r="R3" s="2453"/>
      <c r="S3" s="2661"/>
      <c r="T3" s="2661"/>
      <c r="U3" s="2661"/>
      <c r="V3" s="2661"/>
      <c r="W3" s="2661"/>
      <c r="X3" s="2661"/>
      <c r="Y3" s="2661"/>
      <c r="Z3" s="2661"/>
      <c r="AA3" s="2661"/>
      <c r="AB3" s="2454"/>
      <c r="AC3" s="2714"/>
      <c r="AD3" s="2714"/>
      <c r="AE3" s="2706"/>
      <c r="AF3" s="2706"/>
      <c r="AG3" s="2706"/>
      <c r="AH3" s="2706"/>
      <c r="AI3" s="2706"/>
      <c r="AJ3" s="2706"/>
      <c r="AK3" s="2706"/>
      <c r="AL3" s="2751"/>
      <c r="AM3" s="2706"/>
      <c r="AN3" s="2706"/>
      <c r="AO3" s="3369"/>
      <c r="AP3" s="3370"/>
      <c r="AQ3" s="3370"/>
      <c r="AR3" s="3370"/>
      <c r="AS3" s="3370"/>
      <c r="AT3" s="3371"/>
    </row>
    <row r="4" spans="1:46" ht="9.9499999999999993" customHeight="1">
      <c r="P4" s="2562"/>
      <c r="Q4" s="2564"/>
      <c r="R4" s="2455"/>
      <c r="S4" s="2637"/>
      <c r="T4" s="2637"/>
      <c r="U4" s="2637"/>
      <c r="V4" s="2637"/>
      <c r="W4" s="2637"/>
      <c r="X4" s="2637"/>
      <c r="Y4" s="2637"/>
      <c r="Z4" s="2637"/>
      <c r="AA4" s="2637"/>
      <c r="AB4" s="2456"/>
      <c r="AC4" s="2714" t="s">
        <v>1699</v>
      </c>
      <c r="AD4" s="2714"/>
      <c r="AE4" s="2706">
        <f>IFERROR(農業_所得者情報!C9,"")</f>
        <v>0</v>
      </c>
      <c r="AF4" s="2706"/>
      <c r="AG4" s="2706"/>
      <c r="AH4" s="2706"/>
      <c r="AI4" s="2706"/>
      <c r="AJ4" s="2706"/>
      <c r="AK4" s="2706"/>
      <c r="AL4" s="2751"/>
      <c r="AM4" s="2735" t="s">
        <v>1529</v>
      </c>
      <c r="AN4" s="2735"/>
      <c r="AO4" s="2558">
        <f>IFERROR(農業_所得者情報!C14,"")</f>
        <v>0</v>
      </c>
      <c r="AP4" s="2559"/>
      <c r="AQ4" s="2559"/>
      <c r="AR4" s="2559"/>
      <c r="AS4" s="2559"/>
      <c r="AT4" s="2560"/>
    </row>
    <row r="5" spans="1:46" ht="9.9499999999999993" customHeight="1">
      <c r="P5" s="3375" t="s">
        <v>1150</v>
      </c>
      <c r="Q5" s="3376"/>
      <c r="R5" s="2559">
        <f>IFERROR(農業_所得者情報!C6,"")</f>
        <v>0</v>
      </c>
      <c r="S5" s="2559"/>
      <c r="T5" s="2559"/>
      <c r="U5" s="2559"/>
      <c r="V5" s="2559"/>
      <c r="W5" s="2559"/>
      <c r="X5" s="2559"/>
      <c r="Y5" s="2559"/>
      <c r="Z5" s="2559"/>
      <c r="AA5" s="2559"/>
      <c r="AB5" s="824"/>
      <c r="AC5" s="2714"/>
      <c r="AD5" s="2714"/>
      <c r="AE5" s="2706"/>
      <c r="AF5" s="2706"/>
      <c r="AG5" s="2706"/>
      <c r="AH5" s="2706"/>
      <c r="AI5" s="2706"/>
      <c r="AJ5" s="2706"/>
      <c r="AK5" s="2706"/>
      <c r="AL5" s="2751"/>
      <c r="AM5" s="2735"/>
      <c r="AN5" s="2735"/>
      <c r="AO5" s="2562"/>
      <c r="AP5" s="2563"/>
      <c r="AQ5" s="2563"/>
      <c r="AR5" s="2563"/>
      <c r="AS5" s="2563"/>
      <c r="AT5" s="2564"/>
    </row>
    <row r="6" spans="1:46" ht="9.9499999999999993" customHeight="1">
      <c r="P6" s="3363" t="s">
        <v>1700</v>
      </c>
      <c r="Q6" s="3365"/>
      <c r="R6" s="3364">
        <f>IFERROR(農業_所得者情報!C7,"")</f>
        <v>0</v>
      </c>
      <c r="S6" s="3364"/>
      <c r="T6" s="3364"/>
      <c r="U6" s="3364"/>
      <c r="V6" s="3364"/>
      <c r="W6" s="3364"/>
      <c r="X6" s="3364"/>
      <c r="Y6" s="3364"/>
      <c r="Z6" s="3364"/>
      <c r="AA6" s="3364"/>
      <c r="AB6" s="3365"/>
      <c r="AC6" s="2713" t="s">
        <v>1528</v>
      </c>
      <c r="AD6" s="2714"/>
      <c r="AE6" s="2558" t="str">
        <f>IFERROR(農業_所得者情報!C10,"")</f>
        <v>携帯</v>
      </c>
      <c r="AF6" s="3372"/>
      <c r="AG6" s="2559">
        <f>IFERROR(農業_所得者情報!D10,"")</f>
        <v>0</v>
      </c>
      <c r="AH6" s="2559"/>
      <c r="AI6" s="2559"/>
      <c r="AJ6" s="2559"/>
      <c r="AK6" s="2560"/>
      <c r="AL6" s="2751"/>
      <c r="AM6" s="2546" t="s">
        <v>1528</v>
      </c>
      <c r="AN6" s="2548"/>
      <c r="AO6" s="2558">
        <f>IFERROR(農業_所得者情報!C15,"")</f>
        <v>0</v>
      </c>
      <c r="AP6" s="2559"/>
      <c r="AQ6" s="2559"/>
      <c r="AR6" s="2559"/>
      <c r="AS6" s="2559"/>
      <c r="AT6" s="2560"/>
    </row>
    <row r="7" spans="1:46" ht="9.9499999999999993" customHeight="1">
      <c r="P7" s="2562"/>
      <c r="Q7" s="2564"/>
      <c r="R7" s="2563"/>
      <c r="S7" s="2563"/>
      <c r="T7" s="2563"/>
      <c r="U7" s="2563"/>
      <c r="V7" s="2563"/>
      <c r="W7" s="2563"/>
      <c r="X7" s="2563"/>
      <c r="Y7" s="2563"/>
      <c r="Z7" s="2563"/>
      <c r="AA7" s="2563"/>
      <c r="AB7" s="2564"/>
      <c r="AC7" s="2714"/>
      <c r="AD7" s="2714"/>
      <c r="AE7" s="2562"/>
      <c r="AF7" s="3373"/>
      <c r="AG7" s="2563"/>
      <c r="AH7" s="2563"/>
      <c r="AI7" s="2563"/>
      <c r="AJ7" s="2563"/>
      <c r="AK7" s="2564"/>
      <c r="AL7" s="2752"/>
      <c r="AM7" s="2523"/>
      <c r="AN7" s="2525"/>
      <c r="AO7" s="2562"/>
      <c r="AP7" s="2563"/>
      <c r="AQ7" s="2563"/>
      <c r="AR7" s="2563"/>
      <c r="AS7" s="2563"/>
      <c r="AT7" s="2564"/>
    </row>
    <row r="8" spans="1:46" ht="3" customHeight="1"/>
    <row r="9" spans="1:46" ht="12.95" customHeight="1">
      <c r="A9" s="3374" t="str">
        <f>IFERROR(計算シート!G4,"")</f>
        <v/>
      </c>
      <c r="B9" s="3374"/>
      <c r="C9" s="3374"/>
      <c r="D9" s="3374"/>
      <c r="E9" s="3374"/>
      <c r="F9" s="3374"/>
      <c r="G9" s="3374"/>
      <c r="H9" s="3374"/>
      <c r="I9" s="818" t="s">
        <v>1890</v>
      </c>
      <c r="AK9" s="370"/>
      <c r="AL9" s="2753" t="s">
        <v>1534</v>
      </c>
      <c r="AM9" s="2753"/>
      <c r="AN9" s="2700"/>
      <c r="AO9" s="2701"/>
      <c r="AP9" s="2701"/>
      <c r="AQ9" s="2701"/>
      <c r="AR9" s="2701"/>
      <c r="AS9" s="2702"/>
    </row>
    <row r="10" spans="1:46" ht="12" customHeight="1">
      <c r="L10" s="815"/>
      <c r="M10" s="371" t="s">
        <v>1895</v>
      </c>
      <c r="N10" s="2718">
        <f>IFERROR(DATEVALUE(農業_売上!C7&amp;農業_売上!D7),"")</f>
        <v>45292</v>
      </c>
      <c r="O10" s="2718"/>
      <c r="P10" s="2718"/>
      <c r="Q10" s="2718"/>
      <c r="R10" s="485"/>
      <c r="S10" s="372" t="s">
        <v>1896</v>
      </c>
      <c r="T10" s="2718">
        <f>IFERROR(DATEVALUE(農業_売上!F7&amp;農業_売上!G7),"")</f>
        <v>45657</v>
      </c>
      <c r="U10" s="2718"/>
      <c r="V10" s="2718"/>
      <c r="W10" s="2718"/>
      <c r="X10" s="372" t="s">
        <v>1897</v>
      </c>
      <c r="Y10" s="815"/>
      <c r="Z10" s="815"/>
      <c r="AB10" s="816" t="s">
        <v>1701</v>
      </c>
    </row>
    <row r="11" spans="1:46" ht="12" customHeight="1">
      <c r="A11" s="2703" t="s">
        <v>1537</v>
      </c>
      <c r="B11" s="2704"/>
      <c r="C11" s="2704"/>
      <c r="D11" s="2704"/>
      <c r="E11" s="2704"/>
      <c r="F11" s="2704"/>
      <c r="G11" s="2704"/>
      <c r="H11" s="2705"/>
      <c r="I11" s="2703" t="s">
        <v>1538</v>
      </c>
      <c r="J11" s="2704"/>
      <c r="K11" s="2704"/>
      <c r="L11" s="2704"/>
      <c r="M11" s="2705"/>
      <c r="N11" s="2703" t="s">
        <v>1537</v>
      </c>
      <c r="O11" s="2704"/>
      <c r="P11" s="2704"/>
      <c r="Q11" s="2704"/>
      <c r="R11" s="2704"/>
      <c r="S11" s="2704"/>
      <c r="T11" s="2704"/>
      <c r="U11" s="2705"/>
      <c r="V11" s="2703" t="s">
        <v>1538</v>
      </c>
      <c r="W11" s="2704"/>
      <c r="X11" s="2704"/>
      <c r="Y11" s="2704"/>
      <c r="Z11" s="2705"/>
      <c r="AB11" s="2617" t="s">
        <v>1702</v>
      </c>
      <c r="AC11" s="2618"/>
      <c r="AD11" s="2618"/>
      <c r="AE11" s="2618"/>
      <c r="AF11" s="2618"/>
      <c r="AG11" s="2618"/>
      <c r="AH11" s="2619"/>
      <c r="AI11" s="2479" t="s">
        <v>1703</v>
      </c>
      <c r="AJ11" s="2481"/>
      <c r="AK11" s="3377" t="s">
        <v>1704</v>
      </c>
      <c r="AL11" s="3378"/>
      <c r="AM11" s="3379"/>
      <c r="AN11" s="2479" t="s">
        <v>1550</v>
      </c>
      <c r="AO11" s="2480"/>
      <c r="AP11" s="2481"/>
      <c r="AQ11" s="2617" t="s">
        <v>1551</v>
      </c>
      <c r="AR11" s="2618"/>
      <c r="AS11" s="2618"/>
      <c r="AT11" s="2619"/>
    </row>
    <row r="12" spans="1:46" ht="9.6" customHeight="1">
      <c r="A12" s="2526" t="s">
        <v>1337</v>
      </c>
      <c r="B12" s="2541" t="s">
        <v>1705</v>
      </c>
      <c r="C12" s="2542"/>
      <c r="D12" s="2542"/>
      <c r="E12" s="2542"/>
      <c r="F12" s="2542"/>
      <c r="G12" s="2543"/>
      <c r="H12" s="2590" t="s">
        <v>1541</v>
      </c>
      <c r="I12" s="2535">
        <f>AE66</f>
        <v>0</v>
      </c>
      <c r="J12" s="2536"/>
      <c r="K12" s="2536"/>
      <c r="L12" s="2536"/>
      <c r="M12" s="2537"/>
      <c r="N12" s="2526" t="s">
        <v>1542</v>
      </c>
      <c r="O12" s="2526" t="s">
        <v>1543</v>
      </c>
      <c r="P12" s="2542" t="s">
        <v>1569</v>
      </c>
      <c r="Q12" s="2542"/>
      <c r="R12" s="2542"/>
      <c r="S12" s="2542"/>
      <c r="T12" s="2543"/>
      <c r="U12" s="2544" t="s">
        <v>1570</v>
      </c>
      <c r="V12" s="2535">
        <f>IFERROR(農業_経費!C74,"")</f>
        <v>0</v>
      </c>
      <c r="W12" s="2536"/>
      <c r="X12" s="2536"/>
      <c r="Y12" s="2536"/>
      <c r="Z12" s="2537"/>
      <c r="AB12" s="2469"/>
      <c r="AC12" s="2470"/>
      <c r="AD12" s="2470"/>
      <c r="AE12" s="2470"/>
      <c r="AF12" s="2470"/>
      <c r="AG12" s="2470"/>
      <c r="AH12" s="2471"/>
      <c r="AI12" s="2485"/>
      <c r="AJ12" s="2487"/>
      <c r="AK12" s="3363" t="s">
        <v>1706</v>
      </c>
      <c r="AL12" s="3364"/>
      <c r="AM12" s="3364"/>
      <c r="AN12" s="2482"/>
      <c r="AO12" s="2483"/>
      <c r="AP12" s="2484"/>
      <c r="AQ12" s="2469"/>
      <c r="AR12" s="2470"/>
      <c r="AS12" s="2470"/>
      <c r="AT12" s="2471"/>
    </row>
    <row r="13" spans="1:46" ht="9.6" customHeight="1">
      <c r="A13" s="2527"/>
      <c r="B13" s="2532"/>
      <c r="C13" s="2533"/>
      <c r="D13" s="2533"/>
      <c r="E13" s="2533"/>
      <c r="F13" s="2533"/>
      <c r="G13" s="2534"/>
      <c r="H13" s="2591"/>
      <c r="I13" s="2538"/>
      <c r="J13" s="2539"/>
      <c r="K13" s="2539"/>
      <c r="L13" s="2539"/>
      <c r="M13" s="2540"/>
      <c r="N13" s="2527"/>
      <c r="O13" s="2527"/>
      <c r="P13" s="2533"/>
      <c r="Q13" s="2533"/>
      <c r="R13" s="2533"/>
      <c r="S13" s="2533"/>
      <c r="T13" s="2534"/>
      <c r="U13" s="2545"/>
      <c r="V13" s="2538"/>
      <c r="W13" s="2539"/>
      <c r="X13" s="2539"/>
      <c r="Y13" s="2539"/>
      <c r="Z13" s="2540"/>
      <c r="AB13" s="2479">
        <f>IFERROR(農業_経費!D11,"")</f>
        <v>0</v>
      </c>
      <c r="AC13" s="2480"/>
      <c r="AD13" s="2480"/>
      <c r="AE13" s="2480"/>
      <c r="AF13" s="2480"/>
      <c r="AG13" s="2480"/>
      <c r="AH13" s="2481"/>
      <c r="AI13" s="2474" t="s">
        <v>1707</v>
      </c>
      <c r="AJ13" s="2475"/>
      <c r="AK13" s="2639">
        <f>IFERROR(農業_経費!I11,"")</f>
        <v>0</v>
      </c>
      <c r="AL13" s="2640"/>
      <c r="AM13" s="2640"/>
      <c r="AN13" s="486"/>
      <c r="AO13" s="395"/>
      <c r="AP13" s="376" t="s">
        <v>1253</v>
      </c>
      <c r="AQ13" s="487"/>
      <c r="AR13" s="488"/>
      <c r="AS13" s="488"/>
      <c r="AT13" s="379" t="s">
        <v>1253</v>
      </c>
    </row>
    <row r="14" spans="1:46" ht="9.6" customHeight="1">
      <c r="A14" s="2527"/>
      <c r="B14" s="2558" t="s">
        <v>1553</v>
      </c>
      <c r="C14" s="2559"/>
      <c r="D14" s="2559"/>
      <c r="E14" s="2559"/>
      <c r="F14" s="2542" t="s">
        <v>1708</v>
      </c>
      <c r="G14" s="2543"/>
      <c r="H14" s="2590" t="s">
        <v>1554</v>
      </c>
      <c r="I14" s="2535">
        <f>AH66</f>
        <v>0</v>
      </c>
      <c r="J14" s="2536"/>
      <c r="K14" s="2536"/>
      <c r="L14" s="2536"/>
      <c r="M14" s="2537"/>
      <c r="N14" s="2527"/>
      <c r="O14" s="2527"/>
      <c r="P14" s="2542" t="s">
        <v>1709</v>
      </c>
      <c r="Q14" s="2542"/>
      <c r="R14" s="2542"/>
      <c r="S14" s="2542"/>
      <c r="T14" s="2543"/>
      <c r="U14" s="2544" t="s">
        <v>1576</v>
      </c>
      <c r="V14" s="2535">
        <f>IFERROR(農業_経費!C77,"")</f>
        <v>0</v>
      </c>
      <c r="W14" s="2536"/>
      <c r="X14" s="2536"/>
      <c r="Y14" s="2536"/>
      <c r="Z14" s="2537"/>
      <c r="AB14" s="2482"/>
      <c r="AC14" s="2483"/>
      <c r="AD14" s="2483"/>
      <c r="AE14" s="2483"/>
      <c r="AF14" s="2483"/>
      <c r="AG14" s="2483"/>
      <c r="AH14" s="2484"/>
      <c r="AI14" s="3340">
        <f>IFERROR(農業_経費!H11,"")</f>
        <v>0</v>
      </c>
      <c r="AJ14" s="3341"/>
      <c r="AK14" s="2660"/>
      <c r="AL14" s="2660"/>
      <c r="AM14" s="2660"/>
      <c r="AN14" s="3348">
        <f>AK13+AK15</f>
        <v>0</v>
      </c>
      <c r="AO14" s="2660"/>
      <c r="AP14" s="3349"/>
      <c r="AQ14" s="3324"/>
      <c r="AR14" s="3325"/>
      <c r="AS14" s="3325"/>
      <c r="AT14" s="3326"/>
    </row>
    <row r="15" spans="1:46" ht="9.6" customHeight="1">
      <c r="A15" s="2527"/>
      <c r="B15" s="2562" t="s">
        <v>1710</v>
      </c>
      <c r="C15" s="2563"/>
      <c r="D15" s="2563"/>
      <c r="E15" s="2563"/>
      <c r="F15" s="2533"/>
      <c r="G15" s="2534"/>
      <c r="H15" s="2591"/>
      <c r="I15" s="2538"/>
      <c r="J15" s="2539"/>
      <c r="K15" s="2539"/>
      <c r="L15" s="2539"/>
      <c r="M15" s="2540"/>
      <c r="N15" s="2527"/>
      <c r="O15" s="2527"/>
      <c r="P15" s="2533"/>
      <c r="Q15" s="2533"/>
      <c r="R15" s="2533"/>
      <c r="S15" s="2533"/>
      <c r="T15" s="2534"/>
      <c r="U15" s="2545"/>
      <c r="V15" s="2538"/>
      <c r="W15" s="2539"/>
      <c r="X15" s="2539"/>
      <c r="Y15" s="2539"/>
      <c r="Z15" s="2540"/>
      <c r="AB15" s="2498">
        <f>IFERROR(農業_経費!F11,"")</f>
        <v>0</v>
      </c>
      <c r="AC15" s="3347"/>
      <c r="AD15" s="3347"/>
      <c r="AE15" s="3347"/>
      <c r="AF15" s="3347"/>
      <c r="AG15" s="3347"/>
      <c r="AH15" s="2499"/>
      <c r="AI15" s="3340"/>
      <c r="AJ15" s="3341"/>
      <c r="AK15" s="2770">
        <f>IFERROR(農業_経費!J11,"")</f>
        <v>0</v>
      </c>
      <c r="AL15" s="2771"/>
      <c r="AM15" s="2772"/>
      <c r="AN15" s="3348"/>
      <c r="AO15" s="2660"/>
      <c r="AP15" s="3349"/>
      <c r="AQ15" s="3324"/>
      <c r="AR15" s="3325"/>
      <c r="AS15" s="3325"/>
      <c r="AT15" s="3326"/>
    </row>
    <row r="16" spans="1:46" ht="9.6" customHeight="1">
      <c r="A16" s="2527"/>
      <c r="B16" s="2541" t="s">
        <v>1711</v>
      </c>
      <c r="C16" s="2542"/>
      <c r="D16" s="2542"/>
      <c r="E16" s="2542"/>
      <c r="F16" s="2542"/>
      <c r="G16" s="2543"/>
      <c r="H16" s="2590" t="s">
        <v>1558</v>
      </c>
      <c r="I16" s="2535">
        <f>AR66</f>
        <v>0</v>
      </c>
      <c r="J16" s="2536"/>
      <c r="K16" s="2536"/>
      <c r="L16" s="2536"/>
      <c r="M16" s="2537"/>
      <c r="N16" s="2527"/>
      <c r="O16" s="2527"/>
      <c r="P16" s="2542" t="s">
        <v>1712</v>
      </c>
      <c r="Q16" s="2542"/>
      <c r="R16" s="2542"/>
      <c r="S16" s="2542"/>
      <c r="T16" s="2543"/>
      <c r="U16" s="2544" t="s">
        <v>1581</v>
      </c>
      <c r="V16" s="2535">
        <f>IFERROR(農業_経費!C80,"")</f>
        <v>0</v>
      </c>
      <c r="W16" s="2536"/>
      <c r="X16" s="2536"/>
      <c r="Y16" s="2536"/>
      <c r="Z16" s="2537"/>
      <c r="AB16" s="2500"/>
      <c r="AC16" s="2506"/>
      <c r="AD16" s="2506"/>
      <c r="AE16" s="2506"/>
      <c r="AF16" s="2506"/>
      <c r="AG16" s="2506"/>
      <c r="AH16" s="2501"/>
      <c r="AI16" s="3342"/>
      <c r="AJ16" s="3343"/>
      <c r="AK16" s="2773"/>
      <c r="AL16" s="2774"/>
      <c r="AM16" s="2775"/>
      <c r="AN16" s="2899"/>
      <c r="AO16" s="2630"/>
      <c r="AP16" s="2900"/>
      <c r="AQ16" s="489"/>
      <c r="AR16" s="490"/>
      <c r="AS16" s="490"/>
      <c r="AT16" s="491"/>
    </row>
    <row r="17" spans="1:58" ht="9.6" customHeight="1">
      <c r="A17" s="2527"/>
      <c r="B17" s="2532"/>
      <c r="C17" s="2533"/>
      <c r="D17" s="2533"/>
      <c r="E17" s="2533"/>
      <c r="F17" s="2533"/>
      <c r="G17" s="2534"/>
      <c r="H17" s="2591"/>
      <c r="I17" s="2538"/>
      <c r="J17" s="2539"/>
      <c r="K17" s="2539"/>
      <c r="L17" s="2539"/>
      <c r="M17" s="2540"/>
      <c r="N17" s="2527"/>
      <c r="O17" s="2527"/>
      <c r="P17" s="2533"/>
      <c r="Q17" s="2533"/>
      <c r="R17" s="2533"/>
      <c r="S17" s="2533"/>
      <c r="T17" s="2534"/>
      <c r="U17" s="2545"/>
      <c r="V17" s="2538"/>
      <c r="W17" s="2539"/>
      <c r="X17" s="2539"/>
      <c r="Y17" s="2539"/>
      <c r="Z17" s="2540"/>
      <c r="AB17" s="2479">
        <f>IFERROR(農業_経費!D12,"")</f>
        <v>0</v>
      </c>
      <c r="AC17" s="2480"/>
      <c r="AD17" s="2480"/>
      <c r="AE17" s="2480"/>
      <c r="AF17" s="2480"/>
      <c r="AG17" s="2480"/>
      <c r="AH17" s="2481"/>
      <c r="AI17" s="3345"/>
      <c r="AJ17" s="3346"/>
      <c r="AK17" s="2639">
        <f>IFERROR(農業_経費!I12,"")</f>
        <v>0</v>
      </c>
      <c r="AL17" s="2640"/>
      <c r="AM17" s="2640"/>
      <c r="AN17" s="492"/>
      <c r="AO17" s="493"/>
      <c r="AP17" s="494"/>
      <c r="AQ17" s="495"/>
      <c r="AR17" s="496"/>
      <c r="AS17" s="496"/>
      <c r="AT17" s="497"/>
    </row>
    <row r="18" spans="1:58" ht="9.6" customHeight="1">
      <c r="A18" s="2527"/>
      <c r="B18" s="2558" t="s">
        <v>1614</v>
      </c>
      <c r="C18" s="2559"/>
      <c r="D18" s="2559"/>
      <c r="E18" s="2559"/>
      <c r="F18" s="2559"/>
      <c r="G18" s="2560"/>
      <c r="H18" s="2590" t="s">
        <v>1562</v>
      </c>
      <c r="I18" s="2535">
        <f>I12+I14+I16</f>
        <v>0</v>
      </c>
      <c r="J18" s="2536"/>
      <c r="K18" s="2536"/>
      <c r="L18" s="2536"/>
      <c r="M18" s="2537"/>
      <c r="N18" s="2527"/>
      <c r="O18" s="2527"/>
      <c r="P18" s="2542" t="s">
        <v>1713</v>
      </c>
      <c r="Q18" s="2542"/>
      <c r="R18" s="2542"/>
      <c r="S18" s="2542"/>
      <c r="T18" s="2543"/>
      <c r="U18" s="2544" t="s">
        <v>1585</v>
      </c>
      <c r="V18" s="2535">
        <f>IFERROR(農業_経費!C83,"")</f>
        <v>0</v>
      </c>
      <c r="W18" s="2536"/>
      <c r="X18" s="2536"/>
      <c r="Y18" s="2536"/>
      <c r="Z18" s="2537"/>
      <c r="AB18" s="2482"/>
      <c r="AC18" s="2483"/>
      <c r="AD18" s="2483"/>
      <c r="AE18" s="2483"/>
      <c r="AF18" s="2483"/>
      <c r="AG18" s="2483"/>
      <c r="AH18" s="2484"/>
      <c r="AI18" s="3340">
        <f>IFERROR(農業_経費!H12,"")</f>
        <v>0</v>
      </c>
      <c r="AJ18" s="3341"/>
      <c r="AK18" s="2660"/>
      <c r="AL18" s="2660"/>
      <c r="AM18" s="2660"/>
      <c r="AN18" s="3348">
        <f>AK17+AK19</f>
        <v>0</v>
      </c>
      <c r="AO18" s="2660"/>
      <c r="AP18" s="3349"/>
      <c r="AQ18" s="3324"/>
      <c r="AR18" s="3325"/>
      <c r="AS18" s="3325"/>
      <c r="AT18" s="3326"/>
      <c r="AV18" s="2720"/>
      <c r="AW18" s="2722"/>
    </row>
    <row r="19" spans="1:58" ht="9.6" customHeight="1">
      <c r="A19" s="2527"/>
      <c r="B19" s="2562" t="s">
        <v>1565</v>
      </c>
      <c r="C19" s="2563"/>
      <c r="D19" s="2563"/>
      <c r="E19" s="2563"/>
      <c r="F19" s="2563"/>
      <c r="G19" s="2564"/>
      <c r="H19" s="2591"/>
      <c r="I19" s="2538"/>
      <c r="J19" s="2539"/>
      <c r="K19" s="2539"/>
      <c r="L19" s="2539"/>
      <c r="M19" s="2540"/>
      <c r="N19" s="2527"/>
      <c r="O19" s="2527"/>
      <c r="P19" s="2533"/>
      <c r="Q19" s="2533"/>
      <c r="R19" s="2533"/>
      <c r="S19" s="2533"/>
      <c r="T19" s="2534"/>
      <c r="U19" s="2545"/>
      <c r="V19" s="2538"/>
      <c r="W19" s="2539"/>
      <c r="X19" s="2539"/>
      <c r="Y19" s="2539"/>
      <c r="Z19" s="2540"/>
      <c r="AB19" s="2482">
        <f>IFERROR(農業_経費!F12,"")</f>
        <v>0</v>
      </c>
      <c r="AC19" s="2483"/>
      <c r="AD19" s="2483"/>
      <c r="AE19" s="2483"/>
      <c r="AF19" s="2483"/>
      <c r="AG19" s="2483"/>
      <c r="AH19" s="2484"/>
      <c r="AI19" s="3340"/>
      <c r="AJ19" s="3341"/>
      <c r="AK19" s="2770">
        <f>IFERROR(農業_経費!J12,"")</f>
        <v>0</v>
      </c>
      <c r="AL19" s="2771"/>
      <c r="AM19" s="2772"/>
      <c r="AN19" s="3348"/>
      <c r="AO19" s="2660"/>
      <c r="AP19" s="3349"/>
      <c r="AQ19" s="3324"/>
      <c r="AR19" s="3325"/>
      <c r="AS19" s="3325"/>
      <c r="AT19" s="3326"/>
      <c r="AV19" s="2723"/>
      <c r="AW19" s="2725"/>
      <c r="AX19" s="2529" t="s">
        <v>1956</v>
      </c>
      <c r="AY19" s="2530"/>
      <c r="AZ19" s="2530"/>
      <c r="BA19" s="2530"/>
      <c r="BB19" s="2530"/>
      <c r="BC19" s="2530"/>
      <c r="BD19" s="2530"/>
      <c r="BE19" s="2530"/>
      <c r="BF19" s="2530"/>
    </row>
    <row r="20" spans="1:58" ht="9.6" customHeight="1">
      <c r="A20" s="2527"/>
      <c r="B20" s="2765" t="s">
        <v>1714</v>
      </c>
      <c r="C20" s="2766"/>
      <c r="D20" s="2766"/>
      <c r="E20" s="2766"/>
      <c r="F20" s="2753" t="s">
        <v>1715</v>
      </c>
      <c r="G20" s="2753"/>
      <c r="H20" s="2590" t="s">
        <v>1568</v>
      </c>
      <c r="I20" s="2535">
        <f>AM61</f>
        <v>0</v>
      </c>
      <c r="J20" s="2536"/>
      <c r="K20" s="2536"/>
      <c r="L20" s="2536"/>
      <c r="M20" s="2537"/>
      <c r="N20" s="2527"/>
      <c r="O20" s="2527"/>
      <c r="P20" s="2542" t="s">
        <v>1716</v>
      </c>
      <c r="Q20" s="2542"/>
      <c r="R20" s="2542"/>
      <c r="S20" s="2542"/>
      <c r="T20" s="2543"/>
      <c r="U20" s="2544" t="s">
        <v>1589</v>
      </c>
      <c r="V20" s="2535">
        <f>IFERROR(農業_経費!C86,"")</f>
        <v>0</v>
      </c>
      <c r="W20" s="2536"/>
      <c r="X20" s="2536"/>
      <c r="Y20" s="2536"/>
      <c r="Z20" s="2537"/>
      <c r="AB20" s="2485"/>
      <c r="AC20" s="2486"/>
      <c r="AD20" s="2486"/>
      <c r="AE20" s="2486"/>
      <c r="AF20" s="2486"/>
      <c r="AG20" s="2486"/>
      <c r="AH20" s="2487"/>
      <c r="AI20" s="3342"/>
      <c r="AJ20" s="3343"/>
      <c r="AK20" s="2773"/>
      <c r="AL20" s="2774"/>
      <c r="AM20" s="2775"/>
      <c r="AN20" s="2899"/>
      <c r="AO20" s="2630"/>
      <c r="AP20" s="2900"/>
      <c r="AQ20" s="489"/>
      <c r="AR20" s="490"/>
      <c r="AS20" s="490"/>
      <c r="AT20" s="491"/>
      <c r="AV20" s="2723"/>
      <c r="AW20" s="2725"/>
      <c r="AX20" s="2529"/>
      <c r="AY20" s="2530"/>
      <c r="AZ20" s="2530"/>
      <c r="BA20" s="2530"/>
      <c r="BB20" s="2530"/>
      <c r="BC20" s="2530"/>
      <c r="BD20" s="2530"/>
      <c r="BE20" s="2530"/>
      <c r="BF20" s="2530"/>
    </row>
    <row r="21" spans="1:58" ht="9.6" customHeight="1">
      <c r="A21" s="2527"/>
      <c r="B21" s="3285"/>
      <c r="C21" s="3286"/>
      <c r="D21" s="3286"/>
      <c r="E21" s="3286"/>
      <c r="F21" s="2753"/>
      <c r="G21" s="2753"/>
      <c r="H21" s="2591"/>
      <c r="I21" s="2538"/>
      <c r="J21" s="2539"/>
      <c r="K21" s="2539"/>
      <c r="L21" s="2539"/>
      <c r="M21" s="2540"/>
      <c r="N21" s="2527"/>
      <c r="O21" s="2527"/>
      <c r="P21" s="2533"/>
      <c r="Q21" s="2533"/>
      <c r="R21" s="2533"/>
      <c r="S21" s="2533"/>
      <c r="T21" s="2534"/>
      <c r="U21" s="2545"/>
      <c r="V21" s="2538"/>
      <c r="W21" s="2539"/>
      <c r="X21" s="2539"/>
      <c r="Y21" s="2539"/>
      <c r="Z21" s="2540"/>
      <c r="AB21" s="498"/>
      <c r="AC21" s="499"/>
      <c r="AD21" s="499"/>
      <c r="AE21" s="499"/>
      <c r="AF21" s="499"/>
      <c r="AG21" s="499"/>
      <c r="AH21" s="500"/>
      <c r="AI21" s="3345"/>
      <c r="AJ21" s="3346"/>
      <c r="AK21" s="2639">
        <f>IFERROR(農業_経費!F15,"")</f>
        <v>0</v>
      </c>
      <c r="AL21" s="2640"/>
      <c r="AM21" s="2640"/>
      <c r="AN21" s="492"/>
      <c r="AO21" s="493"/>
      <c r="AP21" s="494"/>
      <c r="AQ21" s="495"/>
      <c r="AR21" s="496"/>
      <c r="AS21" s="496"/>
      <c r="AT21" s="497"/>
      <c r="AV21" s="2726"/>
      <c r="AW21" s="2728"/>
    </row>
    <row r="22" spans="1:58" ht="9.6" customHeight="1">
      <c r="A22" s="2527"/>
      <c r="B22" s="3285"/>
      <c r="C22" s="3286"/>
      <c r="D22" s="3286"/>
      <c r="E22" s="3286"/>
      <c r="F22" s="2753" t="s">
        <v>1717</v>
      </c>
      <c r="G22" s="2753"/>
      <c r="H22" s="2590" t="s">
        <v>1574</v>
      </c>
      <c r="I22" s="2535">
        <f>AR61</f>
        <v>0</v>
      </c>
      <c r="J22" s="2536"/>
      <c r="K22" s="2536"/>
      <c r="L22" s="2536"/>
      <c r="M22" s="2537"/>
      <c r="N22" s="2527"/>
      <c r="O22" s="2527"/>
      <c r="P22" s="2542" t="s">
        <v>1718</v>
      </c>
      <c r="Q22" s="2542"/>
      <c r="R22" s="2542"/>
      <c r="S22" s="2542"/>
      <c r="T22" s="2543"/>
      <c r="U22" s="2544" t="s">
        <v>1591</v>
      </c>
      <c r="V22" s="2535">
        <f>IFERROR(農業_経費!C89,"")</f>
        <v>0</v>
      </c>
      <c r="W22" s="2536"/>
      <c r="X22" s="2536"/>
      <c r="Y22" s="2536"/>
      <c r="Z22" s="2537"/>
      <c r="AB22" s="2674" t="s">
        <v>1582</v>
      </c>
      <c r="AC22" s="2675"/>
      <c r="AD22" s="2483">
        <f>IFERROR(農業_経費!D15,"")</f>
        <v>0</v>
      </c>
      <c r="AE22" s="2483"/>
      <c r="AF22" s="2483"/>
      <c r="AG22" s="2675" t="s">
        <v>1583</v>
      </c>
      <c r="AH22" s="3330"/>
      <c r="AI22" s="3340">
        <f>IFERROR(農業_経費!E15,"")</f>
        <v>0</v>
      </c>
      <c r="AJ22" s="3341"/>
      <c r="AK22" s="2660"/>
      <c r="AL22" s="2660"/>
      <c r="AM22" s="2660"/>
      <c r="AN22" s="3348">
        <f>AK21+AK23</f>
        <v>0</v>
      </c>
      <c r="AO22" s="2660"/>
      <c r="AP22" s="3349"/>
      <c r="AQ22" s="3324"/>
      <c r="AR22" s="3325"/>
      <c r="AS22" s="3325"/>
      <c r="AT22" s="3326"/>
    </row>
    <row r="23" spans="1:58" ht="9.6" customHeight="1">
      <c r="A23" s="2527"/>
      <c r="B23" s="2767"/>
      <c r="C23" s="2768"/>
      <c r="D23" s="2768"/>
      <c r="E23" s="2768"/>
      <c r="F23" s="2753"/>
      <c r="G23" s="2753"/>
      <c r="H23" s="2591"/>
      <c r="I23" s="2538"/>
      <c r="J23" s="2539"/>
      <c r="K23" s="2539"/>
      <c r="L23" s="2539"/>
      <c r="M23" s="2540"/>
      <c r="N23" s="2527"/>
      <c r="O23" s="2527"/>
      <c r="P23" s="2533"/>
      <c r="Q23" s="2533"/>
      <c r="R23" s="2533"/>
      <c r="S23" s="2533"/>
      <c r="T23" s="2534"/>
      <c r="U23" s="2545"/>
      <c r="V23" s="2538"/>
      <c r="W23" s="2539"/>
      <c r="X23" s="2539"/>
      <c r="Y23" s="2539"/>
      <c r="Z23" s="2540"/>
      <c r="AB23" s="2674"/>
      <c r="AC23" s="2675"/>
      <c r="AD23" s="2483"/>
      <c r="AE23" s="2483"/>
      <c r="AF23" s="2483"/>
      <c r="AG23" s="2675"/>
      <c r="AH23" s="3330"/>
      <c r="AI23" s="3340"/>
      <c r="AJ23" s="3341"/>
      <c r="AK23" s="2770">
        <f>IFERROR(農業_経費!G15,"")</f>
        <v>0</v>
      </c>
      <c r="AL23" s="2771"/>
      <c r="AM23" s="2772"/>
      <c r="AN23" s="3348"/>
      <c r="AO23" s="2660"/>
      <c r="AP23" s="3349"/>
      <c r="AQ23" s="3324"/>
      <c r="AR23" s="3325"/>
      <c r="AS23" s="3325"/>
      <c r="AT23" s="3326"/>
    </row>
    <row r="24" spans="1:58" ht="9.6" customHeight="1">
      <c r="A24" s="2527"/>
      <c r="B24" s="2558" t="s">
        <v>1561</v>
      </c>
      <c r="C24" s="2559"/>
      <c r="D24" s="2559"/>
      <c r="E24" s="2559"/>
      <c r="F24" s="2559"/>
      <c r="G24" s="2560"/>
      <c r="H24" s="2590" t="s">
        <v>1579</v>
      </c>
      <c r="I24" s="2535">
        <f>I18-I20+I22</f>
        <v>0</v>
      </c>
      <c r="J24" s="2536"/>
      <c r="K24" s="2536"/>
      <c r="L24" s="2536"/>
      <c r="M24" s="2537"/>
      <c r="N24" s="2527"/>
      <c r="O24" s="2527"/>
      <c r="P24" s="2604">
        <f>IFERROR(農業_経費!D94,"")</f>
        <v>0</v>
      </c>
      <c r="Q24" s="2604"/>
      <c r="R24" s="2604"/>
      <c r="S24" s="2604"/>
      <c r="T24" s="2605"/>
      <c r="U24" s="2544" t="s">
        <v>1595</v>
      </c>
      <c r="V24" s="2535">
        <f>IFERROR(農業_経費!C95,"")</f>
        <v>0</v>
      </c>
      <c r="W24" s="2536"/>
      <c r="X24" s="2536"/>
      <c r="Y24" s="2536"/>
      <c r="Z24" s="2537"/>
      <c r="AB24" s="501"/>
      <c r="AC24" s="502"/>
      <c r="AD24" s="502"/>
      <c r="AE24" s="502"/>
      <c r="AF24" s="502"/>
      <c r="AG24" s="502"/>
      <c r="AH24" s="503"/>
      <c r="AI24" s="3342"/>
      <c r="AJ24" s="3343"/>
      <c r="AK24" s="2773"/>
      <c r="AL24" s="2774"/>
      <c r="AM24" s="2775"/>
      <c r="AN24" s="2899"/>
      <c r="AO24" s="2630"/>
      <c r="AP24" s="2900"/>
      <c r="AQ24" s="489"/>
      <c r="AR24" s="490"/>
      <c r="AS24" s="490"/>
      <c r="AT24" s="491"/>
    </row>
    <row r="25" spans="1:58" ht="9.6" customHeight="1" thickBot="1">
      <c r="A25" s="2679"/>
      <c r="B25" s="3327" t="s">
        <v>1719</v>
      </c>
      <c r="C25" s="3328"/>
      <c r="D25" s="3328"/>
      <c r="E25" s="3328"/>
      <c r="F25" s="3328"/>
      <c r="G25" s="3329"/>
      <c r="H25" s="2591"/>
      <c r="I25" s="2538"/>
      <c r="J25" s="2539"/>
      <c r="K25" s="2539"/>
      <c r="L25" s="2539"/>
      <c r="M25" s="2540"/>
      <c r="N25" s="2527"/>
      <c r="O25" s="2527"/>
      <c r="P25" s="2607"/>
      <c r="Q25" s="2607"/>
      <c r="R25" s="2607"/>
      <c r="S25" s="2607"/>
      <c r="T25" s="2608"/>
      <c r="U25" s="2545"/>
      <c r="V25" s="2538"/>
      <c r="W25" s="2539"/>
      <c r="X25" s="2539"/>
      <c r="Y25" s="2539"/>
      <c r="Z25" s="2540"/>
      <c r="AB25" s="2609" t="s">
        <v>1561</v>
      </c>
      <c r="AC25" s="2610"/>
      <c r="AD25" s="2610"/>
      <c r="AE25" s="2610"/>
      <c r="AF25" s="2610"/>
      <c r="AG25" s="2610"/>
      <c r="AH25" s="2615"/>
      <c r="AI25" s="3331">
        <f>AI14+AI18+AI22</f>
        <v>0</v>
      </c>
      <c r="AJ25" s="3332"/>
      <c r="AK25" s="3337">
        <f>AK13+AK17+AK21</f>
        <v>0</v>
      </c>
      <c r="AL25" s="3338"/>
      <c r="AM25" s="3339"/>
      <c r="AN25" s="488"/>
      <c r="AO25" s="488"/>
      <c r="AP25" s="504"/>
      <c r="AQ25" s="487"/>
      <c r="AR25" s="488"/>
      <c r="AS25" s="488"/>
      <c r="AT25" s="504"/>
    </row>
    <row r="26" spans="1:58" ht="9.6" customHeight="1" thickTop="1">
      <c r="A26" s="2527" t="s">
        <v>1720</v>
      </c>
      <c r="B26" s="2529" t="s">
        <v>1721</v>
      </c>
      <c r="C26" s="2530"/>
      <c r="D26" s="2530"/>
      <c r="E26" s="2530"/>
      <c r="F26" s="2530"/>
      <c r="G26" s="2531"/>
      <c r="H26" s="2590" t="s">
        <v>1584</v>
      </c>
      <c r="I26" s="2535">
        <f>AN26</f>
        <v>0</v>
      </c>
      <c r="J26" s="2536"/>
      <c r="K26" s="2536"/>
      <c r="L26" s="2536"/>
      <c r="M26" s="2537"/>
      <c r="N26" s="2527"/>
      <c r="O26" s="2527"/>
      <c r="P26" s="2604">
        <f>IFERROR(農業_経費!H94,"")</f>
        <v>0</v>
      </c>
      <c r="Q26" s="2604"/>
      <c r="R26" s="2604"/>
      <c r="S26" s="2604"/>
      <c r="T26" s="2605"/>
      <c r="U26" s="2544" t="s">
        <v>1601</v>
      </c>
      <c r="V26" s="2535">
        <f>IFERROR(農業_経費!G95,"")</f>
        <v>0</v>
      </c>
      <c r="W26" s="2536"/>
      <c r="X26" s="2536"/>
      <c r="Y26" s="2536"/>
      <c r="Z26" s="2537"/>
      <c r="AB26" s="2674"/>
      <c r="AC26" s="2675"/>
      <c r="AD26" s="2675"/>
      <c r="AE26" s="2675"/>
      <c r="AF26" s="2675"/>
      <c r="AG26" s="2675"/>
      <c r="AH26" s="3330"/>
      <c r="AI26" s="3333"/>
      <c r="AJ26" s="3334"/>
      <c r="AK26" s="3318"/>
      <c r="AL26" s="3319"/>
      <c r="AM26" s="3320"/>
      <c r="AN26" s="3344">
        <f>AN14+AN18+AN22</f>
        <v>0</v>
      </c>
      <c r="AO26" s="3344"/>
      <c r="AP26" s="3344"/>
      <c r="AQ26" s="3350">
        <f>AQ14+AQ18+AQ22</f>
        <v>0</v>
      </c>
      <c r="AR26" s="3351"/>
      <c r="AS26" s="3351"/>
      <c r="AT26" s="3352"/>
    </row>
    <row r="27" spans="1:58" ht="9.6" customHeight="1">
      <c r="A27" s="2527"/>
      <c r="B27" s="2532"/>
      <c r="C27" s="2533"/>
      <c r="D27" s="2533"/>
      <c r="E27" s="2533"/>
      <c r="F27" s="2533"/>
      <c r="G27" s="2534"/>
      <c r="H27" s="2591"/>
      <c r="I27" s="2538"/>
      <c r="J27" s="2539"/>
      <c r="K27" s="2539"/>
      <c r="L27" s="2539"/>
      <c r="M27" s="2540"/>
      <c r="N27" s="2527"/>
      <c r="O27" s="2527"/>
      <c r="P27" s="2607"/>
      <c r="Q27" s="2607"/>
      <c r="R27" s="2607"/>
      <c r="S27" s="2607"/>
      <c r="T27" s="2608"/>
      <c r="U27" s="2545"/>
      <c r="V27" s="2538"/>
      <c r="W27" s="2539"/>
      <c r="X27" s="2539"/>
      <c r="Y27" s="2539"/>
      <c r="Z27" s="2540"/>
      <c r="AB27" s="2674"/>
      <c r="AC27" s="2675"/>
      <c r="AD27" s="2675"/>
      <c r="AE27" s="2675"/>
      <c r="AF27" s="2675"/>
      <c r="AG27" s="2675"/>
      <c r="AH27" s="3330"/>
      <c r="AI27" s="3333"/>
      <c r="AJ27" s="3334"/>
      <c r="AK27" s="3318">
        <f>AK15+AK19+AK23</f>
        <v>0</v>
      </c>
      <c r="AL27" s="3319"/>
      <c r="AM27" s="3320"/>
      <c r="AN27" s="3344"/>
      <c r="AO27" s="3344"/>
      <c r="AP27" s="3344"/>
      <c r="AQ27" s="3350"/>
      <c r="AR27" s="3351"/>
      <c r="AS27" s="3351"/>
      <c r="AT27" s="3352"/>
    </row>
    <row r="28" spans="1:58" ht="9.6" customHeight="1">
      <c r="A28" s="2527"/>
      <c r="B28" s="2541" t="s">
        <v>1722</v>
      </c>
      <c r="C28" s="2542"/>
      <c r="D28" s="2542"/>
      <c r="E28" s="2542"/>
      <c r="F28" s="2542"/>
      <c r="G28" s="2543"/>
      <c r="H28" s="2590" t="s">
        <v>1588</v>
      </c>
      <c r="I28" s="2535">
        <f>AQ33+AQ35</f>
        <v>0</v>
      </c>
      <c r="J28" s="2536"/>
      <c r="K28" s="2536"/>
      <c r="L28" s="2536"/>
      <c r="M28" s="2537"/>
      <c r="N28" s="2527"/>
      <c r="O28" s="2527"/>
      <c r="P28" s="2604">
        <f>IFERROR(農業_経費!D97,"")</f>
        <v>0</v>
      </c>
      <c r="Q28" s="2604"/>
      <c r="R28" s="2604"/>
      <c r="S28" s="2604"/>
      <c r="T28" s="2605"/>
      <c r="U28" s="2544" t="s">
        <v>1603</v>
      </c>
      <c r="V28" s="2535">
        <f>IFERROR(農業_経費!C98,"")</f>
        <v>0</v>
      </c>
      <c r="W28" s="2536"/>
      <c r="X28" s="2536"/>
      <c r="Y28" s="2536"/>
      <c r="Z28" s="2537"/>
      <c r="AB28" s="2612"/>
      <c r="AC28" s="2613"/>
      <c r="AD28" s="2613"/>
      <c r="AE28" s="2613"/>
      <c r="AF28" s="2613"/>
      <c r="AG28" s="2613"/>
      <c r="AH28" s="2616"/>
      <c r="AI28" s="3335"/>
      <c r="AJ28" s="3336"/>
      <c r="AK28" s="3321"/>
      <c r="AL28" s="3322"/>
      <c r="AM28" s="3323"/>
      <c r="AN28" s="505"/>
      <c r="AO28" s="505"/>
      <c r="AP28" s="506"/>
      <c r="AQ28" s="507"/>
      <c r="AR28" s="505"/>
      <c r="AS28" s="505"/>
      <c r="AT28" s="506"/>
    </row>
    <row r="29" spans="1:58" ht="9.6" customHeight="1">
      <c r="A29" s="2527"/>
      <c r="B29" s="2532"/>
      <c r="C29" s="2533"/>
      <c r="D29" s="2533"/>
      <c r="E29" s="2533"/>
      <c r="F29" s="2533"/>
      <c r="G29" s="2534"/>
      <c r="H29" s="2591"/>
      <c r="I29" s="2538"/>
      <c r="J29" s="2539"/>
      <c r="K29" s="2539"/>
      <c r="L29" s="2539"/>
      <c r="M29" s="2540"/>
      <c r="N29" s="2527"/>
      <c r="O29" s="2527"/>
      <c r="P29" s="2607"/>
      <c r="Q29" s="2607"/>
      <c r="R29" s="2607"/>
      <c r="S29" s="2607"/>
      <c r="T29" s="2608"/>
      <c r="U29" s="2545"/>
      <c r="V29" s="2538"/>
      <c r="W29" s="2539"/>
      <c r="X29" s="2539"/>
      <c r="Y29" s="2539"/>
      <c r="Z29" s="2540"/>
      <c r="AB29" s="2629" t="s">
        <v>1723</v>
      </c>
      <c r="AC29" s="2629"/>
      <c r="AD29" s="2629"/>
      <c r="AE29" s="2629"/>
      <c r="AF29" s="2629"/>
      <c r="AG29" s="2629"/>
      <c r="AH29" s="2629"/>
      <c r="AI29" s="2629"/>
      <c r="AJ29" s="2629"/>
    </row>
    <row r="30" spans="1:58" ht="9.6" customHeight="1">
      <c r="A30" s="2527"/>
      <c r="B30" s="2541" t="s">
        <v>1602</v>
      </c>
      <c r="C30" s="2542"/>
      <c r="D30" s="2542"/>
      <c r="E30" s="2542"/>
      <c r="F30" s="2542"/>
      <c r="G30" s="2543"/>
      <c r="H30" s="2590" t="s">
        <v>1590</v>
      </c>
      <c r="I30" s="2535">
        <f>IFERROR(計算シート!G113,"")</f>
        <v>0</v>
      </c>
      <c r="J30" s="2536"/>
      <c r="K30" s="2536"/>
      <c r="L30" s="2536"/>
      <c r="M30" s="2537"/>
      <c r="N30" s="2527"/>
      <c r="O30" s="2527"/>
      <c r="P30" s="2604">
        <f>IFERROR(農業_経費!H97,"")</f>
        <v>0</v>
      </c>
      <c r="Q30" s="2604"/>
      <c r="R30" s="2604"/>
      <c r="S30" s="2604"/>
      <c r="T30" s="2605"/>
      <c r="U30" s="2544" t="s">
        <v>1724</v>
      </c>
      <c r="V30" s="2535">
        <f>IFERROR(農業_経費!G98,"")</f>
        <v>0</v>
      </c>
      <c r="W30" s="2536"/>
      <c r="X30" s="2536"/>
      <c r="Y30" s="2536"/>
      <c r="Z30" s="2537"/>
      <c r="AB30" s="2630"/>
      <c r="AC30" s="2630"/>
      <c r="AD30" s="2630"/>
      <c r="AE30" s="2630"/>
      <c r="AF30" s="2630"/>
      <c r="AG30" s="2630"/>
      <c r="AH30" s="2630"/>
      <c r="AI30" s="2630"/>
      <c r="AJ30" s="2630"/>
    </row>
    <row r="31" spans="1:58" ht="9.6" customHeight="1">
      <c r="A31" s="2527"/>
      <c r="B31" s="2532"/>
      <c r="C31" s="2533"/>
      <c r="D31" s="2533"/>
      <c r="E31" s="2533"/>
      <c r="F31" s="2533"/>
      <c r="G31" s="2534"/>
      <c r="H31" s="2591"/>
      <c r="I31" s="2538"/>
      <c r="J31" s="2539"/>
      <c r="K31" s="2539"/>
      <c r="L31" s="2539"/>
      <c r="M31" s="2540"/>
      <c r="N31" s="2527"/>
      <c r="O31" s="2527"/>
      <c r="P31" s="2607"/>
      <c r="Q31" s="2607"/>
      <c r="R31" s="2607"/>
      <c r="S31" s="2607"/>
      <c r="T31" s="2608"/>
      <c r="U31" s="2545"/>
      <c r="V31" s="2538"/>
      <c r="W31" s="2539"/>
      <c r="X31" s="2539"/>
      <c r="Y31" s="2539"/>
      <c r="Z31" s="2540"/>
      <c r="AB31" s="2609" t="s">
        <v>1596</v>
      </c>
      <c r="AC31" s="2610"/>
      <c r="AD31" s="2610"/>
      <c r="AE31" s="2610"/>
      <c r="AF31" s="2610"/>
      <c r="AG31" s="2610"/>
      <c r="AH31" s="2610"/>
      <c r="AI31" s="2610"/>
      <c r="AJ31" s="2615"/>
      <c r="AK31" s="2617" t="s">
        <v>1725</v>
      </c>
      <c r="AL31" s="2618"/>
      <c r="AM31" s="2619"/>
      <c r="AN31" s="2609" t="s">
        <v>1726</v>
      </c>
      <c r="AO31" s="2610"/>
      <c r="AP31" s="2615"/>
      <c r="AQ31" s="2609" t="s">
        <v>1727</v>
      </c>
      <c r="AR31" s="2610"/>
      <c r="AS31" s="2610"/>
      <c r="AT31" s="2615"/>
    </row>
    <row r="32" spans="1:58" ht="9.6" customHeight="1">
      <c r="A32" s="2527"/>
      <c r="B32" s="2541" t="s">
        <v>1728</v>
      </c>
      <c r="C32" s="2542"/>
      <c r="D32" s="2542"/>
      <c r="E32" s="2542"/>
      <c r="F32" s="2542"/>
      <c r="G32" s="2543"/>
      <c r="H32" s="2590" t="s">
        <v>1594</v>
      </c>
      <c r="I32" s="2535">
        <f>IFERROR(計算シート!G114,"")</f>
        <v>0</v>
      </c>
      <c r="J32" s="2536"/>
      <c r="K32" s="2536"/>
      <c r="L32" s="2536"/>
      <c r="M32" s="2537"/>
      <c r="N32" s="2527"/>
      <c r="O32" s="2527"/>
      <c r="P32" s="2604" t="s">
        <v>1610</v>
      </c>
      <c r="Q32" s="2604"/>
      <c r="R32" s="2604"/>
      <c r="S32" s="2604"/>
      <c r="T32" s="2605"/>
      <c r="U32" s="2544" t="s">
        <v>1729</v>
      </c>
      <c r="V32" s="2535">
        <f>IFERROR(農業_経費!C102,"")</f>
        <v>0</v>
      </c>
      <c r="W32" s="2536"/>
      <c r="X32" s="2536"/>
      <c r="Y32" s="2536"/>
      <c r="Z32" s="2537"/>
      <c r="AB32" s="2612"/>
      <c r="AC32" s="2613"/>
      <c r="AD32" s="2613"/>
      <c r="AE32" s="2613"/>
      <c r="AF32" s="2613"/>
      <c r="AG32" s="2613"/>
      <c r="AH32" s="2613"/>
      <c r="AI32" s="2613"/>
      <c r="AJ32" s="2616"/>
      <c r="AK32" s="2469"/>
      <c r="AL32" s="2470"/>
      <c r="AM32" s="2471"/>
      <c r="AN32" s="2612"/>
      <c r="AO32" s="2613"/>
      <c r="AP32" s="2616"/>
      <c r="AQ32" s="2674"/>
      <c r="AR32" s="2675"/>
      <c r="AS32" s="2675"/>
      <c r="AT32" s="3330"/>
    </row>
    <row r="33" spans="1:46" ht="9.6" customHeight="1">
      <c r="A33" s="2527"/>
      <c r="B33" s="2532"/>
      <c r="C33" s="2533"/>
      <c r="D33" s="2533"/>
      <c r="E33" s="2533"/>
      <c r="F33" s="2533"/>
      <c r="G33" s="2534"/>
      <c r="H33" s="2591"/>
      <c r="I33" s="2538"/>
      <c r="J33" s="2539"/>
      <c r="K33" s="2539"/>
      <c r="L33" s="2539"/>
      <c r="M33" s="2540"/>
      <c r="N33" s="2527"/>
      <c r="O33" s="2527"/>
      <c r="P33" s="2607"/>
      <c r="Q33" s="2607"/>
      <c r="R33" s="2607"/>
      <c r="S33" s="2607"/>
      <c r="T33" s="2608"/>
      <c r="U33" s="2545"/>
      <c r="V33" s="2538"/>
      <c r="W33" s="2539"/>
      <c r="X33" s="2539"/>
      <c r="Y33" s="2539"/>
      <c r="Z33" s="2540"/>
      <c r="AB33" s="2472">
        <f>IFERROR(農業_経費!D22,"")</f>
        <v>0</v>
      </c>
      <c r="AC33" s="2551"/>
      <c r="AD33" s="2551"/>
      <c r="AE33" s="2551"/>
      <c r="AF33" s="2551"/>
      <c r="AG33" s="2551"/>
      <c r="AH33" s="2551"/>
      <c r="AI33" s="2551"/>
      <c r="AJ33" s="2473"/>
      <c r="AK33" s="3312">
        <f>IFERROR(農業_経費!H22,"")</f>
        <v>0</v>
      </c>
      <c r="AL33" s="3313"/>
      <c r="AM33" s="3314"/>
      <c r="AN33" s="3359">
        <f>IFERROR(農業_経費!I22,"")</f>
        <v>0</v>
      </c>
      <c r="AO33" s="3360"/>
      <c r="AP33" s="508" t="s">
        <v>1730</v>
      </c>
      <c r="AQ33" s="3353">
        <f>IFERROR(農業_経費!J22,"")</f>
        <v>0</v>
      </c>
      <c r="AR33" s="3354"/>
      <c r="AS33" s="3354"/>
      <c r="AT33" s="3355"/>
    </row>
    <row r="34" spans="1:46" ht="9.6" customHeight="1">
      <c r="A34" s="2527"/>
      <c r="B34" s="2541" t="s">
        <v>1731</v>
      </c>
      <c r="C34" s="2542"/>
      <c r="D34" s="2542"/>
      <c r="E34" s="2542"/>
      <c r="F34" s="2542"/>
      <c r="G34" s="2543"/>
      <c r="H34" s="2590" t="s">
        <v>1600</v>
      </c>
      <c r="I34" s="2535">
        <f>IFERROR(計算シート!G115,"")</f>
        <v>0</v>
      </c>
      <c r="J34" s="2536"/>
      <c r="K34" s="2536"/>
      <c r="L34" s="2536"/>
      <c r="M34" s="2537"/>
      <c r="N34" s="2527"/>
      <c r="O34" s="2527"/>
      <c r="P34" s="2765" t="s">
        <v>1732</v>
      </c>
      <c r="Q34" s="2766"/>
      <c r="R34" s="3284"/>
      <c r="S34" s="3311" t="s">
        <v>1715</v>
      </c>
      <c r="T34" s="3311"/>
      <c r="U34" s="2544" t="s">
        <v>1733</v>
      </c>
      <c r="V34" s="2535">
        <f>IFERROR(農業_経費!C105,"")</f>
        <v>0</v>
      </c>
      <c r="W34" s="2536"/>
      <c r="X34" s="2536"/>
      <c r="Y34" s="2536"/>
      <c r="Z34" s="2537"/>
      <c r="AB34" s="2500">
        <f>IFERROR(農業_経費!F22,"")</f>
        <v>0</v>
      </c>
      <c r="AC34" s="2506"/>
      <c r="AD34" s="2506"/>
      <c r="AE34" s="2506"/>
      <c r="AF34" s="2506"/>
      <c r="AG34" s="2506"/>
      <c r="AH34" s="2506"/>
      <c r="AI34" s="2506"/>
      <c r="AJ34" s="2501"/>
      <c r="AK34" s="3315"/>
      <c r="AL34" s="3316"/>
      <c r="AM34" s="3317"/>
      <c r="AN34" s="3361"/>
      <c r="AO34" s="3362"/>
      <c r="AP34" s="509"/>
      <c r="AQ34" s="3356"/>
      <c r="AR34" s="3357"/>
      <c r="AS34" s="3357"/>
      <c r="AT34" s="3358"/>
    </row>
    <row r="35" spans="1:46" ht="9.6" customHeight="1">
      <c r="A35" s="2527"/>
      <c r="B35" s="2532"/>
      <c r="C35" s="2533"/>
      <c r="D35" s="2533"/>
      <c r="E35" s="2533"/>
      <c r="F35" s="2533"/>
      <c r="G35" s="2534"/>
      <c r="H35" s="2591"/>
      <c r="I35" s="2538"/>
      <c r="J35" s="2539"/>
      <c r="K35" s="2539"/>
      <c r="L35" s="2539"/>
      <c r="M35" s="2540"/>
      <c r="N35" s="2527"/>
      <c r="O35" s="2527"/>
      <c r="P35" s="3285"/>
      <c r="Q35" s="3286"/>
      <c r="R35" s="3287"/>
      <c r="S35" s="3311"/>
      <c r="T35" s="3311"/>
      <c r="U35" s="2545"/>
      <c r="V35" s="2538"/>
      <c r="W35" s="2539"/>
      <c r="X35" s="2539"/>
      <c r="Y35" s="2539"/>
      <c r="Z35" s="2540"/>
      <c r="AB35" s="2472">
        <f>IFERROR(農業_経費!D23,"")</f>
        <v>0</v>
      </c>
      <c r="AC35" s="2551"/>
      <c r="AD35" s="2551"/>
      <c r="AE35" s="2551"/>
      <c r="AF35" s="2551"/>
      <c r="AG35" s="2551"/>
      <c r="AH35" s="2551"/>
      <c r="AI35" s="2551"/>
      <c r="AJ35" s="2473"/>
      <c r="AK35" s="3312">
        <f>IFERROR(農業_経費!H23,"")</f>
        <v>0</v>
      </c>
      <c r="AL35" s="3313"/>
      <c r="AM35" s="3314"/>
      <c r="AN35" s="3359">
        <f>IFERROR(農業_経費!I23,"")</f>
        <v>0</v>
      </c>
      <c r="AO35" s="3360"/>
      <c r="AP35" s="510"/>
      <c r="AQ35" s="3353">
        <f>IFERROR(農業_経費!J23,"")</f>
        <v>0</v>
      </c>
      <c r="AR35" s="3354"/>
      <c r="AS35" s="3354"/>
      <c r="AT35" s="3355"/>
    </row>
    <row r="36" spans="1:46" ht="9.6" customHeight="1">
      <c r="A36" s="2527"/>
      <c r="B36" s="2526" t="s">
        <v>1543</v>
      </c>
      <c r="C36" s="2541" t="s">
        <v>1617</v>
      </c>
      <c r="D36" s="2542"/>
      <c r="E36" s="2542"/>
      <c r="F36" s="2542"/>
      <c r="G36" s="2543"/>
      <c r="H36" s="2480" t="s">
        <v>1618</v>
      </c>
      <c r="I36" s="2535">
        <f>IFERROR(農業_経費!C50,"")</f>
        <v>0</v>
      </c>
      <c r="J36" s="2536"/>
      <c r="K36" s="2536"/>
      <c r="L36" s="2536"/>
      <c r="M36" s="2537"/>
      <c r="N36" s="2527"/>
      <c r="O36" s="2527"/>
      <c r="P36" s="3285"/>
      <c r="Q36" s="3286"/>
      <c r="R36" s="3287"/>
      <c r="S36" s="3311" t="s">
        <v>1717</v>
      </c>
      <c r="T36" s="3311"/>
      <c r="U36" s="2544" t="s">
        <v>1734</v>
      </c>
      <c r="V36" s="2535">
        <f>IFERROR(農業_経費!C108,"")</f>
        <v>0</v>
      </c>
      <c r="W36" s="2536"/>
      <c r="X36" s="2536"/>
      <c r="Y36" s="2536"/>
      <c r="Z36" s="2537"/>
      <c r="AB36" s="2500">
        <f>IFERROR(農業_経費!F23,"")</f>
        <v>0</v>
      </c>
      <c r="AC36" s="2506"/>
      <c r="AD36" s="2506"/>
      <c r="AE36" s="2506"/>
      <c r="AF36" s="2506"/>
      <c r="AG36" s="2506"/>
      <c r="AH36" s="2506"/>
      <c r="AI36" s="2506"/>
      <c r="AJ36" s="2501"/>
      <c r="AK36" s="3315"/>
      <c r="AL36" s="3316"/>
      <c r="AM36" s="3317"/>
      <c r="AN36" s="3361"/>
      <c r="AO36" s="3362"/>
      <c r="AP36" s="509"/>
      <c r="AQ36" s="3356"/>
      <c r="AR36" s="3357"/>
      <c r="AS36" s="3357"/>
      <c r="AT36" s="3358"/>
    </row>
    <row r="37" spans="1:46" ht="9.6" customHeight="1">
      <c r="A37" s="2527"/>
      <c r="B37" s="2527"/>
      <c r="C37" s="2532"/>
      <c r="D37" s="2533"/>
      <c r="E37" s="2533"/>
      <c r="F37" s="2533"/>
      <c r="G37" s="2534"/>
      <c r="H37" s="2483"/>
      <c r="I37" s="2538"/>
      <c r="J37" s="2539"/>
      <c r="K37" s="2539"/>
      <c r="L37" s="2539"/>
      <c r="M37" s="2540"/>
      <c r="N37" s="2527"/>
      <c r="O37" s="2527"/>
      <c r="P37" s="2767"/>
      <c r="Q37" s="2768"/>
      <c r="R37" s="3288"/>
      <c r="S37" s="3311"/>
      <c r="T37" s="3311"/>
      <c r="U37" s="2545"/>
      <c r="V37" s="2538"/>
      <c r="W37" s="2539"/>
      <c r="X37" s="2539"/>
      <c r="Y37" s="2539"/>
      <c r="Z37" s="2540"/>
      <c r="AB37" s="2629" t="s">
        <v>1608</v>
      </c>
      <c r="AC37" s="2629"/>
      <c r="AD37" s="2629"/>
      <c r="AE37" s="2629"/>
      <c r="AF37" s="2629"/>
      <c r="AG37" s="2629"/>
      <c r="AH37" s="2629"/>
      <c r="AI37" s="2629"/>
    </row>
    <row r="38" spans="1:46" ht="9.6" customHeight="1">
      <c r="A38" s="2527"/>
      <c r="B38" s="2527"/>
      <c r="C38" s="2541" t="s">
        <v>1735</v>
      </c>
      <c r="D38" s="2542"/>
      <c r="E38" s="2542"/>
      <c r="F38" s="2542"/>
      <c r="G38" s="2543"/>
      <c r="H38" s="2480" t="s">
        <v>1623</v>
      </c>
      <c r="I38" s="2535">
        <f>IFERROR(農業_経費!C53,"")</f>
        <v>0</v>
      </c>
      <c r="J38" s="2536"/>
      <c r="K38" s="2536"/>
      <c r="L38" s="2536"/>
      <c r="M38" s="2537"/>
      <c r="N38" s="2527"/>
      <c r="O38" s="2527"/>
      <c r="P38" s="2617" t="s">
        <v>1736</v>
      </c>
      <c r="Q38" s="2559"/>
      <c r="R38" s="2559"/>
      <c r="S38" s="2559"/>
      <c r="T38" s="2560"/>
      <c r="U38" s="3234" t="s">
        <v>1737</v>
      </c>
      <c r="V38" s="2535">
        <f>IFERROR(農業_経費!C116,"")</f>
        <v>0</v>
      </c>
      <c r="W38" s="2536"/>
      <c r="X38" s="2536"/>
      <c r="Y38" s="2536"/>
      <c r="Z38" s="2537"/>
      <c r="AB38" s="2630"/>
      <c r="AC38" s="2630"/>
      <c r="AD38" s="2630"/>
      <c r="AE38" s="2630"/>
      <c r="AF38" s="2630"/>
      <c r="AG38" s="2630"/>
      <c r="AH38" s="2630"/>
      <c r="AI38" s="2630"/>
      <c r="AL38" s="370"/>
      <c r="AM38" s="406"/>
      <c r="AN38" s="406"/>
      <c r="AO38" s="404"/>
      <c r="AP38" s="405"/>
      <c r="AQ38" s="405"/>
      <c r="AR38" s="405"/>
    </row>
    <row r="39" spans="1:46" ht="9.6" customHeight="1">
      <c r="A39" s="2527"/>
      <c r="B39" s="2527"/>
      <c r="C39" s="2532"/>
      <c r="D39" s="2533"/>
      <c r="E39" s="2533"/>
      <c r="F39" s="2533"/>
      <c r="G39" s="2534"/>
      <c r="H39" s="2483"/>
      <c r="I39" s="2538"/>
      <c r="J39" s="2539"/>
      <c r="K39" s="2539"/>
      <c r="L39" s="2539"/>
      <c r="M39" s="2540"/>
      <c r="N39" s="2527"/>
      <c r="O39" s="2527"/>
      <c r="P39" s="2562"/>
      <c r="Q39" s="2563"/>
      <c r="R39" s="2563"/>
      <c r="S39" s="2563"/>
      <c r="T39" s="2564"/>
      <c r="U39" s="3234"/>
      <c r="V39" s="2538"/>
      <c r="W39" s="2539"/>
      <c r="X39" s="2539"/>
      <c r="Y39" s="2539"/>
      <c r="Z39" s="2540"/>
      <c r="AB39" s="2609" t="s">
        <v>1155</v>
      </c>
      <c r="AC39" s="2610"/>
      <c r="AD39" s="2610"/>
      <c r="AE39" s="2610"/>
      <c r="AF39" s="2610"/>
      <c r="AG39" s="2610" t="s">
        <v>1612</v>
      </c>
      <c r="AH39" s="2615"/>
      <c r="AI39" s="2753" t="s">
        <v>1267</v>
      </c>
      <c r="AJ39" s="2753"/>
      <c r="AK39" s="2753"/>
      <c r="AL39" s="2609" t="s">
        <v>1372</v>
      </c>
      <c r="AM39" s="2610"/>
      <c r="AN39" s="2615"/>
      <c r="AO39" s="404"/>
      <c r="AP39" s="405"/>
      <c r="AQ39" s="405"/>
      <c r="AR39" s="405"/>
    </row>
    <row r="40" spans="1:46" ht="9.6" customHeight="1">
      <c r="A40" s="2527"/>
      <c r="B40" s="2527"/>
      <c r="C40" s="2541" t="s">
        <v>1738</v>
      </c>
      <c r="D40" s="2542"/>
      <c r="E40" s="2542"/>
      <c r="F40" s="2542"/>
      <c r="G40" s="2543"/>
      <c r="H40" s="2480" t="s">
        <v>1628</v>
      </c>
      <c r="I40" s="2535">
        <f>IFERROR(農業_経費!C56,"")</f>
        <v>0</v>
      </c>
      <c r="J40" s="2536"/>
      <c r="K40" s="2536"/>
      <c r="L40" s="2536"/>
      <c r="M40" s="2537"/>
      <c r="N40" s="2527"/>
      <c r="O40" s="2527"/>
      <c r="P40" s="2558" t="s">
        <v>1614</v>
      </c>
      <c r="Q40" s="2559"/>
      <c r="R40" s="2559"/>
      <c r="S40" s="2559"/>
      <c r="T40" s="2560"/>
      <c r="U40" s="2561" t="s">
        <v>1158</v>
      </c>
      <c r="V40" s="2535">
        <f>SUM(I36:M51)+SUM(V12:Z35)-SUM(V36:Z39)</f>
        <v>0</v>
      </c>
      <c r="W40" s="2536"/>
      <c r="X40" s="2536"/>
      <c r="Y40" s="2536"/>
      <c r="Z40" s="2537"/>
      <c r="AB40" s="2612"/>
      <c r="AC40" s="2613"/>
      <c r="AD40" s="2613"/>
      <c r="AE40" s="2613"/>
      <c r="AF40" s="2613"/>
      <c r="AG40" s="2613"/>
      <c r="AH40" s="2616"/>
      <c r="AI40" s="2753"/>
      <c r="AJ40" s="2753"/>
      <c r="AK40" s="2753"/>
      <c r="AL40" s="2612"/>
      <c r="AM40" s="2613"/>
      <c r="AN40" s="2616"/>
      <c r="AO40" s="404"/>
      <c r="AP40" s="405"/>
      <c r="AQ40" s="405"/>
      <c r="AR40" s="405"/>
    </row>
    <row r="41" spans="1:46" ht="9.6" customHeight="1">
      <c r="A41" s="2527"/>
      <c r="B41" s="2527"/>
      <c r="C41" s="2532"/>
      <c r="D41" s="2533"/>
      <c r="E41" s="2533"/>
      <c r="F41" s="2533"/>
      <c r="G41" s="2534"/>
      <c r="H41" s="2483"/>
      <c r="I41" s="2538"/>
      <c r="J41" s="2539"/>
      <c r="K41" s="2539"/>
      <c r="L41" s="2539"/>
      <c r="M41" s="2540"/>
      <c r="N41" s="2527"/>
      <c r="O41" s="2528"/>
      <c r="P41" s="2523" t="s">
        <v>1739</v>
      </c>
      <c r="Q41" s="2524"/>
      <c r="R41" s="2524"/>
      <c r="S41" s="2524"/>
      <c r="T41" s="2525"/>
      <c r="U41" s="2561"/>
      <c r="V41" s="2538"/>
      <c r="W41" s="2539"/>
      <c r="X41" s="2539"/>
      <c r="Y41" s="2539"/>
      <c r="Z41" s="2540"/>
      <c r="AB41" s="2609">
        <f>IFERROR(農業_経費!D129,"")</f>
        <v>0</v>
      </c>
      <c r="AC41" s="2610"/>
      <c r="AD41" s="2610"/>
      <c r="AE41" s="2610"/>
      <c r="AF41" s="2610"/>
      <c r="AG41" s="3307" t="str">
        <f>IFERROR(計算シート!N112,"")</f>
        <v/>
      </c>
      <c r="AH41" s="3308"/>
      <c r="AI41" s="2753">
        <f>IFERROR(農業_経費!F129,"")</f>
        <v>0</v>
      </c>
      <c r="AJ41" s="2753"/>
      <c r="AK41" s="2753"/>
      <c r="AL41" s="2609">
        <f>IFERROR(農業_経費!K129,"")</f>
        <v>0</v>
      </c>
      <c r="AM41" s="2610"/>
      <c r="AN41" s="2615" t="s">
        <v>1153</v>
      </c>
      <c r="AO41" s="404"/>
      <c r="AP41" s="405"/>
      <c r="AQ41" s="405"/>
      <c r="AR41" s="405"/>
    </row>
    <row r="42" spans="1:46" ht="9.6" customHeight="1">
      <c r="A42" s="2527"/>
      <c r="B42" s="2527"/>
      <c r="C42" s="2541" t="s">
        <v>1740</v>
      </c>
      <c r="D42" s="2542"/>
      <c r="E42" s="2542"/>
      <c r="F42" s="2542"/>
      <c r="G42" s="2543"/>
      <c r="H42" s="2480" t="s">
        <v>1632</v>
      </c>
      <c r="I42" s="2535">
        <f>IFERROR(農業_経費!C59,"")</f>
        <v>0</v>
      </c>
      <c r="J42" s="2536"/>
      <c r="K42" s="2536"/>
      <c r="L42" s="2536"/>
      <c r="M42" s="2537"/>
      <c r="N42" s="2527"/>
      <c r="O42" s="2558" t="s">
        <v>1619</v>
      </c>
      <c r="P42" s="2559"/>
      <c r="Q42" s="2559"/>
      <c r="R42" s="2559"/>
      <c r="S42" s="2559"/>
      <c r="T42" s="2560"/>
      <c r="U42" s="2561" t="s">
        <v>1605</v>
      </c>
      <c r="V42" s="2535">
        <f>SUM(I26:M35)+V40</f>
        <v>0</v>
      </c>
      <c r="W42" s="2536"/>
      <c r="X42" s="2536"/>
      <c r="Y42" s="2536"/>
      <c r="Z42" s="2537"/>
      <c r="AB42" s="2612"/>
      <c r="AC42" s="2613"/>
      <c r="AD42" s="2613"/>
      <c r="AE42" s="2613"/>
      <c r="AF42" s="2613"/>
      <c r="AG42" s="3309"/>
      <c r="AH42" s="3310"/>
      <c r="AI42" s="2753"/>
      <c r="AJ42" s="2753"/>
      <c r="AK42" s="2753"/>
      <c r="AL42" s="2612"/>
      <c r="AM42" s="2613"/>
      <c r="AN42" s="2616"/>
      <c r="AO42" s="404"/>
      <c r="AP42" s="405"/>
      <c r="AQ42" s="405"/>
      <c r="AR42" s="405"/>
    </row>
    <row r="43" spans="1:46" ht="9.6" customHeight="1">
      <c r="A43" s="2527"/>
      <c r="B43" s="2527"/>
      <c r="C43" s="2532"/>
      <c r="D43" s="2533"/>
      <c r="E43" s="2533"/>
      <c r="F43" s="2533"/>
      <c r="G43" s="2534"/>
      <c r="H43" s="2483"/>
      <c r="I43" s="2538"/>
      <c r="J43" s="2539"/>
      <c r="K43" s="2539"/>
      <c r="L43" s="2539"/>
      <c r="M43" s="2540"/>
      <c r="N43" s="2528"/>
      <c r="O43" s="2562" t="s">
        <v>1741</v>
      </c>
      <c r="P43" s="2563"/>
      <c r="Q43" s="2563"/>
      <c r="R43" s="2563"/>
      <c r="S43" s="2563"/>
      <c r="T43" s="2564"/>
      <c r="U43" s="2561"/>
      <c r="V43" s="2538"/>
      <c r="W43" s="2539"/>
      <c r="X43" s="2539"/>
      <c r="Y43" s="2539"/>
      <c r="Z43" s="2540"/>
      <c r="AB43" s="2609">
        <f>IFERROR(農業_経費!D130,"")</f>
        <v>0</v>
      </c>
      <c r="AC43" s="2610"/>
      <c r="AD43" s="2610"/>
      <c r="AE43" s="2610"/>
      <c r="AF43" s="2610"/>
      <c r="AG43" s="3307" t="str">
        <f>IFERROR(計算シート!N113,"")</f>
        <v/>
      </c>
      <c r="AH43" s="3308"/>
      <c r="AI43" s="2753">
        <f>IFERROR(農業_経費!F130,"")</f>
        <v>0</v>
      </c>
      <c r="AJ43" s="2753"/>
      <c r="AK43" s="2753"/>
      <c r="AL43" s="2609">
        <f>IFERROR(農業_経費!K130,"")</f>
        <v>0</v>
      </c>
      <c r="AM43" s="2610"/>
      <c r="AN43" s="2615" t="s">
        <v>1153</v>
      </c>
      <c r="AO43" s="404"/>
      <c r="AP43" s="405"/>
      <c r="AQ43" s="405"/>
      <c r="AR43" s="405"/>
    </row>
    <row r="44" spans="1:46" ht="9.6" customHeight="1">
      <c r="A44" s="2527"/>
      <c r="B44" s="2527"/>
      <c r="C44" s="2541" t="s">
        <v>1742</v>
      </c>
      <c r="D44" s="2542"/>
      <c r="E44" s="2542"/>
      <c r="F44" s="2542"/>
      <c r="G44" s="2543"/>
      <c r="H44" s="2480" t="s">
        <v>1545</v>
      </c>
      <c r="I44" s="2535">
        <f>IFERROR(農業_経費!C62,"")</f>
        <v>0</v>
      </c>
      <c r="J44" s="2536"/>
      <c r="K44" s="2536"/>
      <c r="L44" s="2536"/>
      <c r="M44" s="2537"/>
      <c r="N44" s="2558" t="s">
        <v>1624</v>
      </c>
      <c r="O44" s="2559"/>
      <c r="P44" s="2559"/>
      <c r="Q44" s="2559"/>
      <c r="R44" s="2559"/>
      <c r="S44" s="2559"/>
      <c r="T44" s="2560"/>
      <c r="U44" s="2561" t="s">
        <v>1185</v>
      </c>
      <c r="V44" s="2535">
        <f>I24-V42</f>
        <v>0</v>
      </c>
      <c r="W44" s="2536"/>
      <c r="X44" s="2536"/>
      <c r="Y44" s="2536"/>
      <c r="Z44" s="2537"/>
      <c r="AB44" s="2612"/>
      <c r="AC44" s="2613"/>
      <c r="AD44" s="2613"/>
      <c r="AE44" s="2613"/>
      <c r="AF44" s="2613"/>
      <c r="AG44" s="3309"/>
      <c r="AH44" s="3310"/>
      <c r="AI44" s="2753"/>
      <c r="AJ44" s="2753"/>
      <c r="AK44" s="2753"/>
      <c r="AL44" s="2612"/>
      <c r="AM44" s="2613"/>
      <c r="AN44" s="2616"/>
      <c r="AO44" s="404"/>
      <c r="AP44" s="405"/>
      <c r="AQ44" s="405"/>
      <c r="AR44" s="405"/>
    </row>
    <row r="45" spans="1:46" ht="9.6" customHeight="1">
      <c r="A45" s="2527"/>
      <c r="B45" s="2527"/>
      <c r="C45" s="2532"/>
      <c r="D45" s="2533"/>
      <c r="E45" s="2533"/>
      <c r="F45" s="2533"/>
      <c r="G45" s="2534"/>
      <c r="H45" s="2483"/>
      <c r="I45" s="2538"/>
      <c r="J45" s="2539"/>
      <c r="K45" s="2539"/>
      <c r="L45" s="2539"/>
      <c r="M45" s="2540"/>
      <c r="N45" s="2562" t="s">
        <v>1743</v>
      </c>
      <c r="O45" s="2563"/>
      <c r="P45" s="2563"/>
      <c r="Q45" s="2563"/>
      <c r="R45" s="2563"/>
      <c r="S45" s="2563"/>
      <c r="T45" s="2564"/>
      <c r="U45" s="2561"/>
      <c r="V45" s="2538"/>
      <c r="W45" s="2539"/>
      <c r="X45" s="2539"/>
      <c r="Y45" s="2539"/>
      <c r="Z45" s="2540"/>
      <c r="AB45" s="2609">
        <f>IFERROR(農業_経費!D131,"")</f>
        <v>0</v>
      </c>
      <c r="AC45" s="2610"/>
      <c r="AD45" s="2610"/>
      <c r="AE45" s="2610"/>
      <c r="AF45" s="2610"/>
      <c r="AG45" s="3307" t="str">
        <f>IFERROR(計算シート!N114,"")</f>
        <v/>
      </c>
      <c r="AH45" s="3308"/>
      <c r="AI45" s="2753">
        <f>IFERROR(農業_経費!F131,"")</f>
        <v>0</v>
      </c>
      <c r="AJ45" s="2753"/>
      <c r="AK45" s="2753"/>
      <c r="AL45" s="2609">
        <f>IFERROR(農業_経費!K131,"")</f>
        <v>0</v>
      </c>
      <c r="AM45" s="2610"/>
      <c r="AN45" s="2615" t="s">
        <v>1153</v>
      </c>
      <c r="AO45" s="404"/>
      <c r="AP45" s="405"/>
      <c r="AQ45" s="405"/>
      <c r="AR45" s="405"/>
    </row>
    <row r="46" spans="1:46" ht="9.6" customHeight="1">
      <c r="A46" s="2527"/>
      <c r="B46" s="2527"/>
      <c r="C46" s="2541" t="s">
        <v>1744</v>
      </c>
      <c r="D46" s="2542"/>
      <c r="E46" s="2542"/>
      <c r="F46" s="2542"/>
      <c r="G46" s="2543"/>
      <c r="H46" s="2480" t="s">
        <v>1556</v>
      </c>
      <c r="I46" s="2535">
        <f>IFERROR(農業_経費!C65,"")</f>
        <v>0</v>
      </c>
      <c r="J46" s="2536"/>
      <c r="K46" s="2536"/>
      <c r="L46" s="2536"/>
      <c r="M46" s="2537"/>
      <c r="N46" s="2609" t="s">
        <v>1629</v>
      </c>
      <c r="O46" s="2610"/>
      <c r="P46" s="2610"/>
      <c r="Q46" s="2610"/>
      <c r="R46" s="2610"/>
      <c r="S46" s="2610"/>
      <c r="T46" s="2615"/>
      <c r="U46" s="2561" t="s">
        <v>1204</v>
      </c>
      <c r="V46" s="2535">
        <f>IFERROR(計算シート!M116,"")</f>
        <v>0</v>
      </c>
      <c r="W46" s="2536"/>
      <c r="X46" s="2536"/>
      <c r="Y46" s="2536"/>
      <c r="Z46" s="2537"/>
      <c r="AB46" s="2612"/>
      <c r="AC46" s="2613"/>
      <c r="AD46" s="2613"/>
      <c r="AE46" s="2613"/>
      <c r="AF46" s="2613"/>
      <c r="AG46" s="3309"/>
      <c r="AH46" s="3310"/>
      <c r="AI46" s="2753"/>
      <c r="AJ46" s="2753"/>
      <c r="AK46" s="2753"/>
      <c r="AL46" s="2612"/>
      <c r="AM46" s="2613"/>
      <c r="AN46" s="2616"/>
      <c r="AO46" s="404"/>
      <c r="AP46" s="405"/>
      <c r="AQ46" s="405"/>
      <c r="AR46" s="405"/>
    </row>
    <row r="47" spans="1:46" ht="9.6" customHeight="1">
      <c r="A47" s="2527"/>
      <c r="B47" s="2527"/>
      <c r="C47" s="2529"/>
      <c r="D47" s="2530"/>
      <c r="E47" s="2530"/>
      <c r="F47" s="2530"/>
      <c r="G47" s="2531"/>
      <c r="H47" s="2483"/>
      <c r="I47" s="2538"/>
      <c r="J47" s="2539"/>
      <c r="K47" s="2539"/>
      <c r="L47" s="2539"/>
      <c r="M47" s="2540"/>
      <c r="N47" s="2612"/>
      <c r="O47" s="2613"/>
      <c r="P47" s="2613"/>
      <c r="Q47" s="2613"/>
      <c r="R47" s="2613"/>
      <c r="S47" s="2613"/>
      <c r="T47" s="2616"/>
      <c r="U47" s="2561"/>
      <c r="V47" s="2538"/>
      <c r="W47" s="2539"/>
      <c r="X47" s="2539"/>
      <c r="Y47" s="2539"/>
      <c r="Z47" s="2540"/>
      <c r="AB47" s="2609">
        <f>IFERROR(農業_経費!D132,"")</f>
        <v>0</v>
      </c>
      <c r="AC47" s="2610"/>
      <c r="AD47" s="2610"/>
      <c r="AE47" s="2610"/>
      <c r="AF47" s="2610"/>
      <c r="AG47" s="3307" t="str">
        <f>IFERROR(計算シート!N115,"")</f>
        <v/>
      </c>
      <c r="AH47" s="3308"/>
      <c r="AI47" s="2753">
        <f>IFERROR(農業_経費!F132,"")</f>
        <v>0</v>
      </c>
      <c r="AJ47" s="2753"/>
      <c r="AK47" s="2753"/>
      <c r="AL47" s="2609">
        <f>IFERROR(農業_経費!K132,"")</f>
        <v>0</v>
      </c>
      <c r="AM47" s="2610"/>
      <c r="AN47" s="2615" t="s">
        <v>1153</v>
      </c>
      <c r="AO47" s="404"/>
      <c r="AP47" s="405"/>
      <c r="AQ47" s="405"/>
      <c r="AR47" s="405"/>
    </row>
    <row r="48" spans="1:46" ht="9.6" customHeight="1">
      <c r="A48" s="2527"/>
      <c r="B48" s="2698"/>
      <c r="C48" s="2707" t="s">
        <v>1745</v>
      </c>
      <c r="D48" s="2708"/>
      <c r="E48" s="2708"/>
      <c r="F48" s="2542" t="s">
        <v>1746</v>
      </c>
      <c r="G48" s="2543"/>
      <c r="H48" s="2480" t="s">
        <v>1560</v>
      </c>
      <c r="I48" s="2535">
        <f>IFERROR(農業_経費!C68,"")</f>
        <v>0</v>
      </c>
      <c r="J48" s="2536"/>
      <c r="K48" s="2536"/>
      <c r="L48" s="2536"/>
      <c r="M48" s="2537"/>
      <c r="N48" s="2546" t="s">
        <v>1633</v>
      </c>
      <c r="O48" s="2547"/>
      <c r="P48" s="2547"/>
      <c r="Q48" s="2547"/>
      <c r="R48" s="2547"/>
      <c r="S48" s="2547"/>
      <c r="T48" s="2548"/>
      <c r="U48" s="2561" t="s">
        <v>1615</v>
      </c>
      <c r="V48" s="2535">
        <f>V44-V46</f>
        <v>0</v>
      </c>
      <c r="W48" s="2536"/>
      <c r="X48" s="2536"/>
      <c r="Y48" s="2536"/>
      <c r="Z48" s="2537"/>
      <c r="AB48" s="2612"/>
      <c r="AC48" s="2613"/>
      <c r="AD48" s="2613"/>
      <c r="AE48" s="2613"/>
      <c r="AF48" s="2613"/>
      <c r="AG48" s="3309"/>
      <c r="AH48" s="3310"/>
      <c r="AI48" s="2753"/>
      <c r="AJ48" s="2753"/>
      <c r="AK48" s="2753"/>
      <c r="AL48" s="2612"/>
      <c r="AM48" s="2613"/>
      <c r="AN48" s="2616"/>
      <c r="AO48" s="404"/>
      <c r="AP48" s="407"/>
      <c r="AQ48" s="408"/>
      <c r="AR48" s="408"/>
    </row>
    <row r="49" spans="1:50" ht="9.6" customHeight="1">
      <c r="A49" s="2527"/>
      <c r="B49" s="2698"/>
      <c r="C49" s="2710" t="s">
        <v>1747</v>
      </c>
      <c r="D49" s="2711"/>
      <c r="E49" s="2711"/>
      <c r="F49" s="2533"/>
      <c r="G49" s="2534"/>
      <c r="H49" s="2483"/>
      <c r="I49" s="2538"/>
      <c r="J49" s="2539"/>
      <c r="K49" s="2539"/>
      <c r="L49" s="2539"/>
      <c r="M49" s="2540"/>
      <c r="N49" s="2523" t="s">
        <v>1748</v>
      </c>
      <c r="O49" s="2524"/>
      <c r="P49" s="2524"/>
      <c r="Q49" s="2524"/>
      <c r="R49" s="2524"/>
      <c r="S49" s="2524"/>
      <c r="T49" s="2525"/>
      <c r="U49" s="2561"/>
      <c r="V49" s="2538"/>
      <c r="W49" s="2539"/>
      <c r="X49" s="2539"/>
      <c r="Y49" s="2539"/>
      <c r="Z49" s="2540"/>
      <c r="AB49" s="3289"/>
      <c r="AC49" s="3290"/>
      <c r="AD49" s="3290"/>
      <c r="AE49" s="3290"/>
      <c r="AF49" s="3290"/>
      <c r="AG49" s="3290"/>
      <c r="AH49" s="3291"/>
      <c r="AI49" s="3295" t="s">
        <v>1630</v>
      </c>
      <c r="AJ49" s="3296"/>
      <c r="AK49" s="3297"/>
      <c r="AL49" s="3301">
        <f>AL41+AL43+AL45+AL47</f>
        <v>0</v>
      </c>
      <c r="AM49" s="3302"/>
      <c r="AN49" s="500"/>
    </row>
    <row r="50" spans="1:50" ht="9.6" customHeight="1">
      <c r="A50" s="2527"/>
      <c r="B50" s="2527"/>
      <c r="C50" s="2541" t="s">
        <v>1749</v>
      </c>
      <c r="D50" s="2542"/>
      <c r="E50" s="2542"/>
      <c r="F50" s="2542"/>
      <c r="G50" s="2543"/>
      <c r="H50" s="2544" t="s">
        <v>1564</v>
      </c>
      <c r="I50" s="2535">
        <f>IFERROR(農業_経費!C71,"")</f>
        <v>0</v>
      </c>
      <c r="J50" s="2536"/>
      <c r="K50" s="2536"/>
      <c r="L50" s="2536"/>
      <c r="M50" s="2537"/>
      <c r="N50" s="3305" t="s">
        <v>1750</v>
      </c>
      <c r="O50" s="3306"/>
      <c r="P50" s="3306"/>
      <c r="Q50" s="3306"/>
      <c r="R50" s="3306"/>
      <c r="S50" s="3306"/>
      <c r="T50" s="3306"/>
      <c r="U50" s="3306"/>
      <c r="V50" s="2535"/>
      <c r="W50" s="2536"/>
      <c r="X50" s="2536"/>
      <c r="Y50" s="2536"/>
      <c r="Z50" s="2537"/>
      <c r="AB50" s="3292"/>
      <c r="AC50" s="3293"/>
      <c r="AD50" s="3293"/>
      <c r="AE50" s="3293"/>
      <c r="AF50" s="3293"/>
      <c r="AG50" s="3293"/>
      <c r="AH50" s="3294"/>
      <c r="AI50" s="3298"/>
      <c r="AJ50" s="3299"/>
      <c r="AK50" s="3300"/>
      <c r="AL50" s="3303"/>
      <c r="AM50" s="3304"/>
      <c r="AN50" s="503"/>
    </row>
    <row r="51" spans="1:50" ht="9.6" customHeight="1">
      <c r="A51" s="2528"/>
      <c r="B51" s="2528"/>
      <c r="C51" s="2532"/>
      <c r="D51" s="2533"/>
      <c r="E51" s="2533"/>
      <c r="F51" s="2533"/>
      <c r="G51" s="2534"/>
      <c r="H51" s="2545"/>
      <c r="I51" s="2538"/>
      <c r="J51" s="2539"/>
      <c r="K51" s="2539"/>
      <c r="L51" s="2539"/>
      <c r="M51" s="2540"/>
      <c r="N51" s="3306"/>
      <c r="O51" s="3306"/>
      <c r="P51" s="3306"/>
      <c r="Q51" s="3306"/>
      <c r="R51" s="3306"/>
      <c r="S51" s="3306"/>
      <c r="T51" s="3306"/>
      <c r="U51" s="3306"/>
      <c r="V51" s="2538"/>
      <c r="W51" s="2539"/>
      <c r="X51" s="2539"/>
      <c r="Y51" s="2539"/>
      <c r="Z51" s="2540"/>
    </row>
    <row r="52" spans="1:50" ht="3" customHeight="1"/>
    <row r="53" spans="1:50" ht="13.5" customHeight="1">
      <c r="A53" s="373" t="s">
        <v>1751</v>
      </c>
      <c r="B53" s="410"/>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row>
    <row r="54" spans="1:50" ht="12" customHeight="1">
      <c r="A54" s="2765" t="s">
        <v>1752</v>
      </c>
      <c r="B54" s="2766"/>
      <c r="C54" s="2766"/>
      <c r="D54" s="2766"/>
      <c r="E54" s="3284"/>
      <c r="F54" s="2546" t="s">
        <v>1753</v>
      </c>
      <c r="G54" s="2548"/>
      <c r="H54" s="2753" t="s">
        <v>1705</v>
      </c>
      <c r="I54" s="2753"/>
      <c r="J54" s="2753"/>
      <c r="K54" s="3279" t="s">
        <v>1859</v>
      </c>
      <c r="L54" s="3279"/>
      <c r="M54" s="2776"/>
      <c r="N54" s="3280" t="s">
        <v>1754</v>
      </c>
      <c r="O54" s="3280"/>
      <c r="P54" s="3280"/>
      <c r="Q54" s="3280"/>
      <c r="R54" s="3280"/>
      <c r="S54" s="3280"/>
      <c r="T54" s="3280"/>
      <c r="U54" s="3280"/>
      <c r="V54" s="3280"/>
      <c r="W54" s="3283"/>
      <c r="X54" s="2765" t="s">
        <v>1752</v>
      </c>
      <c r="Y54" s="2766"/>
      <c r="Z54" s="2766"/>
      <c r="AA54" s="2766"/>
      <c r="AB54" s="3284"/>
      <c r="AC54" s="2546" t="s">
        <v>1753</v>
      </c>
      <c r="AD54" s="2548"/>
      <c r="AE54" s="3278" t="s">
        <v>1705</v>
      </c>
      <c r="AF54" s="3278"/>
      <c r="AG54" s="3278"/>
      <c r="AH54" s="3279" t="s">
        <v>1755</v>
      </c>
      <c r="AI54" s="3279"/>
      <c r="AJ54" s="2776"/>
      <c r="AK54" s="2703" t="s">
        <v>1754</v>
      </c>
      <c r="AL54" s="2704"/>
      <c r="AM54" s="2704"/>
      <c r="AN54" s="2704"/>
      <c r="AO54" s="2704"/>
      <c r="AP54" s="2704"/>
      <c r="AQ54" s="2704"/>
      <c r="AR54" s="2704"/>
      <c r="AS54" s="2704"/>
      <c r="AT54" s="2705"/>
    </row>
    <row r="55" spans="1:50" ht="12" customHeight="1">
      <c r="A55" s="3285"/>
      <c r="B55" s="3286"/>
      <c r="C55" s="3286"/>
      <c r="D55" s="3286"/>
      <c r="E55" s="3287"/>
      <c r="F55" s="511"/>
      <c r="G55" s="512"/>
      <c r="H55" s="2753"/>
      <c r="I55" s="2753"/>
      <c r="J55" s="2753"/>
      <c r="K55" s="2461"/>
      <c r="L55" s="2461"/>
      <c r="M55" s="2462"/>
      <c r="N55" s="3280" t="s">
        <v>1756</v>
      </c>
      <c r="O55" s="3280"/>
      <c r="P55" s="3280"/>
      <c r="Q55" s="3280"/>
      <c r="R55" s="3281"/>
      <c r="S55" s="3282" t="s">
        <v>1757</v>
      </c>
      <c r="T55" s="3280"/>
      <c r="U55" s="3280"/>
      <c r="V55" s="3280"/>
      <c r="W55" s="3283"/>
      <c r="X55" s="3285"/>
      <c r="Y55" s="3286"/>
      <c r="Z55" s="3286"/>
      <c r="AA55" s="3286"/>
      <c r="AB55" s="3287"/>
      <c r="AC55" s="511"/>
      <c r="AD55" s="512"/>
      <c r="AE55" s="3278"/>
      <c r="AF55" s="3278"/>
      <c r="AG55" s="3278"/>
      <c r="AH55" s="2461"/>
      <c r="AI55" s="2461"/>
      <c r="AJ55" s="2462"/>
      <c r="AK55" s="2703" t="s">
        <v>1756</v>
      </c>
      <c r="AL55" s="2704"/>
      <c r="AM55" s="2704"/>
      <c r="AN55" s="2704"/>
      <c r="AO55" s="2705"/>
      <c r="AP55" s="2703" t="s">
        <v>1757</v>
      </c>
      <c r="AQ55" s="2704"/>
      <c r="AR55" s="2704"/>
      <c r="AS55" s="2704"/>
      <c r="AT55" s="2705"/>
    </row>
    <row r="56" spans="1:50" ht="12" customHeight="1">
      <c r="A56" s="2767"/>
      <c r="B56" s="2768"/>
      <c r="C56" s="2768"/>
      <c r="D56" s="2768"/>
      <c r="E56" s="3288"/>
      <c r="F56" s="513"/>
      <c r="G56" s="514"/>
      <c r="H56" s="2753"/>
      <c r="I56" s="2753"/>
      <c r="J56" s="2753"/>
      <c r="K56" s="2464"/>
      <c r="L56" s="2464"/>
      <c r="M56" s="2465"/>
      <c r="N56" s="3281" t="s">
        <v>1679</v>
      </c>
      <c r="O56" s="2706"/>
      <c r="P56" s="3282" t="s">
        <v>1860</v>
      </c>
      <c r="Q56" s="3280"/>
      <c r="R56" s="3281"/>
      <c r="S56" s="3282" t="s">
        <v>1679</v>
      </c>
      <c r="T56" s="3281"/>
      <c r="U56" s="3282" t="s">
        <v>1860</v>
      </c>
      <c r="V56" s="3280"/>
      <c r="W56" s="3281"/>
      <c r="X56" s="2767"/>
      <c r="Y56" s="2768"/>
      <c r="Z56" s="2768"/>
      <c r="AA56" s="2768"/>
      <c r="AB56" s="3288"/>
      <c r="AC56" s="513"/>
      <c r="AD56" s="514"/>
      <c r="AE56" s="3278"/>
      <c r="AF56" s="3278"/>
      <c r="AG56" s="3278"/>
      <c r="AH56" s="2464"/>
      <c r="AI56" s="2464"/>
      <c r="AJ56" s="2465"/>
      <c r="AK56" s="2705" t="s">
        <v>1679</v>
      </c>
      <c r="AL56" s="3234"/>
      <c r="AM56" s="2703" t="s">
        <v>1860</v>
      </c>
      <c r="AN56" s="2704"/>
      <c r="AO56" s="2705"/>
      <c r="AP56" s="2703" t="s">
        <v>1679</v>
      </c>
      <c r="AQ56" s="2705"/>
      <c r="AR56" s="2703" t="s">
        <v>1860</v>
      </c>
      <c r="AS56" s="2704"/>
      <c r="AT56" s="2705"/>
    </row>
    <row r="57" spans="1:50" ht="15" customHeight="1">
      <c r="A57" s="3231" t="s">
        <v>1758</v>
      </c>
      <c r="B57" s="3234">
        <f>IFERROR(農業_売上!D19,"")</f>
        <v>0</v>
      </c>
      <c r="C57" s="3234"/>
      <c r="D57" s="3234"/>
      <c r="E57" s="3234"/>
      <c r="F57" s="2703">
        <f>IFERROR(農業_売上!E19,"")</f>
        <v>0</v>
      </c>
      <c r="G57" s="2705"/>
      <c r="H57" s="3226">
        <f>IFERROR(農業_売上!F19,"")</f>
        <v>0</v>
      </c>
      <c r="I57" s="3226"/>
      <c r="J57" s="3226"/>
      <c r="K57" s="3227">
        <f>IFERROR(農業_売上!G19,"")</f>
        <v>0</v>
      </c>
      <c r="L57" s="3227"/>
      <c r="M57" s="3228"/>
      <c r="N57" s="3235">
        <f>IFERROR(農業_売上!H19,"")</f>
        <v>0</v>
      </c>
      <c r="O57" s="3235"/>
      <c r="P57" s="3230">
        <f>IFERROR(農業_売上!I19,"")</f>
        <v>0</v>
      </c>
      <c r="Q57" s="3227"/>
      <c r="R57" s="3228"/>
      <c r="S57" s="3235">
        <f>IFERROR(農業_売上!J19,"")</f>
        <v>0</v>
      </c>
      <c r="T57" s="3235"/>
      <c r="U57" s="3230">
        <f>IFERROR(農業_売上!K19,"")</f>
        <v>0</v>
      </c>
      <c r="V57" s="3227"/>
      <c r="W57" s="3228"/>
      <c r="X57" s="3272" t="s">
        <v>1759</v>
      </c>
      <c r="Y57" s="3253">
        <f>IFERROR(農業_売上!D37,"")</f>
        <v>0</v>
      </c>
      <c r="Z57" s="3253"/>
      <c r="AA57" s="3253"/>
      <c r="AB57" s="3253"/>
      <c r="AC57" s="3275">
        <f>IFERROR(農業_売上!E37,"")</f>
        <v>0</v>
      </c>
      <c r="AD57" s="3276"/>
      <c r="AE57" s="3256">
        <f>IFERROR(農業_売上!F37,"")</f>
        <v>0</v>
      </c>
      <c r="AF57" s="3256"/>
      <c r="AG57" s="3256"/>
      <c r="AH57" s="3257">
        <f>IFERROR(農業_売上!G37,"")</f>
        <v>0</v>
      </c>
      <c r="AI57" s="3257"/>
      <c r="AJ57" s="3258"/>
      <c r="AK57" s="3277">
        <f>IFERROR(農業_売上!H37,"")</f>
        <v>0</v>
      </c>
      <c r="AL57" s="3277"/>
      <c r="AM57" s="3271">
        <f>IFERROR(農業_売上!I37,"")</f>
        <v>0</v>
      </c>
      <c r="AN57" s="3257"/>
      <c r="AO57" s="3258"/>
      <c r="AP57" s="3277">
        <f>IFERROR(農業_売上!J37,"")</f>
        <v>0</v>
      </c>
      <c r="AQ57" s="3277"/>
      <c r="AR57" s="3271">
        <f>IFERROR(農業_売上!K37,"")</f>
        <v>0</v>
      </c>
      <c r="AS57" s="3257"/>
      <c r="AT57" s="3258"/>
    </row>
    <row r="58" spans="1:50" ht="15" customHeight="1">
      <c r="A58" s="3232"/>
      <c r="B58" s="3234">
        <f>IFERROR(農業_売上!D20,"")</f>
        <v>0</v>
      </c>
      <c r="C58" s="3234"/>
      <c r="D58" s="3234"/>
      <c r="E58" s="3234"/>
      <c r="F58" s="2703">
        <f>IFERROR(農業_売上!E20,"")</f>
        <v>0</v>
      </c>
      <c r="G58" s="2705"/>
      <c r="H58" s="3226">
        <f>IFERROR(農業_売上!F20,"")</f>
        <v>0</v>
      </c>
      <c r="I58" s="3226"/>
      <c r="J58" s="3226"/>
      <c r="K58" s="3227">
        <f>IFERROR(農業_売上!G20,"")</f>
        <v>0</v>
      </c>
      <c r="L58" s="3227"/>
      <c r="M58" s="3228"/>
      <c r="N58" s="3235">
        <f>IFERROR(農業_売上!H20,"")</f>
        <v>0</v>
      </c>
      <c r="O58" s="3235"/>
      <c r="P58" s="3230">
        <f>IFERROR(農業_売上!I20,"")</f>
        <v>0</v>
      </c>
      <c r="Q58" s="3227"/>
      <c r="R58" s="3228"/>
      <c r="S58" s="3235">
        <f>IFERROR(農業_売上!J20,"")</f>
        <v>0</v>
      </c>
      <c r="T58" s="3235"/>
      <c r="U58" s="3230">
        <f>IFERROR(農業_売上!K20,"")</f>
        <v>0</v>
      </c>
      <c r="V58" s="3227"/>
      <c r="W58" s="3228"/>
      <c r="X58" s="3273"/>
      <c r="Y58" s="3253">
        <f>IFERROR(農業_売上!D38,"")</f>
        <v>0</v>
      </c>
      <c r="Z58" s="3253"/>
      <c r="AA58" s="3253"/>
      <c r="AB58" s="3253"/>
      <c r="AC58" s="3275">
        <f>IFERROR(農業_売上!E38,"")</f>
        <v>0</v>
      </c>
      <c r="AD58" s="3276"/>
      <c r="AE58" s="3271">
        <f>IFERROR(農業_売上!F38,"")</f>
        <v>0</v>
      </c>
      <c r="AF58" s="3257"/>
      <c r="AG58" s="3258"/>
      <c r="AH58" s="3257">
        <f>IFERROR(農業_売上!G38,"")</f>
        <v>0</v>
      </c>
      <c r="AI58" s="3257"/>
      <c r="AJ58" s="3258"/>
      <c r="AK58" s="3277">
        <f>IFERROR(農業_売上!H38,"")</f>
        <v>0</v>
      </c>
      <c r="AL58" s="3277"/>
      <c r="AM58" s="3271">
        <f>IFERROR(農業_売上!I38,"")</f>
        <v>0</v>
      </c>
      <c r="AN58" s="3257"/>
      <c r="AO58" s="3258"/>
      <c r="AP58" s="3277">
        <f>IFERROR(農業_売上!J38,"")</f>
        <v>0</v>
      </c>
      <c r="AQ58" s="3277"/>
      <c r="AR58" s="3271">
        <f>IFERROR(農業_売上!K38,"")</f>
        <v>0</v>
      </c>
      <c r="AS58" s="3257"/>
      <c r="AT58" s="3258"/>
    </row>
    <row r="59" spans="1:50" ht="15" customHeight="1">
      <c r="A59" s="3232"/>
      <c r="B59" s="3234">
        <f>IFERROR(農業_売上!D21,"")</f>
        <v>0</v>
      </c>
      <c r="C59" s="3234"/>
      <c r="D59" s="3234"/>
      <c r="E59" s="3234"/>
      <c r="F59" s="2703">
        <f>IFERROR(農業_売上!E21,"")</f>
        <v>0</v>
      </c>
      <c r="G59" s="2705"/>
      <c r="H59" s="3226">
        <f>IFERROR(農業_売上!F21,"")</f>
        <v>0</v>
      </c>
      <c r="I59" s="3226"/>
      <c r="J59" s="3226"/>
      <c r="K59" s="3227">
        <f>IFERROR(農業_売上!G21,"")</f>
        <v>0</v>
      </c>
      <c r="L59" s="3227"/>
      <c r="M59" s="3228"/>
      <c r="N59" s="3235">
        <f>IFERROR(農業_売上!H21,"")</f>
        <v>0</v>
      </c>
      <c r="O59" s="3235"/>
      <c r="P59" s="3230">
        <f>IFERROR(農業_売上!I21,"")</f>
        <v>0</v>
      </c>
      <c r="Q59" s="3227"/>
      <c r="R59" s="3228"/>
      <c r="S59" s="3235">
        <f>IFERROR(農業_売上!J21,"")</f>
        <v>0</v>
      </c>
      <c r="T59" s="3235"/>
      <c r="U59" s="3230">
        <f>IFERROR(農業_売上!K21,"")</f>
        <v>0</v>
      </c>
      <c r="V59" s="3227"/>
      <c r="W59" s="3228"/>
      <c r="X59" s="3273"/>
      <c r="Y59" s="3253">
        <f>IFERROR(農業_売上!D39,"")</f>
        <v>0</v>
      </c>
      <c r="Z59" s="3253"/>
      <c r="AA59" s="3253"/>
      <c r="AB59" s="3253"/>
      <c r="AC59" s="3275">
        <f>IFERROR(農業_売上!E39,"")</f>
        <v>0</v>
      </c>
      <c r="AD59" s="3276"/>
      <c r="AE59" s="3271">
        <f>IFERROR(農業_売上!F39,"")</f>
        <v>0</v>
      </c>
      <c r="AF59" s="3257"/>
      <c r="AG59" s="3258"/>
      <c r="AH59" s="3257">
        <f>IFERROR(農業_売上!G39,"")</f>
        <v>0</v>
      </c>
      <c r="AI59" s="3257"/>
      <c r="AJ59" s="3258"/>
      <c r="AK59" s="3277">
        <f>IFERROR(農業_売上!H39,"")</f>
        <v>0</v>
      </c>
      <c r="AL59" s="3277"/>
      <c r="AM59" s="3271">
        <f>IFERROR(農業_売上!I39,"")</f>
        <v>0</v>
      </c>
      <c r="AN59" s="3257"/>
      <c r="AO59" s="3258"/>
      <c r="AP59" s="3277">
        <f>IFERROR(農業_売上!J39,"")</f>
        <v>0</v>
      </c>
      <c r="AQ59" s="3277"/>
      <c r="AR59" s="3271">
        <f>IFERROR(農業_売上!K39,"")</f>
        <v>0</v>
      </c>
      <c r="AS59" s="3257"/>
      <c r="AT59" s="3258"/>
    </row>
    <row r="60" spans="1:50" ht="15" customHeight="1">
      <c r="A60" s="3232"/>
      <c r="B60" s="3234">
        <f>IFERROR(農業_売上!D22,"")</f>
        <v>0</v>
      </c>
      <c r="C60" s="3234"/>
      <c r="D60" s="3234"/>
      <c r="E60" s="3234"/>
      <c r="F60" s="2703">
        <f>IFERROR(農業_売上!E22,"")</f>
        <v>0</v>
      </c>
      <c r="G60" s="2705"/>
      <c r="H60" s="3226">
        <f>IFERROR(農業_売上!F22,"")</f>
        <v>0</v>
      </c>
      <c r="I60" s="3226"/>
      <c r="J60" s="3226"/>
      <c r="K60" s="3227">
        <f>IFERROR(農業_売上!G22,"")</f>
        <v>0</v>
      </c>
      <c r="L60" s="3227"/>
      <c r="M60" s="3228"/>
      <c r="N60" s="3235">
        <f>IFERROR(農業_売上!H22,"")</f>
        <v>0</v>
      </c>
      <c r="O60" s="3235"/>
      <c r="P60" s="3230">
        <f>IFERROR(農業_売上!I22,"")</f>
        <v>0</v>
      </c>
      <c r="Q60" s="3227"/>
      <c r="R60" s="3228"/>
      <c r="S60" s="3235">
        <f>IFERROR(農業_売上!J22,"")</f>
        <v>0</v>
      </c>
      <c r="T60" s="3235"/>
      <c r="U60" s="3230">
        <f>IFERROR(農業_売上!K22,"")</f>
        <v>0</v>
      </c>
      <c r="V60" s="3227"/>
      <c r="W60" s="3228"/>
      <c r="X60" s="3274"/>
      <c r="Y60" s="2703" t="s">
        <v>1862</v>
      </c>
      <c r="Z60" s="2704"/>
      <c r="AA60" s="2704"/>
      <c r="AB60" s="2705"/>
      <c r="AC60" s="3267">
        <f>SUM(AC57:AD59)</f>
        <v>0</v>
      </c>
      <c r="AD60" s="3268"/>
      <c r="AE60" s="3230">
        <f>SUM(AE57:AG59)</f>
        <v>0</v>
      </c>
      <c r="AF60" s="3227"/>
      <c r="AG60" s="3228"/>
      <c r="AH60" s="3230">
        <f>SUM(AH57:AJ59)</f>
        <v>0</v>
      </c>
      <c r="AI60" s="3227"/>
      <c r="AJ60" s="3228"/>
      <c r="AK60" s="3265"/>
      <c r="AL60" s="3266"/>
      <c r="AM60" s="3230">
        <f>SUM(AM57:AO59)</f>
        <v>0</v>
      </c>
      <c r="AN60" s="3227"/>
      <c r="AO60" s="3228"/>
      <c r="AP60" s="3265"/>
      <c r="AQ60" s="3266"/>
      <c r="AR60" s="3230">
        <f>SUM(AR57:AT59)</f>
        <v>0</v>
      </c>
      <c r="AS60" s="3227"/>
      <c r="AT60" s="3228"/>
    </row>
    <row r="61" spans="1:50" ht="15" customHeight="1">
      <c r="A61" s="3232"/>
      <c r="B61" s="3234">
        <f>IFERROR(農業_売上!D23,"")</f>
        <v>0</v>
      </c>
      <c r="C61" s="3234"/>
      <c r="D61" s="3234"/>
      <c r="E61" s="3234"/>
      <c r="F61" s="2703">
        <f>IFERROR(農業_売上!E23,"")</f>
        <v>0</v>
      </c>
      <c r="G61" s="2705"/>
      <c r="H61" s="3226">
        <f>IFERROR(農業_売上!F23,"")</f>
        <v>0</v>
      </c>
      <c r="I61" s="3226"/>
      <c r="J61" s="3226"/>
      <c r="K61" s="3227">
        <f>IFERROR(農業_売上!G23,"")</f>
        <v>0</v>
      </c>
      <c r="L61" s="3227"/>
      <c r="M61" s="3228"/>
      <c r="N61" s="3235">
        <f>IFERROR(農業_売上!H23,"")</f>
        <v>0</v>
      </c>
      <c r="O61" s="3235"/>
      <c r="P61" s="3230">
        <f>IFERROR(農業_売上!I23,"")</f>
        <v>0</v>
      </c>
      <c r="Q61" s="3227"/>
      <c r="R61" s="3228"/>
      <c r="S61" s="3235">
        <f>IFERROR(農業_売上!J23,"")</f>
        <v>0</v>
      </c>
      <c r="T61" s="3235"/>
      <c r="U61" s="3230">
        <f>IFERROR(農業_売上!K23,"")</f>
        <v>0</v>
      </c>
      <c r="V61" s="3227"/>
      <c r="W61" s="3228"/>
      <c r="X61" s="3241" t="s">
        <v>1861</v>
      </c>
      <c r="Y61" s="3242"/>
      <c r="Z61" s="3242"/>
      <c r="AA61" s="3242"/>
      <c r="AB61" s="3243"/>
      <c r="AC61" s="3259">
        <f>I66+AC59</f>
        <v>0</v>
      </c>
      <c r="AD61" s="3260"/>
      <c r="AE61" s="3230">
        <f>H66+AE60</f>
        <v>0</v>
      </c>
      <c r="AF61" s="3227"/>
      <c r="AG61" s="3228"/>
      <c r="AH61" s="3230">
        <f>K66+AH60</f>
        <v>0</v>
      </c>
      <c r="AI61" s="3227"/>
      <c r="AJ61" s="3228"/>
      <c r="AK61" s="3269"/>
      <c r="AL61" s="3270"/>
      <c r="AM61" s="3230">
        <f>P66+AM60</f>
        <v>0</v>
      </c>
      <c r="AN61" s="3227"/>
      <c r="AO61" s="3228"/>
      <c r="AP61" s="3269"/>
      <c r="AQ61" s="3270"/>
      <c r="AR61" s="3230">
        <f>U66+AR60</f>
        <v>0</v>
      </c>
      <c r="AS61" s="3227"/>
      <c r="AT61" s="3228"/>
    </row>
    <row r="62" spans="1:50" ht="15" customHeight="1">
      <c r="A62" s="3232"/>
      <c r="B62" s="3234">
        <f>IFERROR(農業_売上!D24,"")</f>
        <v>0</v>
      </c>
      <c r="C62" s="3234"/>
      <c r="D62" s="3234"/>
      <c r="E62" s="3234"/>
      <c r="F62" s="2703">
        <f>IFERROR(農業_売上!E24,"")</f>
        <v>0</v>
      </c>
      <c r="G62" s="2705"/>
      <c r="H62" s="3226">
        <f>IFERROR(農業_売上!F24,"")</f>
        <v>0</v>
      </c>
      <c r="I62" s="3226"/>
      <c r="J62" s="3226"/>
      <c r="K62" s="3227">
        <f>IFERROR(農業_売上!G24,"")</f>
        <v>0</v>
      </c>
      <c r="L62" s="3227"/>
      <c r="M62" s="3228"/>
      <c r="N62" s="3235">
        <f>IFERROR(農業_売上!H24,"")</f>
        <v>0</v>
      </c>
      <c r="O62" s="3235"/>
      <c r="P62" s="3230">
        <f>IFERROR(農業_売上!I24,"")</f>
        <v>0</v>
      </c>
      <c r="Q62" s="3227"/>
      <c r="R62" s="3228"/>
      <c r="S62" s="3235">
        <f>IFERROR(農業_売上!J24,"")</f>
        <v>0</v>
      </c>
      <c r="T62" s="3235"/>
      <c r="U62" s="3230">
        <f>IFERROR(農業_売上!K24,"")</f>
        <v>0</v>
      </c>
      <c r="V62" s="3227"/>
      <c r="W62" s="3228"/>
      <c r="X62" s="3250" t="s">
        <v>1760</v>
      </c>
      <c r="Y62" s="3253">
        <f>IFERROR(農業_売上!D47,"")</f>
        <v>0</v>
      </c>
      <c r="Z62" s="3253"/>
      <c r="AA62" s="3253"/>
      <c r="AB62" s="3253"/>
      <c r="AC62" s="3254">
        <f>IFERROR(農業_売上!E47,"")</f>
        <v>0</v>
      </c>
      <c r="AD62" s="3255"/>
      <c r="AE62" s="3256">
        <f>IFERROR(農業_売上!F47,"")</f>
        <v>0</v>
      </c>
      <c r="AF62" s="3256"/>
      <c r="AG62" s="3256"/>
      <c r="AH62" s="3257">
        <f>IFERROR(農業_売上!G47,"")</f>
        <v>0</v>
      </c>
      <c r="AI62" s="3257"/>
      <c r="AJ62" s="3258"/>
      <c r="AK62" s="3261" t="s">
        <v>1761</v>
      </c>
      <c r="AL62" s="3223" t="s">
        <v>1762</v>
      </c>
      <c r="AM62" s="3224"/>
      <c r="AN62" s="3224"/>
      <c r="AO62" s="3224"/>
      <c r="AP62" s="3224"/>
      <c r="AQ62" s="3225"/>
      <c r="AR62" s="3247" t="s">
        <v>1863</v>
      </c>
      <c r="AS62" s="3248"/>
      <c r="AT62" s="3249"/>
      <c r="AV62" s="3246"/>
      <c r="AW62" s="3246"/>
      <c r="AX62" s="3246"/>
    </row>
    <row r="63" spans="1:50" ht="15" customHeight="1">
      <c r="A63" s="3232"/>
      <c r="B63" s="3234">
        <f>IFERROR(農業_売上!D25,"")</f>
        <v>0</v>
      </c>
      <c r="C63" s="3234"/>
      <c r="D63" s="3234"/>
      <c r="E63" s="3234"/>
      <c r="F63" s="2703">
        <f>IFERROR(農業_売上!E25,"")</f>
        <v>0</v>
      </c>
      <c r="G63" s="2705"/>
      <c r="H63" s="3226">
        <f>IFERROR(農業_売上!F25,"")</f>
        <v>0</v>
      </c>
      <c r="I63" s="3226"/>
      <c r="J63" s="3226"/>
      <c r="K63" s="3227">
        <f>IFERROR(農業_売上!G25,"")</f>
        <v>0</v>
      </c>
      <c r="L63" s="3227"/>
      <c r="M63" s="3228"/>
      <c r="N63" s="3235">
        <f>IFERROR(農業_売上!H25,"")</f>
        <v>0</v>
      </c>
      <c r="O63" s="3235"/>
      <c r="P63" s="3230">
        <f>IFERROR(農業_売上!I25,"")</f>
        <v>0</v>
      </c>
      <c r="Q63" s="3227"/>
      <c r="R63" s="3228"/>
      <c r="S63" s="3235">
        <f>IFERROR(農業_売上!J25,"")</f>
        <v>0</v>
      </c>
      <c r="T63" s="3235"/>
      <c r="U63" s="3230">
        <f>IFERROR(農業_売上!K25,"")</f>
        <v>0</v>
      </c>
      <c r="V63" s="3227"/>
      <c r="W63" s="3228"/>
      <c r="X63" s="3251"/>
      <c r="Y63" s="3253">
        <f>IFERROR(農業_売上!D48,"")</f>
        <v>0</v>
      </c>
      <c r="Z63" s="3253"/>
      <c r="AA63" s="3253"/>
      <c r="AB63" s="3253"/>
      <c r="AC63" s="3254">
        <f>IFERROR(農業_売上!E48,"")</f>
        <v>0</v>
      </c>
      <c r="AD63" s="3255"/>
      <c r="AE63" s="3256">
        <f>IFERROR(農業_売上!F48,"")</f>
        <v>0</v>
      </c>
      <c r="AF63" s="3256"/>
      <c r="AG63" s="3256"/>
      <c r="AH63" s="3257">
        <f>IFERROR(農業_売上!G48,"")</f>
        <v>0</v>
      </c>
      <c r="AI63" s="3257"/>
      <c r="AJ63" s="3258"/>
      <c r="AK63" s="3262"/>
      <c r="AL63" s="3234">
        <f>IFERROR(農業_売上!D59,"")</f>
        <v>0</v>
      </c>
      <c r="AM63" s="3234"/>
      <c r="AN63" s="3234"/>
      <c r="AO63" s="3234"/>
      <c r="AP63" s="3234"/>
      <c r="AQ63" s="3234"/>
      <c r="AR63" s="3236">
        <f>IFERROR(農業_売上!F59,"")</f>
        <v>0</v>
      </c>
      <c r="AS63" s="3236"/>
      <c r="AT63" s="3236"/>
      <c r="AV63" s="3246"/>
      <c r="AW63" s="3246"/>
      <c r="AX63" s="3246"/>
    </row>
    <row r="64" spans="1:50" ht="15" customHeight="1">
      <c r="A64" s="3232"/>
      <c r="B64" s="3234">
        <f>IFERROR(農業_売上!D26,"")</f>
        <v>0</v>
      </c>
      <c r="C64" s="3234"/>
      <c r="D64" s="3234"/>
      <c r="E64" s="3234"/>
      <c r="F64" s="2703">
        <f>IFERROR(農業_売上!E26,"")</f>
        <v>0</v>
      </c>
      <c r="G64" s="2705"/>
      <c r="H64" s="3226">
        <f>IFERROR(農業_売上!F26,"")</f>
        <v>0</v>
      </c>
      <c r="I64" s="3226"/>
      <c r="J64" s="3226"/>
      <c r="K64" s="3227">
        <f>IFERROR(農業_売上!G26,"")</f>
        <v>0</v>
      </c>
      <c r="L64" s="3227"/>
      <c r="M64" s="3228"/>
      <c r="N64" s="3235">
        <f>IFERROR(農業_売上!H26,"")</f>
        <v>0</v>
      </c>
      <c r="O64" s="3235"/>
      <c r="P64" s="3230">
        <f>IFERROR(農業_売上!I26,"")</f>
        <v>0</v>
      </c>
      <c r="Q64" s="3227"/>
      <c r="R64" s="3228"/>
      <c r="S64" s="3235">
        <f>IFERROR(農業_売上!J26,"")</f>
        <v>0</v>
      </c>
      <c r="T64" s="3235"/>
      <c r="U64" s="3230">
        <f>IFERROR(農業_売上!K26,"")</f>
        <v>0</v>
      </c>
      <c r="V64" s="3227"/>
      <c r="W64" s="3228"/>
      <c r="X64" s="3251"/>
      <c r="Y64" s="3253">
        <f>IFERROR(農業_売上!D49,"")</f>
        <v>0</v>
      </c>
      <c r="Z64" s="3253"/>
      <c r="AA64" s="3253"/>
      <c r="AB64" s="3253"/>
      <c r="AC64" s="3254">
        <f>IFERROR(農業_売上!E49,"")</f>
        <v>0</v>
      </c>
      <c r="AD64" s="3255"/>
      <c r="AE64" s="3256">
        <f>IFERROR(農業_売上!F49,"")</f>
        <v>0</v>
      </c>
      <c r="AF64" s="3256"/>
      <c r="AG64" s="3256"/>
      <c r="AH64" s="3257">
        <f>IFERROR(農業_売上!G49,"")</f>
        <v>0</v>
      </c>
      <c r="AI64" s="3257"/>
      <c r="AJ64" s="3258"/>
      <c r="AK64" s="3262"/>
      <c r="AL64" s="3234">
        <f>IFERROR(農業_売上!D60,"")</f>
        <v>0</v>
      </c>
      <c r="AM64" s="3234"/>
      <c r="AN64" s="3234"/>
      <c r="AO64" s="3234"/>
      <c r="AP64" s="3234"/>
      <c r="AQ64" s="3234"/>
      <c r="AR64" s="3236">
        <f>IFERROR(農業_売上!F60,"")</f>
        <v>0</v>
      </c>
      <c r="AS64" s="3236"/>
      <c r="AT64" s="3236"/>
      <c r="AV64" s="3246"/>
      <c r="AW64" s="3246"/>
      <c r="AX64" s="3246"/>
    </row>
    <row r="65" spans="1:50" ht="15" customHeight="1">
      <c r="A65" s="3232"/>
      <c r="B65" s="3234">
        <f>IFERROR(農業_売上!D27,"")</f>
        <v>0</v>
      </c>
      <c r="C65" s="3234"/>
      <c r="D65" s="3234"/>
      <c r="E65" s="3234"/>
      <c r="F65" s="2703">
        <f>IFERROR(農業_売上!E27,"")</f>
        <v>0</v>
      </c>
      <c r="G65" s="2705"/>
      <c r="H65" s="3226">
        <f>IFERROR(農業_売上!F27,"")</f>
        <v>0</v>
      </c>
      <c r="I65" s="3226"/>
      <c r="J65" s="3226"/>
      <c r="K65" s="3227">
        <f>IFERROR(農業_売上!G27,"")</f>
        <v>0</v>
      </c>
      <c r="L65" s="3227"/>
      <c r="M65" s="3228"/>
      <c r="N65" s="3235">
        <f>IFERROR(農業_売上!H27,"")</f>
        <v>0</v>
      </c>
      <c r="O65" s="3235"/>
      <c r="P65" s="3230">
        <f>IFERROR(農業_売上!I27,"")</f>
        <v>0</v>
      </c>
      <c r="Q65" s="3227"/>
      <c r="R65" s="3228"/>
      <c r="S65" s="3235">
        <f>IFERROR(農業_売上!J27,"")</f>
        <v>0</v>
      </c>
      <c r="T65" s="3235"/>
      <c r="U65" s="3230">
        <f>IFERROR(農業_売上!K27,"")</f>
        <v>0</v>
      </c>
      <c r="V65" s="3227"/>
      <c r="W65" s="3228"/>
      <c r="X65" s="3252"/>
      <c r="Y65" s="3264" t="s">
        <v>1864</v>
      </c>
      <c r="Z65" s="3242"/>
      <c r="AA65" s="3242"/>
      <c r="AB65" s="3243"/>
      <c r="AC65" s="3244"/>
      <c r="AD65" s="3245"/>
      <c r="AE65" s="3230">
        <f>SUM(AE62:AG64)</f>
        <v>0</v>
      </c>
      <c r="AF65" s="3227"/>
      <c r="AG65" s="3228"/>
      <c r="AH65" s="3230">
        <f>SUM(AH62:AJ64)</f>
        <v>0</v>
      </c>
      <c r="AI65" s="3227"/>
      <c r="AJ65" s="3228"/>
      <c r="AK65" s="3262"/>
      <c r="AL65" s="3234">
        <f>IFERROR(農業_売上!D61,"")</f>
        <v>0</v>
      </c>
      <c r="AM65" s="3234"/>
      <c r="AN65" s="3234"/>
      <c r="AO65" s="3234"/>
      <c r="AP65" s="3234"/>
      <c r="AQ65" s="3234"/>
      <c r="AR65" s="3236">
        <f>IFERROR(農業_売上!F61,"")</f>
        <v>0</v>
      </c>
      <c r="AS65" s="3236"/>
      <c r="AT65" s="3236"/>
      <c r="AV65" s="3246"/>
      <c r="AW65" s="3246"/>
      <c r="AX65" s="3246"/>
    </row>
    <row r="66" spans="1:50" ht="15" customHeight="1">
      <c r="A66" s="3233"/>
      <c r="B66" s="3264" t="s">
        <v>1763</v>
      </c>
      <c r="C66" s="3242"/>
      <c r="D66" s="3242"/>
      <c r="E66" s="3243"/>
      <c r="F66" s="3237"/>
      <c r="G66" s="3238"/>
      <c r="H66" s="3226">
        <f>SUM(H57:J65)</f>
        <v>0</v>
      </c>
      <c r="I66" s="3226"/>
      <c r="J66" s="3226"/>
      <c r="K66" s="3227">
        <f>SUM(K57:M65)</f>
        <v>0</v>
      </c>
      <c r="L66" s="3227"/>
      <c r="M66" s="3228"/>
      <c r="N66" s="3229"/>
      <c r="O66" s="3229"/>
      <c r="P66" s="3230">
        <f>SUM(P57:R65)</f>
        <v>0</v>
      </c>
      <c r="Q66" s="3227"/>
      <c r="R66" s="3228"/>
      <c r="S66" s="3237"/>
      <c r="T66" s="3238"/>
      <c r="U66" s="3230">
        <f>SUM(U57:W65)</f>
        <v>0</v>
      </c>
      <c r="V66" s="3239"/>
      <c r="W66" s="3240"/>
      <c r="X66" s="3241" t="s">
        <v>1865</v>
      </c>
      <c r="Y66" s="3242"/>
      <c r="Z66" s="3242"/>
      <c r="AA66" s="3242"/>
      <c r="AB66" s="3243"/>
      <c r="AC66" s="3244"/>
      <c r="AD66" s="3245"/>
      <c r="AE66" s="3230">
        <f>AE61+AE65</f>
        <v>0</v>
      </c>
      <c r="AF66" s="3227"/>
      <c r="AG66" s="3228"/>
      <c r="AH66" s="3230">
        <f>AH61+AH65</f>
        <v>0</v>
      </c>
      <c r="AI66" s="3227"/>
      <c r="AJ66" s="3228"/>
      <c r="AK66" s="3263"/>
      <c r="AL66" s="3223" t="s">
        <v>1764</v>
      </c>
      <c r="AM66" s="3224"/>
      <c r="AN66" s="3224"/>
      <c r="AO66" s="3224"/>
      <c r="AP66" s="3224"/>
      <c r="AQ66" s="3225"/>
      <c r="AR66" s="3236">
        <f>SUM(AR63:AT65)</f>
        <v>0</v>
      </c>
      <c r="AS66" s="3236"/>
      <c r="AT66" s="3236"/>
      <c r="AV66" s="2504"/>
      <c r="AW66" s="2504"/>
      <c r="AX66" s="2504"/>
    </row>
    <row r="67" spans="1:50" ht="3" customHeight="1">
      <c r="A67" s="423"/>
      <c r="B67" s="413"/>
      <c r="C67" s="413"/>
      <c r="D67" s="413"/>
      <c r="E67" s="413"/>
      <c r="F67" s="371"/>
      <c r="G67" s="371"/>
      <c r="H67" s="424"/>
      <c r="I67" s="424"/>
      <c r="J67" s="424"/>
      <c r="K67" s="414"/>
      <c r="L67" s="414"/>
      <c r="M67" s="414"/>
      <c r="N67" s="424"/>
      <c r="O67" s="424"/>
      <c r="P67" s="414"/>
      <c r="Q67" s="414"/>
      <c r="R67" s="414"/>
      <c r="S67" s="371"/>
      <c r="T67" s="371"/>
      <c r="U67" s="371"/>
      <c r="V67" s="371"/>
      <c r="W67" s="371"/>
      <c r="X67" s="413"/>
      <c r="Y67" s="413"/>
      <c r="Z67" s="413"/>
      <c r="AA67" s="413"/>
      <c r="AB67" s="413"/>
      <c r="AC67" s="425"/>
      <c r="AD67" s="425"/>
      <c r="AE67" s="424"/>
      <c r="AF67" s="424"/>
      <c r="AG67" s="424"/>
      <c r="AH67" s="424"/>
      <c r="AI67" s="424"/>
      <c r="AJ67" s="424"/>
      <c r="AK67" s="426"/>
      <c r="AL67" s="406"/>
      <c r="AM67" s="406"/>
      <c r="AN67" s="406"/>
      <c r="AO67" s="406"/>
      <c r="AP67" s="406"/>
      <c r="AQ67" s="406"/>
      <c r="AR67" s="424"/>
      <c r="AS67" s="424"/>
      <c r="AT67" s="424"/>
      <c r="AV67" s="413"/>
      <c r="AW67" s="413"/>
      <c r="AX67" s="413"/>
    </row>
    <row r="68" spans="1:50" ht="13.5" customHeight="1">
      <c r="A68" s="410" t="s">
        <v>1648</v>
      </c>
      <c r="B68" s="410"/>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0"/>
      <c r="AM68" s="410"/>
      <c r="AN68" s="410"/>
      <c r="AO68" s="410"/>
      <c r="AP68" s="410"/>
      <c r="AQ68" s="410"/>
    </row>
    <row r="69" spans="1:50" ht="12" customHeight="1">
      <c r="A69" s="427"/>
      <c r="B69" s="2304" t="s">
        <v>1649</v>
      </c>
      <c r="C69" s="2304"/>
      <c r="D69" s="2304"/>
      <c r="E69" s="2304"/>
      <c r="F69" s="428"/>
      <c r="G69" s="2479" t="s">
        <v>1650</v>
      </c>
      <c r="H69" s="2481"/>
      <c r="I69" s="2479" t="s">
        <v>1651</v>
      </c>
      <c r="J69" s="2481"/>
      <c r="K69" s="374" t="s">
        <v>1618</v>
      </c>
      <c r="L69" s="430"/>
      <c r="M69" s="430"/>
      <c r="N69" s="431"/>
      <c r="O69" s="430" t="s">
        <v>1653</v>
      </c>
      <c r="P69" s="2304" t="s">
        <v>1654</v>
      </c>
      <c r="Q69" s="2305"/>
      <c r="R69" s="2497" t="s">
        <v>1655</v>
      </c>
      <c r="S69" s="2480"/>
      <c r="T69" s="3065" t="s">
        <v>1765</v>
      </c>
      <c r="U69" s="3066"/>
      <c r="V69" s="2472" t="s">
        <v>1657</v>
      </c>
      <c r="W69" s="2473"/>
      <c r="X69" s="2474" t="s">
        <v>1658</v>
      </c>
      <c r="Y69" s="2475"/>
      <c r="Z69" s="2476" t="s">
        <v>1659</v>
      </c>
      <c r="AA69" s="2477"/>
      <c r="AB69" s="2478"/>
      <c r="AC69" s="432" t="s">
        <v>1660</v>
      </c>
      <c r="AD69" s="430"/>
      <c r="AE69" s="431"/>
      <c r="AF69" s="2476" t="s">
        <v>1661</v>
      </c>
      <c r="AG69" s="2477"/>
      <c r="AH69" s="2478"/>
      <c r="AI69" s="432" t="s">
        <v>1662</v>
      </c>
      <c r="AJ69" s="431"/>
      <c r="AK69" s="2476" t="s">
        <v>1664</v>
      </c>
      <c r="AL69" s="2477"/>
      <c r="AM69" s="2478"/>
      <c r="AN69" s="432" t="s">
        <v>1665</v>
      </c>
      <c r="AO69" s="433"/>
      <c r="AP69" s="434"/>
      <c r="AQ69" s="2479" t="s">
        <v>1666</v>
      </c>
      <c r="AR69" s="2480"/>
      <c r="AS69" s="2480"/>
      <c r="AT69" s="2481"/>
      <c r="AU69" s="410"/>
    </row>
    <row r="70" spans="1:50" ht="12" customHeight="1">
      <c r="A70" s="435"/>
      <c r="B70" s="2502" t="s">
        <v>1667</v>
      </c>
      <c r="C70" s="2502"/>
      <c r="D70" s="2502"/>
      <c r="E70" s="2502"/>
      <c r="F70" s="436"/>
      <c r="G70" s="2482" t="s">
        <v>1668</v>
      </c>
      <c r="H70" s="2484"/>
      <c r="I70" s="2482" t="s">
        <v>1766</v>
      </c>
      <c r="J70" s="2484"/>
      <c r="K70" s="3062" t="s">
        <v>1767</v>
      </c>
      <c r="L70" s="3063"/>
      <c r="M70" s="3063"/>
      <c r="N70" s="3064"/>
      <c r="O70" s="2445" t="s">
        <v>1856</v>
      </c>
      <c r="P70" s="2446"/>
      <c r="Q70" s="2447"/>
      <c r="R70" s="2482"/>
      <c r="S70" s="2483"/>
      <c r="T70" s="3067"/>
      <c r="U70" s="3068"/>
      <c r="V70" s="2498" t="s">
        <v>1670</v>
      </c>
      <c r="W70" s="2499"/>
      <c r="X70" s="2466" t="s">
        <v>1768</v>
      </c>
      <c r="Y70" s="2468"/>
      <c r="Z70" s="2457" t="s">
        <v>1672</v>
      </c>
      <c r="AA70" s="2458"/>
      <c r="AB70" s="2459"/>
      <c r="AC70" s="2460" t="s">
        <v>1769</v>
      </c>
      <c r="AD70" s="2461"/>
      <c r="AE70" s="2462"/>
      <c r="AF70" s="2460" t="s">
        <v>1674</v>
      </c>
      <c r="AG70" s="2461"/>
      <c r="AH70" s="2462"/>
      <c r="AI70" s="2460" t="s">
        <v>1770</v>
      </c>
      <c r="AJ70" s="2462"/>
      <c r="AK70" s="2466" t="s">
        <v>1676</v>
      </c>
      <c r="AL70" s="2467"/>
      <c r="AM70" s="2468"/>
      <c r="AN70" s="2466" t="s">
        <v>1677</v>
      </c>
      <c r="AO70" s="2467"/>
      <c r="AP70" s="2468"/>
      <c r="AQ70" s="2482"/>
      <c r="AR70" s="2483"/>
      <c r="AS70" s="2483"/>
      <c r="AT70" s="2484"/>
      <c r="AU70" s="410"/>
    </row>
    <row r="71" spans="1:50" ht="12" customHeight="1">
      <c r="A71" s="2500" t="s">
        <v>1678</v>
      </c>
      <c r="B71" s="2506"/>
      <c r="C71" s="2506"/>
      <c r="D71" s="2506"/>
      <c r="E71" s="2506"/>
      <c r="F71" s="2501"/>
      <c r="G71" s="2485" t="s">
        <v>1679</v>
      </c>
      <c r="H71" s="2487"/>
      <c r="I71" s="2485" t="s">
        <v>1680</v>
      </c>
      <c r="J71" s="2487"/>
      <c r="K71" s="515" t="s">
        <v>1771</v>
      </c>
      <c r="L71" s="392"/>
      <c r="M71" s="392"/>
      <c r="N71" s="394"/>
      <c r="O71" s="2448"/>
      <c r="P71" s="2449"/>
      <c r="Q71" s="2450"/>
      <c r="R71" s="2485"/>
      <c r="S71" s="2486"/>
      <c r="T71" s="3069"/>
      <c r="U71" s="3070"/>
      <c r="V71" s="2500" t="s">
        <v>1681</v>
      </c>
      <c r="W71" s="2501"/>
      <c r="X71" s="2469"/>
      <c r="Y71" s="2471"/>
      <c r="Z71" s="2494" t="s">
        <v>1682</v>
      </c>
      <c r="AA71" s="2495"/>
      <c r="AB71" s="2496"/>
      <c r="AC71" s="2463"/>
      <c r="AD71" s="2464"/>
      <c r="AE71" s="2465"/>
      <c r="AF71" s="2463"/>
      <c r="AG71" s="2464"/>
      <c r="AH71" s="2465"/>
      <c r="AI71" s="2463"/>
      <c r="AJ71" s="2465"/>
      <c r="AK71" s="2469"/>
      <c r="AL71" s="2470"/>
      <c r="AM71" s="2471"/>
      <c r="AN71" s="2469"/>
      <c r="AO71" s="2470"/>
      <c r="AP71" s="2471"/>
      <c r="AQ71" s="2485"/>
      <c r="AR71" s="2486"/>
      <c r="AS71" s="2486"/>
      <c r="AT71" s="2487"/>
      <c r="AU71" s="410"/>
    </row>
    <row r="72" spans="1:50" s="365" customFormat="1" ht="8.4499999999999993" customHeight="1">
      <c r="A72" s="3197"/>
      <c r="B72" s="3198"/>
      <c r="C72" s="3198"/>
      <c r="D72" s="3198"/>
      <c r="E72" s="3198"/>
      <c r="F72" s="3199"/>
      <c r="G72" s="3015"/>
      <c r="H72" s="3017"/>
      <c r="I72" s="3203"/>
      <c r="J72" s="3205"/>
      <c r="K72" s="2969"/>
      <c r="L72" s="2970"/>
      <c r="M72" s="2970"/>
      <c r="N72" s="2971"/>
      <c r="O72" s="2969"/>
      <c r="P72" s="2970"/>
      <c r="Q72" s="2971"/>
      <c r="R72" s="3015"/>
      <c r="S72" s="3017"/>
      <c r="T72" s="3015"/>
      <c r="U72" s="3017"/>
      <c r="V72" s="3037"/>
      <c r="W72" s="3038"/>
      <c r="X72" s="2401"/>
      <c r="Y72" s="2402"/>
      <c r="Z72" s="2851"/>
      <c r="AA72" s="2852"/>
      <c r="AB72" s="2853"/>
      <c r="AC72" s="3015"/>
      <c r="AD72" s="3016"/>
      <c r="AE72" s="3017"/>
      <c r="AF72" s="769"/>
      <c r="AG72" s="770"/>
      <c r="AH72" s="771"/>
      <c r="AI72" s="3213"/>
      <c r="AJ72" s="3214"/>
      <c r="AK72" s="769"/>
      <c r="AL72" s="772"/>
      <c r="AM72" s="773"/>
      <c r="AN72" s="777"/>
      <c r="AO72" s="772"/>
      <c r="AP72" s="773"/>
      <c r="AQ72" s="3123"/>
      <c r="AR72" s="3124"/>
      <c r="AS72" s="3124"/>
      <c r="AT72" s="3125"/>
      <c r="AU72" s="439"/>
    </row>
    <row r="73" spans="1:50" s="365" customFormat="1" ht="9" customHeight="1">
      <c r="A73" s="3200"/>
      <c r="B73" s="3201"/>
      <c r="C73" s="3201"/>
      <c r="D73" s="3201"/>
      <c r="E73" s="3201"/>
      <c r="F73" s="3202"/>
      <c r="G73" s="3018"/>
      <c r="H73" s="3020"/>
      <c r="I73" s="3204"/>
      <c r="J73" s="3206"/>
      <c r="K73" s="2972"/>
      <c r="L73" s="2973"/>
      <c r="M73" s="2973"/>
      <c r="N73" s="2974"/>
      <c r="O73" s="2972"/>
      <c r="P73" s="2973"/>
      <c r="Q73" s="2974"/>
      <c r="R73" s="3018"/>
      <c r="S73" s="3020"/>
      <c r="T73" s="3018"/>
      <c r="U73" s="3020"/>
      <c r="V73" s="3039"/>
      <c r="W73" s="3040"/>
      <c r="X73" s="3194">
        <v>12</v>
      </c>
      <c r="Y73" s="3195"/>
      <c r="Z73" s="2972"/>
      <c r="AA73" s="2973"/>
      <c r="AB73" s="2974"/>
      <c r="AC73" s="3018"/>
      <c r="AD73" s="3019"/>
      <c r="AE73" s="3020"/>
      <c r="AF73" s="3210">
        <f>Z73+AC72</f>
        <v>0</v>
      </c>
      <c r="AG73" s="3211"/>
      <c r="AH73" s="3212"/>
      <c r="AI73" s="3215"/>
      <c r="AJ73" s="3216"/>
      <c r="AK73" s="3220">
        <f>ROUNDDOWN(AF73*AI72,0)</f>
        <v>0</v>
      </c>
      <c r="AL73" s="3221"/>
      <c r="AM73" s="3222"/>
      <c r="AN73" s="3191"/>
      <c r="AO73" s="3192"/>
      <c r="AP73" s="3193"/>
      <c r="AQ73" s="3126"/>
      <c r="AR73" s="3127"/>
      <c r="AS73" s="3127"/>
      <c r="AT73" s="3128"/>
      <c r="AU73" s="439"/>
    </row>
    <row r="74" spans="1:50" s="365" customFormat="1" ht="8.4499999999999993" customHeight="1">
      <c r="A74" s="3197"/>
      <c r="B74" s="3198"/>
      <c r="C74" s="3198"/>
      <c r="D74" s="3198"/>
      <c r="E74" s="3198"/>
      <c r="F74" s="3199"/>
      <c r="G74" s="3015"/>
      <c r="H74" s="3017"/>
      <c r="I74" s="3203"/>
      <c r="J74" s="3205"/>
      <c r="K74" s="2969"/>
      <c r="L74" s="2970"/>
      <c r="M74" s="2970"/>
      <c r="N74" s="2971"/>
      <c r="O74" s="2969"/>
      <c r="P74" s="2970"/>
      <c r="Q74" s="2971"/>
      <c r="R74" s="3015"/>
      <c r="S74" s="3017"/>
      <c r="T74" s="3015"/>
      <c r="U74" s="3017"/>
      <c r="V74" s="3037"/>
      <c r="W74" s="3038"/>
      <c r="X74" s="2401"/>
      <c r="Y74" s="2402"/>
      <c r="Z74" s="3196"/>
      <c r="AA74" s="3196"/>
      <c r="AB74" s="3196"/>
      <c r="AC74" s="3015"/>
      <c r="AD74" s="3016"/>
      <c r="AE74" s="3017"/>
      <c r="AF74" s="3207">
        <f>Z74+AC74</f>
        <v>0</v>
      </c>
      <c r="AG74" s="3208"/>
      <c r="AH74" s="3209"/>
      <c r="AI74" s="3213"/>
      <c r="AJ74" s="3214"/>
      <c r="AK74" s="3217">
        <f>ROUNDDOWN(AF74*AI74,0)</f>
        <v>0</v>
      </c>
      <c r="AL74" s="3218"/>
      <c r="AM74" s="3219"/>
      <c r="AN74" s="3188"/>
      <c r="AO74" s="3189"/>
      <c r="AP74" s="3190"/>
      <c r="AQ74" s="3123"/>
      <c r="AR74" s="3124"/>
      <c r="AS74" s="3124"/>
      <c r="AT74" s="3125"/>
      <c r="AU74" s="439"/>
    </row>
    <row r="75" spans="1:50" s="365" customFormat="1" ht="9" customHeight="1">
      <c r="A75" s="3200"/>
      <c r="B75" s="3201"/>
      <c r="C75" s="3201"/>
      <c r="D75" s="3201"/>
      <c r="E75" s="3201"/>
      <c r="F75" s="3202"/>
      <c r="G75" s="3018"/>
      <c r="H75" s="3020"/>
      <c r="I75" s="3204"/>
      <c r="J75" s="3206"/>
      <c r="K75" s="2972"/>
      <c r="L75" s="2973"/>
      <c r="M75" s="2973"/>
      <c r="N75" s="2974"/>
      <c r="O75" s="2972"/>
      <c r="P75" s="2973"/>
      <c r="Q75" s="2974"/>
      <c r="R75" s="3018"/>
      <c r="S75" s="3020"/>
      <c r="T75" s="3018"/>
      <c r="U75" s="3020"/>
      <c r="V75" s="3039"/>
      <c r="W75" s="3040"/>
      <c r="X75" s="3194">
        <v>12</v>
      </c>
      <c r="Y75" s="3195"/>
      <c r="Z75" s="3196"/>
      <c r="AA75" s="3196"/>
      <c r="AB75" s="3196"/>
      <c r="AC75" s="3018"/>
      <c r="AD75" s="3019"/>
      <c r="AE75" s="3020"/>
      <c r="AF75" s="3210"/>
      <c r="AG75" s="3211"/>
      <c r="AH75" s="3212"/>
      <c r="AI75" s="3215"/>
      <c r="AJ75" s="3216"/>
      <c r="AK75" s="3220"/>
      <c r="AL75" s="3221"/>
      <c r="AM75" s="3222"/>
      <c r="AN75" s="3191"/>
      <c r="AO75" s="3192"/>
      <c r="AP75" s="3193"/>
      <c r="AQ75" s="3126"/>
      <c r="AR75" s="3127"/>
      <c r="AS75" s="3127"/>
      <c r="AT75" s="3128"/>
      <c r="AU75" s="439"/>
    </row>
    <row r="76" spans="1:50" s="365" customFormat="1" ht="8.4499999999999993" customHeight="1">
      <c r="A76" s="3197"/>
      <c r="B76" s="3198"/>
      <c r="C76" s="3198"/>
      <c r="D76" s="3198"/>
      <c r="E76" s="3198"/>
      <c r="F76" s="3199"/>
      <c r="G76" s="3015"/>
      <c r="H76" s="3017"/>
      <c r="I76" s="3203"/>
      <c r="J76" s="3205"/>
      <c r="K76" s="2969"/>
      <c r="L76" s="2970"/>
      <c r="M76" s="2970"/>
      <c r="N76" s="2971"/>
      <c r="O76" s="2969"/>
      <c r="P76" s="2970"/>
      <c r="Q76" s="2971"/>
      <c r="R76" s="3015"/>
      <c r="S76" s="3017"/>
      <c r="T76" s="3015"/>
      <c r="U76" s="3017"/>
      <c r="V76" s="3037"/>
      <c r="W76" s="3038"/>
      <c r="X76" s="2401"/>
      <c r="Y76" s="2402"/>
      <c r="Z76" s="3196"/>
      <c r="AA76" s="3196"/>
      <c r="AB76" s="3196"/>
      <c r="AC76" s="3015"/>
      <c r="AD76" s="3016"/>
      <c r="AE76" s="3017"/>
      <c r="AF76" s="3207">
        <f>Z76+AC76</f>
        <v>0</v>
      </c>
      <c r="AG76" s="3208"/>
      <c r="AH76" s="3209"/>
      <c r="AI76" s="3213"/>
      <c r="AJ76" s="3214"/>
      <c r="AK76" s="3217">
        <f>ROUNDDOWN(AF76*AI76,0)</f>
        <v>0</v>
      </c>
      <c r="AL76" s="3218"/>
      <c r="AM76" s="3219"/>
      <c r="AN76" s="3188"/>
      <c r="AO76" s="3189"/>
      <c r="AP76" s="3190"/>
      <c r="AQ76" s="3123"/>
      <c r="AR76" s="3124"/>
      <c r="AS76" s="3124"/>
      <c r="AT76" s="3125"/>
      <c r="AU76" s="439"/>
    </row>
    <row r="77" spans="1:50" s="365" customFormat="1" ht="9" customHeight="1">
      <c r="A77" s="3200"/>
      <c r="B77" s="3201"/>
      <c r="C77" s="3201"/>
      <c r="D77" s="3201"/>
      <c r="E77" s="3201"/>
      <c r="F77" s="3202"/>
      <c r="G77" s="3018"/>
      <c r="H77" s="3020"/>
      <c r="I77" s="3204"/>
      <c r="J77" s="3206"/>
      <c r="K77" s="2972"/>
      <c r="L77" s="2973"/>
      <c r="M77" s="2973"/>
      <c r="N77" s="2974"/>
      <c r="O77" s="2972"/>
      <c r="P77" s="2973"/>
      <c r="Q77" s="2974"/>
      <c r="R77" s="3018"/>
      <c r="S77" s="3020"/>
      <c r="T77" s="3018"/>
      <c r="U77" s="3020"/>
      <c r="V77" s="3039"/>
      <c r="W77" s="3040"/>
      <c r="X77" s="3194">
        <v>12</v>
      </c>
      <c r="Y77" s="3195"/>
      <c r="Z77" s="3196"/>
      <c r="AA77" s="3196"/>
      <c r="AB77" s="3196"/>
      <c r="AC77" s="3018"/>
      <c r="AD77" s="3019"/>
      <c r="AE77" s="3020"/>
      <c r="AF77" s="3210"/>
      <c r="AG77" s="3211"/>
      <c r="AH77" s="3212"/>
      <c r="AI77" s="3215"/>
      <c r="AJ77" s="3216"/>
      <c r="AK77" s="3220"/>
      <c r="AL77" s="3221"/>
      <c r="AM77" s="3222"/>
      <c r="AN77" s="3191"/>
      <c r="AO77" s="3192"/>
      <c r="AP77" s="3193"/>
      <c r="AQ77" s="3126"/>
      <c r="AR77" s="3127"/>
      <c r="AS77" s="3127"/>
      <c r="AT77" s="3128"/>
      <c r="AU77" s="439"/>
    </row>
    <row r="78" spans="1:50" s="365" customFormat="1" ht="8.4499999999999993" customHeight="1">
      <c r="A78" s="3197"/>
      <c r="B78" s="3198"/>
      <c r="C78" s="3198"/>
      <c r="D78" s="3198"/>
      <c r="E78" s="3198"/>
      <c r="F78" s="3199"/>
      <c r="G78" s="3015"/>
      <c r="H78" s="3017"/>
      <c r="I78" s="3203"/>
      <c r="J78" s="3205"/>
      <c r="K78" s="2969"/>
      <c r="L78" s="2970"/>
      <c r="M78" s="2970"/>
      <c r="N78" s="2971"/>
      <c r="O78" s="2969"/>
      <c r="P78" s="2970"/>
      <c r="Q78" s="2971"/>
      <c r="R78" s="3015"/>
      <c r="S78" s="3017"/>
      <c r="T78" s="3015"/>
      <c r="U78" s="3017"/>
      <c r="V78" s="3037"/>
      <c r="W78" s="3038"/>
      <c r="X78" s="2401"/>
      <c r="Y78" s="2402"/>
      <c r="Z78" s="3196"/>
      <c r="AA78" s="3196"/>
      <c r="AB78" s="3196"/>
      <c r="AC78" s="3015"/>
      <c r="AD78" s="3016"/>
      <c r="AE78" s="3017"/>
      <c r="AF78" s="3207">
        <f>Z78+AC78</f>
        <v>0</v>
      </c>
      <c r="AG78" s="3208"/>
      <c r="AH78" s="3209"/>
      <c r="AI78" s="3213"/>
      <c r="AJ78" s="3214"/>
      <c r="AK78" s="3217">
        <f>ROUNDDOWN(AF78*AI78,0)</f>
        <v>0</v>
      </c>
      <c r="AL78" s="3218"/>
      <c r="AM78" s="3219"/>
      <c r="AN78" s="3188"/>
      <c r="AO78" s="3189"/>
      <c r="AP78" s="3190"/>
      <c r="AQ78" s="3123"/>
      <c r="AR78" s="3124"/>
      <c r="AS78" s="3124"/>
      <c r="AT78" s="3125"/>
      <c r="AU78" s="439"/>
    </row>
    <row r="79" spans="1:50" s="365" customFormat="1" ht="9" customHeight="1">
      <c r="A79" s="3200"/>
      <c r="B79" s="3201"/>
      <c r="C79" s="3201"/>
      <c r="D79" s="3201"/>
      <c r="E79" s="3201"/>
      <c r="F79" s="3202"/>
      <c r="G79" s="3018"/>
      <c r="H79" s="3020"/>
      <c r="I79" s="3204"/>
      <c r="J79" s="3206"/>
      <c r="K79" s="2972"/>
      <c r="L79" s="2973"/>
      <c r="M79" s="2973"/>
      <c r="N79" s="2974"/>
      <c r="O79" s="2972"/>
      <c r="P79" s="2973"/>
      <c r="Q79" s="2974"/>
      <c r="R79" s="3018"/>
      <c r="S79" s="3020"/>
      <c r="T79" s="3018"/>
      <c r="U79" s="3020"/>
      <c r="V79" s="3039"/>
      <c r="W79" s="3040"/>
      <c r="X79" s="3194">
        <v>12</v>
      </c>
      <c r="Y79" s="3195"/>
      <c r="Z79" s="3196"/>
      <c r="AA79" s="3196"/>
      <c r="AB79" s="3196"/>
      <c r="AC79" s="3018"/>
      <c r="AD79" s="3019"/>
      <c r="AE79" s="3020"/>
      <c r="AF79" s="3210"/>
      <c r="AG79" s="3211"/>
      <c r="AH79" s="3212"/>
      <c r="AI79" s="3215"/>
      <c r="AJ79" s="3216"/>
      <c r="AK79" s="3220"/>
      <c r="AL79" s="3221"/>
      <c r="AM79" s="3222"/>
      <c r="AN79" s="3191"/>
      <c r="AO79" s="3192"/>
      <c r="AP79" s="3193"/>
      <c r="AQ79" s="3126"/>
      <c r="AR79" s="3127"/>
      <c r="AS79" s="3127"/>
      <c r="AT79" s="3128"/>
      <c r="AU79" s="439"/>
    </row>
    <row r="80" spans="1:50" s="365" customFormat="1" ht="8.4499999999999993" customHeight="1">
      <c r="A80" s="3197"/>
      <c r="B80" s="3198"/>
      <c r="C80" s="3198"/>
      <c r="D80" s="3198"/>
      <c r="E80" s="3198"/>
      <c r="F80" s="3199"/>
      <c r="G80" s="3015"/>
      <c r="H80" s="3017"/>
      <c r="I80" s="3203"/>
      <c r="J80" s="3205"/>
      <c r="K80" s="2969"/>
      <c r="L80" s="2970"/>
      <c r="M80" s="2970"/>
      <c r="N80" s="2971"/>
      <c r="O80" s="2969"/>
      <c r="P80" s="2970"/>
      <c r="Q80" s="2971"/>
      <c r="R80" s="3015"/>
      <c r="S80" s="3017"/>
      <c r="T80" s="3015"/>
      <c r="U80" s="3017"/>
      <c r="V80" s="3037"/>
      <c r="W80" s="3038"/>
      <c r="X80" s="2401"/>
      <c r="Y80" s="2402"/>
      <c r="Z80" s="3196"/>
      <c r="AA80" s="3196"/>
      <c r="AB80" s="3196"/>
      <c r="AC80" s="3015"/>
      <c r="AD80" s="3016"/>
      <c r="AE80" s="3017"/>
      <c r="AF80" s="3207">
        <f>Z80+AC80</f>
        <v>0</v>
      </c>
      <c r="AG80" s="3208"/>
      <c r="AH80" s="3209"/>
      <c r="AI80" s="3213"/>
      <c r="AJ80" s="3214"/>
      <c r="AK80" s="3217">
        <f>ROUNDDOWN(AF80*AI80,0)</f>
        <v>0</v>
      </c>
      <c r="AL80" s="3218"/>
      <c r="AM80" s="3219"/>
      <c r="AN80" s="3188"/>
      <c r="AO80" s="3189"/>
      <c r="AP80" s="3190"/>
      <c r="AQ80" s="3123"/>
      <c r="AR80" s="3124"/>
      <c r="AS80" s="3124"/>
      <c r="AT80" s="3125"/>
      <c r="AU80" s="439"/>
    </row>
    <row r="81" spans="1:47" s="365" customFormat="1" ht="9" customHeight="1">
      <c r="A81" s="3200"/>
      <c r="B81" s="3201"/>
      <c r="C81" s="3201"/>
      <c r="D81" s="3201"/>
      <c r="E81" s="3201"/>
      <c r="F81" s="3202"/>
      <c r="G81" s="3018"/>
      <c r="H81" s="3020"/>
      <c r="I81" s="3204"/>
      <c r="J81" s="3206"/>
      <c r="K81" s="2972"/>
      <c r="L81" s="2973"/>
      <c r="M81" s="2973"/>
      <c r="N81" s="2974"/>
      <c r="O81" s="2972"/>
      <c r="P81" s="2973"/>
      <c r="Q81" s="2974"/>
      <c r="R81" s="3018"/>
      <c r="S81" s="3020"/>
      <c r="T81" s="3018"/>
      <c r="U81" s="3020"/>
      <c r="V81" s="3039"/>
      <c r="W81" s="3040"/>
      <c r="X81" s="3194">
        <v>12</v>
      </c>
      <c r="Y81" s="3195"/>
      <c r="Z81" s="3196"/>
      <c r="AA81" s="3196"/>
      <c r="AB81" s="3196"/>
      <c r="AC81" s="3018"/>
      <c r="AD81" s="3019"/>
      <c r="AE81" s="3020"/>
      <c r="AF81" s="3210"/>
      <c r="AG81" s="3211"/>
      <c r="AH81" s="3212"/>
      <c r="AI81" s="3215"/>
      <c r="AJ81" s="3216"/>
      <c r="AK81" s="3220"/>
      <c r="AL81" s="3221"/>
      <c r="AM81" s="3222"/>
      <c r="AN81" s="3191"/>
      <c r="AO81" s="3192"/>
      <c r="AP81" s="3193"/>
      <c r="AQ81" s="3126"/>
      <c r="AR81" s="3127"/>
      <c r="AS81" s="3127"/>
      <c r="AT81" s="3128"/>
      <c r="AU81" s="439"/>
    </row>
    <row r="82" spans="1:47" s="365" customFormat="1" ht="8.4499999999999993" customHeight="1">
      <c r="A82" s="3197"/>
      <c r="B82" s="3198"/>
      <c r="C82" s="3198"/>
      <c r="D82" s="3198"/>
      <c r="E82" s="3198"/>
      <c r="F82" s="3199"/>
      <c r="G82" s="3015"/>
      <c r="H82" s="3017"/>
      <c r="I82" s="3203"/>
      <c r="J82" s="3205"/>
      <c r="K82" s="2969"/>
      <c r="L82" s="2970"/>
      <c r="M82" s="2970"/>
      <c r="N82" s="2971"/>
      <c r="O82" s="2969"/>
      <c r="P82" s="2970"/>
      <c r="Q82" s="2971"/>
      <c r="R82" s="3015"/>
      <c r="S82" s="3017"/>
      <c r="T82" s="3015"/>
      <c r="U82" s="3017"/>
      <c r="V82" s="3037"/>
      <c r="W82" s="3038"/>
      <c r="X82" s="2401"/>
      <c r="Y82" s="2402"/>
      <c r="Z82" s="3196"/>
      <c r="AA82" s="3196"/>
      <c r="AB82" s="3196"/>
      <c r="AC82" s="3015"/>
      <c r="AD82" s="3016"/>
      <c r="AE82" s="3017"/>
      <c r="AF82" s="3207">
        <f>Z82+AC82</f>
        <v>0</v>
      </c>
      <c r="AG82" s="3208"/>
      <c r="AH82" s="3209"/>
      <c r="AI82" s="3213"/>
      <c r="AJ82" s="3214"/>
      <c r="AK82" s="3217">
        <f>ROUNDDOWN(AF82*AI82,0)</f>
        <v>0</v>
      </c>
      <c r="AL82" s="3218"/>
      <c r="AM82" s="3219"/>
      <c r="AN82" s="3188"/>
      <c r="AO82" s="3189"/>
      <c r="AP82" s="3190"/>
      <c r="AQ82" s="3123"/>
      <c r="AR82" s="3124"/>
      <c r="AS82" s="3124"/>
      <c r="AT82" s="3125"/>
      <c r="AU82" s="439"/>
    </row>
    <row r="83" spans="1:47" s="365" customFormat="1" ht="9" customHeight="1">
      <c r="A83" s="3200"/>
      <c r="B83" s="3201"/>
      <c r="C83" s="3201"/>
      <c r="D83" s="3201"/>
      <c r="E83" s="3201"/>
      <c r="F83" s="3202"/>
      <c r="G83" s="3018"/>
      <c r="H83" s="3020"/>
      <c r="I83" s="3204"/>
      <c r="J83" s="3206"/>
      <c r="K83" s="2972"/>
      <c r="L83" s="2973"/>
      <c r="M83" s="2973"/>
      <c r="N83" s="2974"/>
      <c r="O83" s="2972"/>
      <c r="P83" s="2973"/>
      <c r="Q83" s="2974"/>
      <c r="R83" s="3018"/>
      <c r="S83" s="3020"/>
      <c r="T83" s="3018"/>
      <c r="U83" s="3020"/>
      <c r="V83" s="3039"/>
      <c r="W83" s="3040"/>
      <c r="X83" s="3194">
        <v>12</v>
      </c>
      <c r="Y83" s="3195"/>
      <c r="Z83" s="3196"/>
      <c r="AA83" s="3196"/>
      <c r="AB83" s="3196"/>
      <c r="AC83" s="3018"/>
      <c r="AD83" s="3019"/>
      <c r="AE83" s="3020"/>
      <c r="AF83" s="3210"/>
      <c r="AG83" s="3211"/>
      <c r="AH83" s="3212"/>
      <c r="AI83" s="3215"/>
      <c r="AJ83" s="3216"/>
      <c r="AK83" s="3220"/>
      <c r="AL83" s="3221"/>
      <c r="AM83" s="3222"/>
      <c r="AN83" s="3191"/>
      <c r="AO83" s="3192"/>
      <c r="AP83" s="3193"/>
      <c r="AQ83" s="3126"/>
      <c r="AR83" s="3127"/>
      <c r="AS83" s="3127"/>
      <c r="AT83" s="3128"/>
      <c r="AU83" s="439"/>
    </row>
    <row r="84" spans="1:47" s="365" customFormat="1" ht="8.4499999999999993" customHeight="1">
      <c r="A84" s="3197"/>
      <c r="B84" s="3198"/>
      <c r="C84" s="3198"/>
      <c r="D84" s="3198"/>
      <c r="E84" s="3198"/>
      <c r="F84" s="3199"/>
      <c r="G84" s="3015"/>
      <c r="H84" s="3017"/>
      <c r="I84" s="3203"/>
      <c r="J84" s="3205"/>
      <c r="K84" s="2969"/>
      <c r="L84" s="2970"/>
      <c r="M84" s="2970"/>
      <c r="N84" s="2971"/>
      <c r="O84" s="2969"/>
      <c r="P84" s="2970"/>
      <c r="Q84" s="2971"/>
      <c r="R84" s="3015"/>
      <c r="S84" s="3017"/>
      <c r="T84" s="3015"/>
      <c r="U84" s="3017"/>
      <c r="V84" s="3037"/>
      <c r="W84" s="3038"/>
      <c r="X84" s="2401"/>
      <c r="Y84" s="2402"/>
      <c r="Z84" s="3196"/>
      <c r="AA84" s="3196"/>
      <c r="AB84" s="3196"/>
      <c r="AC84" s="3015"/>
      <c r="AD84" s="3016"/>
      <c r="AE84" s="3017"/>
      <c r="AF84" s="3207">
        <f>Z84+AC84</f>
        <v>0</v>
      </c>
      <c r="AG84" s="3208"/>
      <c r="AH84" s="3209"/>
      <c r="AI84" s="3213"/>
      <c r="AJ84" s="3214"/>
      <c r="AK84" s="3217">
        <f>ROUNDDOWN(AF84*AI84,0)</f>
        <v>0</v>
      </c>
      <c r="AL84" s="3218"/>
      <c r="AM84" s="3219"/>
      <c r="AN84" s="3188"/>
      <c r="AO84" s="3189"/>
      <c r="AP84" s="3190"/>
      <c r="AQ84" s="3123"/>
      <c r="AR84" s="3124"/>
      <c r="AS84" s="3124"/>
      <c r="AT84" s="3125"/>
      <c r="AU84" s="439"/>
    </row>
    <row r="85" spans="1:47" s="365" customFormat="1" ht="9" customHeight="1">
      <c r="A85" s="3200"/>
      <c r="B85" s="3201"/>
      <c r="C85" s="3201"/>
      <c r="D85" s="3201"/>
      <c r="E85" s="3201"/>
      <c r="F85" s="3202"/>
      <c r="G85" s="3018"/>
      <c r="H85" s="3020"/>
      <c r="I85" s="3204"/>
      <c r="J85" s="3206"/>
      <c r="K85" s="2972"/>
      <c r="L85" s="2973"/>
      <c r="M85" s="2973"/>
      <c r="N85" s="2974"/>
      <c r="O85" s="2972"/>
      <c r="P85" s="2973"/>
      <c r="Q85" s="2974"/>
      <c r="R85" s="3018"/>
      <c r="S85" s="3020"/>
      <c r="T85" s="3018"/>
      <c r="U85" s="3020"/>
      <c r="V85" s="3039"/>
      <c r="W85" s="3040"/>
      <c r="X85" s="3194">
        <v>12</v>
      </c>
      <c r="Y85" s="3195"/>
      <c r="Z85" s="3196"/>
      <c r="AA85" s="3196"/>
      <c r="AB85" s="3196"/>
      <c r="AC85" s="3018"/>
      <c r="AD85" s="3019"/>
      <c r="AE85" s="3020"/>
      <c r="AF85" s="3210"/>
      <c r="AG85" s="3211"/>
      <c r="AH85" s="3212"/>
      <c r="AI85" s="3215"/>
      <c r="AJ85" s="3216"/>
      <c r="AK85" s="3220"/>
      <c r="AL85" s="3221"/>
      <c r="AM85" s="3222"/>
      <c r="AN85" s="3191"/>
      <c r="AO85" s="3192"/>
      <c r="AP85" s="3193"/>
      <c r="AQ85" s="3126"/>
      <c r="AR85" s="3127"/>
      <c r="AS85" s="3127"/>
      <c r="AT85" s="3128"/>
      <c r="AU85" s="439"/>
    </row>
    <row r="86" spans="1:47" s="365" customFormat="1" ht="8.4499999999999993" customHeight="1">
      <c r="A86" s="3165" t="s">
        <v>1561</v>
      </c>
      <c r="B86" s="3166"/>
      <c r="C86" s="3166"/>
      <c r="D86" s="3166"/>
      <c r="E86" s="3166"/>
      <c r="F86" s="3167"/>
      <c r="G86" s="3168"/>
      <c r="H86" s="3169"/>
      <c r="I86" s="3172"/>
      <c r="J86" s="3173"/>
      <c r="K86" s="3168"/>
      <c r="L86" s="3176"/>
      <c r="M86" s="3176"/>
      <c r="N86" s="3169"/>
      <c r="O86" s="3179"/>
      <c r="P86" s="3180"/>
      <c r="Q86" s="3181"/>
      <c r="R86" s="3151"/>
      <c r="S86" s="3152"/>
      <c r="T86" s="3151"/>
      <c r="U86" s="3152"/>
      <c r="V86" s="2342"/>
      <c r="W86" s="2343"/>
      <c r="X86" s="3155"/>
      <c r="Y86" s="3156"/>
      <c r="Z86" s="3159">
        <f>SUM(Z72:AA85)</f>
        <v>0</v>
      </c>
      <c r="AA86" s="3160"/>
      <c r="AB86" s="3161"/>
      <c r="AC86" s="3159">
        <f>SUM(AC73:AE85)</f>
        <v>0</v>
      </c>
      <c r="AD86" s="3160"/>
      <c r="AE86" s="3161"/>
      <c r="AF86" s="3159">
        <f>SUM(AF72:AG85)</f>
        <v>0</v>
      </c>
      <c r="AG86" s="3160"/>
      <c r="AH86" s="3161"/>
      <c r="AI86" s="2297"/>
      <c r="AJ86" s="2298"/>
      <c r="AK86" s="3117">
        <f>SUM(AK72:AM85)</f>
        <v>0</v>
      </c>
      <c r="AL86" s="3118"/>
      <c r="AM86" s="3119"/>
      <c r="AN86" s="3117">
        <f>SUM(AN72:AP85)</f>
        <v>0</v>
      </c>
      <c r="AO86" s="3118"/>
      <c r="AP86" s="3119"/>
      <c r="AQ86" s="3123"/>
      <c r="AR86" s="3124"/>
      <c r="AS86" s="3124"/>
      <c r="AT86" s="3125"/>
      <c r="AU86" s="439"/>
    </row>
    <row r="87" spans="1:47" ht="9" customHeight="1">
      <c r="A87" s="3059"/>
      <c r="B87" s="3060"/>
      <c r="C87" s="3060"/>
      <c r="D87" s="3060"/>
      <c r="E87" s="3060"/>
      <c r="F87" s="3061"/>
      <c r="G87" s="3170"/>
      <c r="H87" s="3171"/>
      <c r="I87" s="3174"/>
      <c r="J87" s="3175"/>
      <c r="K87" s="3170"/>
      <c r="L87" s="3177"/>
      <c r="M87" s="3177"/>
      <c r="N87" s="3178"/>
      <c r="O87" s="3182"/>
      <c r="P87" s="3183"/>
      <c r="Q87" s="3184"/>
      <c r="R87" s="3153"/>
      <c r="S87" s="3154"/>
      <c r="T87" s="3153"/>
      <c r="U87" s="3154"/>
      <c r="V87" s="2344"/>
      <c r="W87" s="2345"/>
      <c r="X87" s="3157"/>
      <c r="Y87" s="3158"/>
      <c r="Z87" s="3162"/>
      <c r="AA87" s="3163"/>
      <c r="AB87" s="3164"/>
      <c r="AC87" s="3162"/>
      <c r="AD87" s="3163"/>
      <c r="AE87" s="3164"/>
      <c r="AF87" s="3162"/>
      <c r="AG87" s="3163"/>
      <c r="AH87" s="3164"/>
      <c r="AI87" s="2299"/>
      <c r="AJ87" s="2300"/>
      <c r="AK87" s="3120"/>
      <c r="AL87" s="3121"/>
      <c r="AM87" s="3122"/>
      <c r="AN87" s="3120"/>
      <c r="AO87" s="3121"/>
      <c r="AP87" s="3122"/>
      <c r="AQ87" s="3126"/>
      <c r="AR87" s="3127"/>
      <c r="AS87" s="3127"/>
      <c r="AT87" s="3128"/>
      <c r="AU87" s="410"/>
    </row>
    <row r="88" spans="1:47" ht="13.5" customHeight="1">
      <c r="A88" s="440" t="s">
        <v>1683</v>
      </c>
      <c r="B88" s="441"/>
      <c r="C88" s="441"/>
      <c r="D88" s="441"/>
      <c r="E88" s="441"/>
      <c r="F88" s="441"/>
      <c r="G88" s="442"/>
      <c r="H88" s="442"/>
      <c r="I88" s="442"/>
      <c r="J88" s="442"/>
      <c r="K88" s="442"/>
      <c r="L88" s="442"/>
      <c r="M88" s="442"/>
      <c r="N88" s="442"/>
      <c r="O88" s="442"/>
      <c r="P88" s="442"/>
      <c r="Q88" s="442"/>
      <c r="R88" s="442"/>
      <c r="S88" s="442"/>
      <c r="T88" s="442"/>
      <c r="U88" s="442"/>
      <c r="V88" s="442"/>
      <c r="W88" s="442"/>
      <c r="X88" s="442"/>
      <c r="Y88" s="442"/>
      <c r="Z88" s="443"/>
      <c r="AA88" s="443"/>
      <c r="AB88" s="443"/>
      <c r="AC88" s="443"/>
      <c r="AD88" s="443"/>
      <c r="AE88" s="443"/>
      <c r="AF88" s="443"/>
      <c r="AG88" s="443"/>
      <c r="AH88" s="443"/>
      <c r="AI88" s="443"/>
      <c r="AJ88" s="443"/>
      <c r="AK88" s="444"/>
      <c r="AL88" s="444"/>
      <c r="AM88" s="444"/>
      <c r="AN88" s="444"/>
      <c r="AO88" s="444"/>
      <c r="AP88" s="444"/>
      <c r="AQ88" s="445"/>
      <c r="AR88" s="445"/>
      <c r="AS88" s="445"/>
      <c r="AT88" s="445"/>
      <c r="AU88" s="410"/>
    </row>
    <row r="89" spans="1:47" ht="6.75" customHeight="1">
      <c r="A89" s="441"/>
      <c r="B89" s="441"/>
      <c r="C89" s="441"/>
      <c r="D89" s="441"/>
      <c r="E89" s="441"/>
      <c r="F89" s="441"/>
      <c r="G89" s="442"/>
      <c r="H89" s="442"/>
      <c r="I89" s="442"/>
      <c r="J89" s="442"/>
      <c r="K89" s="442"/>
      <c r="L89" s="442"/>
      <c r="M89" s="442"/>
      <c r="N89" s="442"/>
      <c r="O89" s="442"/>
      <c r="P89" s="442"/>
      <c r="Q89" s="442"/>
      <c r="R89" s="442"/>
      <c r="S89" s="442"/>
      <c r="T89" s="442"/>
      <c r="U89" s="442"/>
      <c r="V89" s="442"/>
      <c r="W89" s="442"/>
      <c r="X89" s="442"/>
      <c r="Y89" s="442"/>
      <c r="Z89" s="443"/>
      <c r="AA89" s="443"/>
      <c r="AB89" s="443"/>
      <c r="AC89" s="443"/>
      <c r="AD89" s="443"/>
      <c r="AE89" s="443"/>
      <c r="AF89" s="443"/>
      <c r="AG89" s="443"/>
      <c r="AH89" s="443"/>
      <c r="AI89" s="443"/>
      <c r="AJ89" s="443"/>
      <c r="AK89" s="444"/>
      <c r="AL89" s="444"/>
      <c r="AM89" s="444"/>
      <c r="AN89" s="444"/>
      <c r="AO89" s="444"/>
      <c r="AP89" s="444"/>
      <c r="AQ89" s="445"/>
      <c r="AR89" s="445"/>
      <c r="AS89" s="445"/>
      <c r="AT89" s="445"/>
      <c r="AU89" s="410"/>
    </row>
    <row r="90" spans="1:47" ht="13.5" customHeight="1">
      <c r="A90" s="410" t="s">
        <v>1772</v>
      </c>
      <c r="B90" s="410"/>
      <c r="C90" s="410"/>
      <c r="D90" s="410"/>
      <c r="E90" s="410"/>
      <c r="F90" s="410"/>
      <c r="G90" s="410"/>
      <c r="H90" s="410"/>
      <c r="I90" s="410"/>
      <c r="J90" s="410"/>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0"/>
      <c r="AH90" s="410"/>
      <c r="AI90" s="410"/>
      <c r="AK90" s="410"/>
      <c r="AL90" s="410"/>
      <c r="AM90" s="410"/>
      <c r="AN90" s="410"/>
      <c r="AO90" s="410"/>
      <c r="AP90" s="3129" t="s">
        <v>1773</v>
      </c>
      <c r="AQ90" s="3129"/>
      <c r="AR90" s="3129"/>
      <c r="AS90" s="3129"/>
      <c r="AT90" s="3129"/>
    </row>
    <row r="91" spans="1:47" ht="13.5" customHeight="1">
      <c r="A91" s="3130" t="s">
        <v>1867</v>
      </c>
      <c r="B91" s="3131"/>
      <c r="C91" s="3131"/>
      <c r="D91" s="3132"/>
      <c r="E91" s="3130" t="s">
        <v>1774</v>
      </c>
      <c r="F91" s="3131"/>
      <c r="G91" s="3132"/>
      <c r="H91" s="374" t="s">
        <v>1618</v>
      </c>
      <c r="I91" s="430"/>
      <c r="J91" s="521"/>
      <c r="K91" s="522"/>
      <c r="L91" s="2703" t="s">
        <v>1775</v>
      </c>
      <c r="M91" s="2704"/>
      <c r="N91" s="2704"/>
      <c r="O91" s="2704"/>
      <c r="P91" s="2704"/>
      <c r="Q91" s="2704"/>
      <c r="R91" s="2704"/>
      <c r="S91" s="2704"/>
      <c r="T91" s="2704"/>
      <c r="U91" s="2704"/>
      <c r="V91" s="2704"/>
      <c r="W91" s="2704"/>
      <c r="X91" s="2704"/>
      <c r="Y91" s="2704"/>
      <c r="Z91" s="2704"/>
      <c r="AA91" s="2704"/>
      <c r="AB91" s="2704"/>
      <c r="AC91" s="2705"/>
      <c r="AD91" s="523" t="s">
        <v>1776</v>
      </c>
      <c r="AE91" s="521"/>
      <c r="AF91" s="521"/>
      <c r="AG91" s="522"/>
      <c r="AH91" s="524" t="s">
        <v>1777</v>
      </c>
      <c r="AI91" s="521"/>
      <c r="AJ91" s="521"/>
      <c r="AK91" s="522"/>
      <c r="AL91" s="3133" t="s">
        <v>1869</v>
      </c>
      <c r="AM91" s="3134"/>
      <c r="AN91" s="3135"/>
      <c r="AO91" s="410"/>
      <c r="AP91" s="3142"/>
      <c r="AQ91" s="3143"/>
      <c r="AR91" s="3143"/>
      <c r="AS91" s="3143"/>
      <c r="AT91" s="3144"/>
      <c r="AU91" s="410"/>
    </row>
    <row r="92" spans="1:47" ht="13.5" customHeight="1">
      <c r="A92" s="2488"/>
      <c r="B92" s="3107"/>
      <c r="C92" s="3107"/>
      <c r="D92" s="2489"/>
      <c r="E92" s="2488"/>
      <c r="F92" s="3107"/>
      <c r="G92" s="2489"/>
      <c r="H92" s="2488" t="s">
        <v>1866</v>
      </c>
      <c r="I92" s="3107"/>
      <c r="J92" s="3107"/>
      <c r="K92" s="2489"/>
      <c r="L92" s="3109" t="s">
        <v>1778</v>
      </c>
      <c r="M92" s="3110"/>
      <c r="N92" s="3110"/>
      <c r="O92" s="3111"/>
      <c r="P92" s="3109" t="s">
        <v>1779</v>
      </c>
      <c r="Q92" s="3110"/>
      <c r="R92" s="3110"/>
      <c r="S92" s="3111"/>
      <c r="T92" s="525" t="s">
        <v>1780</v>
      </c>
      <c r="U92" s="3112" t="s">
        <v>1614</v>
      </c>
      <c r="V92" s="3112"/>
      <c r="W92" s="3113"/>
      <c r="X92" s="3109" t="s">
        <v>1781</v>
      </c>
      <c r="Y92" s="3110"/>
      <c r="Z92" s="3111"/>
      <c r="AA92" s="3114" t="s">
        <v>1782</v>
      </c>
      <c r="AB92" s="3115"/>
      <c r="AC92" s="3116"/>
      <c r="AD92" s="3185" t="s">
        <v>1783</v>
      </c>
      <c r="AE92" s="3186"/>
      <c r="AF92" s="3186"/>
      <c r="AG92" s="3187"/>
      <c r="AH92" s="3185" t="s">
        <v>1784</v>
      </c>
      <c r="AI92" s="3186"/>
      <c r="AJ92" s="3186"/>
      <c r="AK92" s="3187"/>
      <c r="AL92" s="3136"/>
      <c r="AM92" s="3137"/>
      <c r="AN92" s="3138"/>
      <c r="AO92" s="410"/>
      <c r="AP92" s="3145"/>
      <c r="AQ92" s="3146"/>
      <c r="AR92" s="3146"/>
      <c r="AS92" s="3146"/>
      <c r="AT92" s="3147"/>
      <c r="AU92" s="410"/>
    </row>
    <row r="93" spans="1:47" ht="13.5" customHeight="1">
      <c r="A93" s="2490"/>
      <c r="B93" s="3108"/>
      <c r="C93" s="3108"/>
      <c r="D93" s="2491"/>
      <c r="E93" s="2490"/>
      <c r="F93" s="3108"/>
      <c r="G93" s="2491"/>
      <c r="H93" s="2490"/>
      <c r="I93" s="3108"/>
      <c r="J93" s="3108"/>
      <c r="K93" s="2491"/>
      <c r="L93" s="3098" t="s">
        <v>1785</v>
      </c>
      <c r="M93" s="3099"/>
      <c r="N93" s="3099"/>
      <c r="O93" s="3100"/>
      <c r="P93" s="3098" t="s">
        <v>1786</v>
      </c>
      <c r="Q93" s="3099"/>
      <c r="R93" s="3099"/>
      <c r="S93" s="3100"/>
      <c r="T93" s="2365" t="s">
        <v>1868</v>
      </c>
      <c r="U93" s="2366"/>
      <c r="V93" s="2366"/>
      <c r="W93" s="2367"/>
      <c r="X93" s="3098" t="s">
        <v>1787</v>
      </c>
      <c r="Y93" s="3099"/>
      <c r="Z93" s="3100"/>
      <c r="AA93" s="3101" t="s">
        <v>1788</v>
      </c>
      <c r="AB93" s="3102"/>
      <c r="AC93" s="3103"/>
      <c r="AD93" s="3104"/>
      <c r="AE93" s="3105"/>
      <c r="AF93" s="3105"/>
      <c r="AG93" s="3106"/>
      <c r="AH93" s="3104" t="s">
        <v>1789</v>
      </c>
      <c r="AI93" s="3105"/>
      <c r="AJ93" s="3105"/>
      <c r="AK93" s="3106"/>
      <c r="AL93" s="3139"/>
      <c r="AM93" s="3140"/>
      <c r="AN93" s="3141"/>
      <c r="AO93" s="410"/>
      <c r="AP93" s="3145"/>
      <c r="AQ93" s="3146"/>
      <c r="AR93" s="3146"/>
      <c r="AS93" s="3146"/>
      <c r="AT93" s="3147"/>
      <c r="AU93" s="410"/>
    </row>
    <row r="94" spans="1:47">
      <c r="A94" s="3086"/>
      <c r="B94" s="3087"/>
      <c r="C94" s="3087"/>
      <c r="D94" s="3088"/>
      <c r="E94" s="3089"/>
      <c r="F94" s="3090"/>
      <c r="G94" s="3091"/>
      <c r="H94" s="3074"/>
      <c r="I94" s="3075"/>
      <c r="J94" s="3075"/>
      <c r="K94" s="3076"/>
      <c r="L94" s="3074"/>
      <c r="M94" s="3075"/>
      <c r="N94" s="3075"/>
      <c r="O94" s="3076"/>
      <c r="P94" s="3074"/>
      <c r="Q94" s="3075"/>
      <c r="R94" s="3075"/>
      <c r="S94" s="3076"/>
      <c r="T94" s="3071">
        <f>L94+P94</f>
        <v>0</v>
      </c>
      <c r="U94" s="3072"/>
      <c r="V94" s="3072"/>
      <c r="W94" s="3073"/>
      <c r="X94" s="3074"/>
      <c r="Y94" s="3075"/>
      <c r="Z94" s="3076"/>
      <c r="AA94" s="3074"/>
      <c r="AB94" s="3075"/>
      <c r="AC94" s="3076"/>
      <c r="AD94" s="3074"/>
      <c r="AE94" s="3075"/>
      <c r="AF94" s="3075"/>
      <c r="AG94" s="3076"/>
      <c r="AH94" s="3071">
        <f>H94+AA94+AD94</f>
        <v>0</v>
      </c>
      <c r="AI94" s="3072"/>
      <c r="AJ94" s="3072"/>
      <c r="AK94" s="3073"/>
      <c r="AL94" s="3077"/>
      <c r="AM94" s="3078"/>
      <c r="AN94" s="3079"/>
      <c r="AO94" s="410"/>
      <c r="AP94" s="3145"/>
      <c r="AQ94" s="3146"/>
      <c r="AR94" s="3146"/>
      <c r="AS94" s="3146"/>
      <c r="AT94" s="3147"/>
      <c r="AU94" s="410"/>
    </row>
    <row r="95" spans="1:47">
      <c r="A95" s="3086"/>
      <c r="B95" s="3087"/>
      <c r="C95" s="3087"/>
      <c r="D95" s="3088"/>
      <c r="E95" s="3089"/>
      <c r="F95" s="3090"/>
      <c r="G95" s="3091"/>
      <c r="H95" s="3074"/>
      <c r="I95" s="3075"/>
      <c r="J95" s="3075"/>
      <c r="K95" s="3076"/>
      <c r="L95" s="3074"/>
      <c r="M95" s="3075"/>
      <c r="N95" s="3075"/>
      <c r="O95" s="3076"/>
      <c r="P95" s="3074"/>
      <c r="Q95" s="3075"/>
      <c r="R95" s="3075"/>
      <c r="S95" s="3076"/>
      <c r="T95" s="3071">
        <f>L95+P95</f>
        <v>0</v>
      </c>
      <c r="U95" s="3072"/>
      <c r="V95" s="3072"/>
      <c r="W95" s="3073"/>
      <c r="X95" s="3074"/>
      <c r="Y95" s="3075"/>
      <c r="Z95" s="3076"/>
      <c r="AA95" s="3074"/>
      <c r="AB95" s="3075"/>
      <c r="AC95" s="3076"/>
      <c r="AD95" s="3074"/>
      <c r="AE95" s="3075"/>
      <c r="AF95" s="3075"/>
      <c r="AG95" s="3076"/>
      <c r="AH95" s="3071">
        <f>H95+AA95+AD95</f>
        <v>0</v>
      </c>
      <c r="AI95" s="3072"/>
      <c r="AJ95" s="3072"/>
      <c r="AK95" s="3073"/>
      <c r="AL95" s="3080"/>
      <c r="AM95" s="3081"/>
      <c r="AN95" s="3082"/>
      <c r="AO95" s="410"/>
      <c r="AP95" s="3145"/>
      <c r="AQ95" s="3146"/>
      <c r="AR95" s="3146"/>
      <c r="AS95" s="3146"/>
      <c r="AT95" s="3147"/>
      <c r="AU95" s="410"/>
    </row>
    <row r="96" spans="1:47">
      <c r="A96" s="3092" t="s">
        <v>1561</v>
      </c>
      <c r="B96" s="3093"/>
      <c r="C96" s="3093"/>
      <c r="D96" s="3094"/>
      <c r="E96" s="3095"/>
      <c r="F96" s="3096"/>
      <c r="G96" s="3097"/>
      <c r="H96" s="3071">
        <f>H94+H95</f>
        <v>0</v>
      </c>
      <c r="I96" s="3072"/>
      <c r="J96" s="3072"/>
      <c r="K96" s="3073"/>
      <c r="L96" s="3071">
        <f>L94+L95</f>
        <v>0</v>
      </c>
      <c r="M96" s="3072"/>
      <c r="N96" s="3072"/>
      <c r="O96" s="3073"/>
      <c r="P96" s="3071">
        <f>P94+P95</f>
        <v>0</v>
      </c>
      <c r="Q96" s="3072"/>
      <c r="R96" s="3072"/>
      <c r="S96" s="3073"/>
      <c r="T96" s="3071">
        <f>T94+T95</f>
        <v>0</v>
      </c>
      <c r="U96" s="3072"/>
      <c r="V96" s="3072"/>
      <c r="W96" s="3073"/>
      <c r="X96" s="3071">
        <f>X94+X95</f>
        <v>0</v>
      </c>
      <c r="Y96" s="3072"/>
      <c r="Z96" s="3073"/>
      <c r="AA96" s="3071">
        <f>AA94+AA95</f>
        <v>0</v>
      </c>
      <c r="AB96" s="3072"/>
      <c r="AC96" s="3073"/>
      <c r="AD96" s="3071">
        <f>AD94+AD95</f>
        <v>0</v>
      </c>
      <c r="AE96" s="3072"/>
      <c r="AF96" s="3072"/>
      <c r="AG96" s="3073"/>
      <c r="AH96" s="3071">
        <f>AH94+AH95</f>
        <v>0</v>
      </c>
      <c r="AI96" s="3072"/>
      <c r="AJ96" s="3072"/>
      <c r="AK96" s="3073"/>
      <c r="AL96" s="3083"/>
      <c r="AM96" s="3084"/>
      <c r="AN96" s="3085"/>
      <c r="AO96" s="410"/>
      <c r="AP96" s="3148"/>
      <c r="AQ96" s="3149"/>
      <c r="AR96" s="3149"/>
      <c r="AS96" s="3149"/>
      <c r="AT96" s="3150"/>
      <c r="AU96" s="410"/>
    </row>
    <row r="98" spans="1:46" ht="16.5">
      <c r="A98" s="526" t="s">
        <v>1790</v>
      </c>
    </row>
    <row r="99" spans="1:46" ht="15" customHeight="1">
      <c r="A99" s="427"/>
      <c r="B99" s="2304" t="s">
        <v>1649</v>
      </c>
      <c r="C99" s="2304"/>
      <c r="D99" s="2304"/>
      <c r="E99" s="2304"/>
      <c r="F99" s="428"/>
      <c r="G99" s="2479" t="s">
        <v>1650</v>
      </c>
      <c r="H99" s="2481"/>
      <c r="I99" s="2479" t="s">
        <v>1651</v>
      </c>
      <c r="J99" s="2481"/>
      <c r="K99" s="374" t="s">
        <v>1618</v>
      </c>
      <c r="L99" s="430"/>
      <c r="M99" s="430"/>
      <c r="N99" s="431"/>
      <c r="O99" s="430" t="s">
        <v>1653</v>
      </c>
      <c r="P99" s="2304" t="s">
        <v>1654</v>
      </c>
      <c r="Q99" s="2305"/>
      <c r="R99" s="2497" t="s">
        <v>1655</v>
      </c>
      <c r="S99" s="2480"/>
      <c r="T99" s="3065" t="s">
        <v>1765</v>
      </c>
      <c r="U99" s="3066"/>
      <c r="V99" s="2472" t="s">
        <v>1657</v>
      </c>
      <c r="W99" s="2473"/>
      <c r="X99" s="2474" t="s">
        <v>1658</v>
      </c>
      <c r="Y99" s="2475"/>
      <c r="Z99" s="2476" t="s">
        <v>1659</v>
      </c>
      <c r="AA99" s="2477"/>
      <c r="AB99" s="2478"/>
      <c r="AC99" s="432" t="s">
        <v>1660</v>
      </c>
      <c r="AD99" s="430"/>
      <c r="AE99" s="431"/>
      <c r="AF99" s="2476" t="s">
        <v>1791</v>
      </c>
      <c r="AG99" s="2477"/>
      <c r="AH99" s="2478"/>
      <c r="AI99" s="432" t="s">
        <v>1662</v>
      </c>
      <c r="AJ99" s="431"/>
      <c r="AK99" s="2476" t="s">
        <v>1664</v>
      </c>
      <c r="AL99" s="2477"/>
      <c r="AM99" s="2478"/>
      <c r="AN99" s="432" t="s">
        <v>1665</v>
      </c>
      <c r="AO99" s="433"/>
      <c r="AP99" s="434"/>
      <c r="AQ99" s="2479" t="s">
        <v>1666</v>
      </c>
      <c r="AR99" s="2480"/>
      <c r="AS99" s="2480"/>
      <c r="AT99" s="2481"/>
    </row>
    <row r="100" spans="1:46">
      <c r="A100" s="435"/>
      <c r="B100" s="2502" t="s">
        <v>1667</v>
      </c>
      <c r="C100" s="2502"/>
      <c r="D100" s="2502"/>
      <c r="E100" s="2502"/>
      <c r="F100" s="436"/>
      <c r="G100" s="2482" t="s">
        <v>1668</v>
      </c>
      <c r="H100" s="2484"/>
      <c r="I100" s="2482" t="s">
        <v>1766</v>
      </c>
      <c r="J100" s="2484"/>
      <c r="K100" s="3062" t="s">
        <v>1767</v>
      </c>
      <c r="L100" s="3063"/>
      <c r="M100" s="3063"/>
      <c r="N100" s="3064"/>
      <c r="O100" s="2445" t="s">
        <v>1856</v>
      </c>
      <c r="P100" s="2446"/>
      <c r="Q100" s="2447"/>
      <c r="R100" s="2482"/>
      <c r="S100" s="2483"/>
      <c r="T100" s="3067"/>
      <c r="U100" s="3068"/>
      <c r="V100" s="2498" t="s">
        <v>1670</v>
      </c>
      <c r="W100" s="2499"/>
      <c r="X100" s="2460" t="s">
        <v>1768</v>
      </c>
      <c r="Y100" s="2462"/>
      <c r="Z100" s="2457" t="s">
        <v>1672</v>
      </c>
      <c r="AA100" s="2458"/>
      <c r="AB100" s="2459"/>
      <c r="AC100" s="2460" t="s">
        <v>1769</v>
      </c>
      <c r="AD100" s="2461"/>
      <c r="AE100" s="2462"/>
      <c r="AF100" s="2466" t="s">
        <v>1674</v>
      </c>
      <c r="AG100" s="2467"/>
      <c r="AH100" s="2468"/>
      <c r="AI100" s="2460" t="s">
        <v>1770</v>
      </c>
      <c r="AJ100" s="2462"/>
      <c r="AK100" s="2466" t="s">
        <v>1676</v>
      </c>
      <c r="AL100" s="2467"/>
      <c r="AM100" s="2468"/>
      <c r="AN100" s="2466" t="s">
        <v>1677</v>
      </c>
      <c r="AO100" s="2467"/>
      <c r="AP100" s="2468"/>
      <c r="AQ100" s="2482"/>
      <c r="AR100" s="2483"/>
      <c r="AS100" s="2483"/>
      <c r="AT100" s="2484"/>
    </row>
    <row r="101" spans="1:46">
      <c r="A101" s="2500" t="s">
        <v>1678</v>
      </c>
      <c r="B101" s="2506"/>
      <c r="C101" s="2506"/>
      <c r="D101" s="2506"/>
      <c r="E101" s="2506"/>
      <c r="F101" s="2501"/>
      <c r="G101" s="2485" t="s">
        <v>1679</v>
      </c>
      <c r="H101" s="2487"/>
      <c r="I101" s="2485" t="s">
        <v>1680</v>
      </c>
      <c r="J101" s="2487"/>
      <c r="K101" s="515" t="s">
        <v>1771</v>
      </c>
      <c r="L101" s="392"/>
      <c r="M101" s="392"/>
      <c r="N101" s="394"/>
      <c r="O101" s="2448"/>
      <c r="P101" s="2449"/>
      <c r="Q101" s="2450"/>
      <c r="R101" s="2485"/>
      <c r="S101" s="2486"/>
      <c r="T101" s="3069"/>
      <c r="U101" s="3070"/>
      <c r="V101" s="2500" t="s">
        <v>1681</v>
      </c>
      <c r="W101" s="2501"/>
      <c r="X101" s="2463"/>
      <c r="Y101" s="2465"/>
      <c r="Z101" s="3059" t="s">
        <v>1682</v>
      </c>
      <c r="AA101" s="3060"/>
      <c r="AB101" s="3061"/>
      <c r="AC101" s="2463"/>
      <c r="AD101" s="2464"/>
      <c r="AE101" s="2465"/>
      <c r="AF101" s="2469"/>
      <c r="AG101" s="2470"/>
      <c r="AH101" s="2471"/>
      <c r="AI101" s="2463"/>
      <c r="AJ101" s="2465"/>
      <c r="AK101" s="2469"/>
      <c r="AL101" s="2470"/>
      <c r="AM101" s="2471"/>
      <c r="AN101" s="2469"/>
      <c r="AO101" s="2470"/>
      <c r="AP101" s="2471"/>
      <c r="AQ101" s="2485"/>
      <c r="AR101" s="2486"/>
      <c r="AS101" s="2486"/>
      <c r="AT101" s="2487"/>
    </row>
    <row r="102" spans="1:46">
      <c r="A102" s="2955"/>
      <c r="B102" s="2956"/>
      <c r="C102" s="2956"/>
      <c r="D102" s="2956"/>
      <c r="E102" s="2956"/>
      <c r="F102" s="2957"/>
      <c r="G102" s="2961"/>
      <c r="H102" s="2962"/>
      <c r="I102" s="2965"/>
      <c r="J102" s="2967"/>
      <c r="K102" s="2969"/>
      <c r="L102" s="2970"/>
      <c r="M102" s="2970"/>
      <c r="N102" s="2971"/>
      <c r="O102" s="2975"/>
      <c r="P102" s="2976"/>
      <c r="Q102" s="2977"/>
      <c r="R102" s="2961"/>
      <c r="S102" s="2962"/>
      <c r="T102" s="3035"/>
      <c r="U102" s="3036"/>
      <c r="V102" s="3037"/>
      <c r="W102" s="3038"/>
      <c r="X102" s="3041"/>
      <c r="Y102" s="3042"/>
      <c r="Z102" s="3056"/>
      <c r="AA102" s="3057"/>
      <c r="AB102" s="3058"/>
      <c r="AC102" s="3044"/>
      <c r="AD102" s="3045"/>
      <c r="AE102" s="3046"/>
      <c r="AF102" s="516"/>
      <c r="AG102" s="517"/>
      <c r="AH102" s="518"/>
      <c r="AI102" s="3021"/>
      <c r="AJ102" s="3022"/>
      <c r="AK102" s="516"/>
      <c r="AL102" s="519"/>
      <c r="AM102" s="520"/>
      <c r="AN102" s="84"/>
      <c r="AO102" s="85"/>
      <c r="AP102" s="86"/>
      <c r="AQ102" s="3015"/>
      <c r="AR102" s="3016"/>
      <c r="AS102" s="3016"/>
      <c r="AT102" s="3017"/>
    </row>
    <row r="103" spans="1:46">
      <c r="A103" s="2958"/>
      <c r="B103" s="2959"/>
      <c r="C103" s="2959"/>
      <c r="D103" s="2959"/>
      <c r="E103" s="2959"/>
      <c r="F103" s="2960"/>
      <c r="G103" s="2963"/>
      <c r="H103" s="2964"/>
      <c r="I103" s="2966"/>
      <c r="J103" s="2968"/>
      <c r="K103" s="2972"/>
      <c r="L103" s="2973"/>
      <c r="M103" s="2973"/>
      <c r="N103" s="2974"/>
      <c r="O103" s="2978"/>
      <c r="P103" s="2979"/>
      <c r="Q103" s="2980"/>
      <c r="R103" s="2963"/>
      <c r="S103" s="2964"/>
      <c r="T103" s="3031"/>
      <c r="U103" s="3032"/>
      <c r="V103" s="3039"/>
      <c r="W103" s="3040"/>
      <c r="X103" s="3033">
        <v>12</v>
      </c>
      <c r="Y103" s="3034"/>
      <c r="Z103" s="2978"/>
      <c r="AA103" s="2979"/>
      <c r="AB103" s="2980"/>
      <c r="AC103" s="3047"/>
      <c r="AD103" s="3048"/>
      <c r="AE103" s="3049"/>
      <c r="AF103" s="3053">
        <f>Z103+AC102</f>
        <v>0</v>
      </c>
      <c r="AG103" s="3054"/>
      <c r="AH103" s="3055"/>
      <c r="AI103" s="3023"/>
      <c r="AJ103" s="3024"/>
      <c r="AK103" s="3028">
        <f>ROUNDDOWN(AF103*AI102,0)</f>
        <v>0</v>
      </c>
      <c r="AL103" s="3029"/>
      <c r="AM103" s="3030"/>
      <c r="AN103" s="3012"/>
      <c r="AO103" s="3013"/>
      <c r="AP103" s="3014"/>
      <c r="AQ103" s="3018"/>
      <c r="AR103" s="3019"/>
      <c r="AS103" s="3019"/>
      <c r="AT103" s="3020"/>
    </row>
    <row r="104" spans="1:46">
      <c r="A104" s="2955"/>
      <c r="B104" s="2956"/>
      <c r="C104" s="2956"/>
      <c r="D104" s="2956"/>
      <c r="E104" s="2956"/>
      <c r="F104" s="2957"/>
      <c r="G104" s="2961"/>
      <c r="H104" s="2962"/>
      <c r="I104" s="2965"/>
      <c r="J104" s="2967"/>
      <c r="K104" s="2969"/>
      <c r="L104" s="2970"/>
      <c r="M104" s="2970"/>
      <c r="N104" s="2971"/>
      <c r="O104" s="2975"/>
      <c r="P104" s="2976"/>
      <c r="Q104" s="2977"/>
      <c r="R104" s="2961"/>
      <c r="S104" s="2962"/>
      <c r="T104" s="3035"/>
      <c r="U104" s="3036"/>
      <c r="V104" s="3037"/>
      <c r="W104" s="3038"/>
      <c r="X104" s="3041"/>
      <c r="Y104" s="3042"/>
      <c r="Z104" s="3043"/>
      <c r="AA104" s="3043"/>
      <c r="AB104" s="3043"/>
      <c r="AC104" s="3044"/>
      <c r="AD104" s="3045"/>
      <c r="AE104" s="3046"/>
      <c r="AF104" s="3050">
        <f>Z104+AC104</f>
        <v>0</v>
      </c>
      <c r="AG104" s="3051"/>
      <c r="AH104" s="3052"/>
      <c r="AI104" s="3021"/>
      <c r="AJ104" s="3022"/>
      <c r="AK104" s="3025">
        <f>ROUNDDOWN(AF104*AI104,0)</f>
        <v>0</v>
      </c>
      <c r="AL104" s="3026"/>
      <c r="AM104" s="3027"/>
      <c r="AN104" s="3009"/>
      <c r="AO104" s="3010"/>
      <c r="AP104" s="3011"/>
      <c r="AQ104" s="3015"/>
      <c r="AR104" s="3016"/>
      <c r="AS104" s="3016"/>
      <c r="AT104" s="3017"/>
    </row>
    <row r="105" spans="1:46">
      <c r="A105" s="2958"/>
      <c r="B105" s="2959"/>
      <c r="C105" s="2959"/>
      <c r="D105" s="2959"/>
      <c r="E105" s="2959"/>
      <c r="F105" s="2960"/>
      <c r="G105" s="2963"/>
      <c r="H105" s="2964"/>
      <c r="I105" s="2966"/>
      <c r="J105" s="2968"/>
      <c r="K105" s="2972"/>
      <c r="L105" s="2973"/>
      <c r="M105" s="2973"/>
      <c r="N105" s="2974"/>
      <c r="O105" s="2978"/>
      <c r="P105" s="2979"/>
      <c r="Q105" s="2980"/>
      <c r="R105" s="2963"/>
      <c r="S105" s="2964"/>
      <c r="T105" s="3031"/>
      <c r="U105" s="3032"/>
      <c r="V105" s="3039"/>
      <c r="W105" s="3040"/>
      <c r="X105" s="3033">
        <v>12</v>
      </c>
      <c r="Y105" s="3034"/>
      <c r="Z105" s="3043"/>
      <c r="AA105" s="3043"/>
      <c r="AB105" s="3043"/>
      <c r="AC105" s="3047"/>
      <c r="AD105" s="3048"/>
      <c r="AE105" s="3049"/>
      <c r="AF105" s="3053"/>
      <c r="AG105" s="3054"/>
      <c r="AH105" s="3055"/>
      <c r="AI105" s="3023"/>
      <c r="AJ105" s="3024"/>
      <c r="AK105" s="3028"/>
      <c r="AL105" s="3029"/>
      <c r="AM105" s="3030"/>
      <c r="AN105" s="3012"/>
      <c r="AO105" s="3013"/>
      <c r="AP105" s="3014"/>
      <c r="AQ105" s="3018"/>
      <c r="AR105" s="3019"/>
      <c r="AS105" s="3019"/>
      <c r="AT105" s="3020"/>
    </row>
    <row r="106" spans="1:46">
      <c r="A106" s="2955"/>
      <c r="B106" s="2956"/>
      <c r="C106" s="2956"/>
      <c r="D106" s="2956"/>
      <c r="E106" s="2956"/>
      <c r="F106" s="2957"/>
      <c r="G106" s="2961"/>
      <c r="H106" s="2962"/>
      <c r="I106" s="2965"/>
      <c r="J106" s="2967"/>
      <c r="K106" s="2969"/>
      <c r="L106" s="2970"/>
      <c r="M106" s="2970"/>
      <c r="N106" s="2971"/>
      <c r="O106" s="2975"/>
      <c r="P106" s="2976"/>
      <c r="Q106" s="2977"/>
      <c r="R106" s="2961"/>
      <c r="S106" s="2962"/>
      <c r="T106" s="3035"/>
      <c r="U106" s="3036"/>
      <c r="V106" s="3037"/>
      <c r="W106" s="3038"/>
      <c r="X106" s="3041"/>
      <c r="Y106" s="3042"/>
      <c r="Z106" s="3043"/>
      <c r="AA106" s="3043"/>
      <c r="AB106" s="3043"/>
      <c r="AC106" s="3044"/>
      <c r="AD106" s="3045"/>
      <c r="AE106" s="3046"/>
      <c r="AF106" s="3050">
        <f>Z106+AC106</f>
        <v>0</v>
      </c>
      <c r="AG106" s="3051"/>
      <c r="AH106" s="3052"/>
      <c r="AI106" s="3021"/>
      <c r="AJ106" s="3022"/>
      <c r="AK106" s="3025">
        <f>ROUNDDOWN(AF106*AI106,0)</f>
        <v>0</v>
      </c>
      <c r="AL106" s="3026"/>
      <c r="AM106" s="3027"/>
      <c r="AN106" s="3009"/>
      <c r="AO106" s="3010"/>
      <c r="AP106" s="3011"/>
      <c r="AQ106" s="3015"/>
      <c r="AR106" s="3016"/>
      <c r="AS106" s="3016"/>
      <c r="AT106" s="3017"/>
    </row>
    <row r="107" spans="1:46">
      <c r="A107" s="2958"/>
      <c r="B107" s="2959"/>
      <c r="C107" s="2959"/>
      <c r="D107" s="2959"/>
      <c r="E107" s="2959"/>
      <c r="F107" s="2960"/>
      <c r="G107" s="2963"/>
      <c r="H107" s="2964"/>
      <c r="I107" s="2966"/>
      <c r="J107" s="2968"/>
      <c r="K107" s="2972"/>
      <c r="L107" s="2973"/>
      <c r="M107" s="2973"/>
      <c r="N107" s="2974"/>
      <c r="O107" s="2978"/>
      <c r="P107" s="2979"/>
      <c r="Q107" s="2980"/>
      <c r="R107" s="2963"/>
      <c r="S107" s="2964"/>
      <c r="T107" s="3031"/>
      <c r="U107" s="3032"/>
      <c r="V107" s="3039"/>
      <c r="W107" s="3040"/>
      <c r="X107" s="3033">
        <v>12</v>
      </c>
      <c r="Y107" s="3034"/>
      <c r="Z107" s="3043"/>
      <c r="AA107" s="3043"/>
      <c r="AB107" s="3043"/>
      <c r="AC107" s="3047"/>
      <c r="AD107" s="3048"/>
      <c r="AE107" s="3049"/>
      <c r="AF107" s="3053"/>
      <c r="AG107" s="3054"/>
      <c r="AH107" s="3055"/>
      <c r="AI107" s="3023"/>
      <c r="AJ107" s="3024"/>
      <c r="AK107" s="3028"/>
      <c r="AL107" s="3029"/>
      <c r="AM107" s="3030"/>
      <c r="AN107" s="3012"/>
      <c r="AO107" s="3013"/>
      <c r="AP107" s="3014"/>
      <c r="AQ107" s="3018"/>
      <c r="AR107" s="3019"/>
      <c r="AS107" s="3019"/>
      <c r="AT107" s="3020"/>
    </row>
    <row r="108" spans="1:46">
      <c r="A108" s="2955"/>
      <c r="B108" s="2956"/>
      <c r="C108" s="2956"/>
      <c r="D108" s="2956"/>
      <c r="E108" s="2956"/>
      <c r="F108" s="2957"/>
      <c r="G108" s="2961"/>
      <c r="H108" s="2962"/>
      <c r="I108" s="2965"/>
      <c r="J108" s="2967"/>
      <c r="K108" s="2969"/>
      <c r="L108" s="2970"/>
      <c r="M108" s="2970"/>
      <c r="N108" s="2971"/>
      <c r="O108" s="2975"/>
      <c r="P108" s="2976"/>
      <c r="Q108" s="2977"/>
      <c r="R108" s="2961"/>
      <c r="S108" s="2962"/>
      <c r="T108" s="3035"/>
      <c r="U108" s="3036"/>
      <c r="V108" s="3037"/>
      <c r="W108" s="3038"/>
      <c r="X108" s="3041"/>
      <c r="Y108" s="3042"/>
      <c r="Z108" s="3043"/>
      <c r="AA108" s="3043"/>
      <c r="AB108" s="3043"/>
      <c r="AC108" s="3044"/>
      <c r="AD108" s="3045"/>
      <c r="AE108" s="3046"/>
      <c r="AF108" s="3050">
        <f>Z108+AC108</f>
        <v>0</v>
      </c>
      <c r="AG108" s="3051"/>
      <c r="AH108" s="3052"/>
      <c r="AI108" s="3021"/>
      <c r="AJ108" s="3022"/>
      <c r="AK108" s="3025">
        <f>ROUNDDOWN(AF108*AI108,0)</f>
        <v>0</v>
      </c>
      <c r="AL108" s="3026"/>
      <c r="AM108" s="3027"/>
      <c r="AN108" s="3009"/>
      <c r="AO108" s="3010"/>
      <c r="AP108" s="3011"/>
      <c r="AQ108" s="3015"/>
      <c r="AR108" s="3016"/>
      <c r="AS108" s="3016"/>
      <c r="AT108" s="3017"/>
    </row>
    <row r="109" spans="1:46">
      <c r="A109" s="2958"/>
      <c r="B109" s="2959"/>
      <c r="C109" s="2959"/>
      <c r="D109" s="2959"/>
      <c r="E109" s="2959"/>
      <c r="F109" s="2960"/>
      <c r="G109" s="2963"/>
      <c r="H109" s="2964"/>
      <c r="I109" s="2966"/>
      <c r="J109" s="2968"/>
      <c r="K109" s="2972"/>
      <c r="L109" s="2973"/>
      <c r="M109" s="2973"/>
      <c r="N109" s="2974"/>
      <c r="O109" s="2978"/>
      <c r="P109" s="2979"/>
      <c r="Q109" s="2980"/>
      <c r="R109" s="2963"/>
      <c r="S109" s="2964"/>
      <c r="T109" s="3031"/>
      <c r="U109" s="3032"/>
      <c r="V109" s="3039"/>
      <c r="W109" s="3040"/>
      <c r="X109" s="3033">
        <v>12</v>
      </c>
      <c r="Y109" s="3034"/>
      <c r="Z109" s="3043"/>
      <c r="AA109" s="3043"/>
      <c r="AB109" s="3043"/>
      <c r="AC109" s="3047"/>
      <c r="AD109" s="3048"/>
      <c r="AE109" s="3049"/>
      <c r="AF109" s="3053"/>
      <c r="AG109" s="3054"/>
      <c r="AH109" s="3055"/>
      <c r="AI109" s="3023"/>
      <c r="AJ109" s="3024"/>
      <c r="AK109" s="3028"/>
      <c r="AL109" s="3029"/>
      <c r="AM109" s="3030"/>
      <c r="AN109" s="3012"/>
      <c r="AO109" s="3013"/>
      <c r="AP109" s="3014"/>
      <c r="AQ109" s="3018"/>
      <c r="AR109" s="3019"/>
      <c r="AS109" s="3019"/>
      <c r="AT109" s="3020"/>
    </row>
    <row r="110" spans="1:46">
      <c r="A110" s="2955"/>
      <c r="B110" s="2956"/>
      <c r="C110" s="2956"/>
      <c r="D110" s="2956"/>
      <c r="E110" s="2956"/>
      <c r="F110" s="2957"/>
      <c r="G110" s="2961"/>
      <c r="H110" s="2962"/>
      <c r="I110" s="2965"/>
      <c r="J110" s="2967"/>
      <c r="K110" s="2969"/>
      <c r="L110" s="2970"/>
      <c r="M110" s="2970"/>
      <c r="N110" s="2971"/>
      <c r="O110" s="2975"/>
      <c r="P110" s="2976"/>
      <c r="Q110" s="2977"/>
      <c r="R110" s="2961"/>
      <c r="S110" s="2962"/>
      <c r="T110" s="3035"/>
      <c r="U110" s="3036"/>
      <c r="V110" s="3037"/>
      <c r="W110" s="3038"/>
      <c r="X110" s="3041"/>
      <c r="Y110" s="3042"/>
      <c r="Z110" s="3043"/>
      <c r="AA110" s="3043"/>
      <c r="AB110" s="3043"/>
      <c r="AC110" s="3044"/>
      <c r="AD110" s="3045"/>
      <c r="AE110" s="3046"/>
      <c r="AF110" s="3050">
        <f>Z110+AC110</f>
        <v>0</v>
      </c>
      <c r="AG110" s="3051"/>
      <c r="AH110" s="3052"/>
      <c r="AI110" s="3021"/>
      <c r="AJ110" s="3022"/>
      <c r="AK110" s="3025">
        <f>ROUNDDOWN(AF110*AI110,0)</f>
        <v>0</v>
      </c>
      <c r="AL110" s="3026"/>
      <c r="AM110" s="3027"/>
      <c r="AN110" s="3009"/>
      <c r="AO110" s="3010"/>
      <c r="AP110" s="3011"/>
      <c r="AQ110" s="3015"/>
      <c r="AR110" s="3016"/>
      <c r="AS110" s="3016"/>
      <c r="AT110" s="3017"/>
    </row>
    <row r="111" spans="1:46">
      <c r="A111" s="2958"/>
      <c r="B111" s="2959"/>
      <c r="C111" s="2959"/>
      <c r="D111" s="2959"/>
      <c r="E111" s="2959"/>
      <c r="F111" s="2960"/>
      <c r="G111" s="2963"/>
      <c r="H111" s="2964"/>
      <c r="I111" s="2966"/>
      <c r="J111" s="2968"/>
      <c r="K111" s="2972"/>
      <c r="L111" s="2973"/>
      <c r="M111" s="2973"/>
      <c r="N111" s="2974"/>
      <c r="O111" s="2978"/>
      <c r="P111" s="2979"/>
      <c r="Q111" s="2980"/>
      <c r="R111" s="2963"/>
      <c r="S111" s="2964"/>
      <c r="T111" s="3031"/>
      <c r="U111" s="3032"/>
      <c r="V111" s="3039"/>
      <c r="W111" s="3040"/>
      <c r="X111" s="3033">
        <v>12</v>
      </c>
      <c r="Y111" s="3034"/>
      <c r="Z111" s="3043"/>
      <c r="AA111" s="3043"/>
      <c r="AB111" s="3043"/>
      <c r="AC111" s="3047"/>
      <c r="AD111" s="3048"/>
      <c r="AE111" s="3049"/>
      <c r="AF111" s="3053"/>
      <c r="AG111" s="3054"/>
      <c r="AH111" s="3055"/>
      <c r="AI111" s="3023"/>
      <c r="AJ111" s="3024"/>
      <c r="AK111" s="3028"/>
      <c r="AL111" s="3029"/>
      <c r="AM111" s="3030"/>
      <c r="AN111" s="3012"/>
      <c r="AO111" s="3013"/>
      <c r="AP111" s="3014"/>
      <c r="AQ111" s="3018"/>
      <c r="AR111" s="3019"/>
      <c r="AS111" s="3019"/>
      <c r="AT111" s="3020"/>
    </row>
    <row r="112" spans="1:46">
      <c r="A112" s="2955"/>
      <c r="B112" s="2956"/>
      <c r="C112" s="2956"/>
      <c r="D112" s="2956"/>
      <c r="E112" s="2956"/>
      <c r="F112" s="2957"/>
      <c r="G112" s="2961"/>
      <c r="H112" s="2962"/>
      <c r="I112" s="2965"/>
      <c r="J112" s="2967"/>
      <c r="K112" s="2969"/>
      <c r="L112" s="2970"/>
      <c r="M112" s="2970"/>
      <c r="N112" s="2971"/>
      <c r="O112" s="2975"/>
      <c r="P112" s="2976"/>
      <c r="Q112" s="2977"/>
      <c r="R112" s="2961"/>
      <c r="S112" s="2962"/>
      <c r="T112" s="3035"/>
      <c r="U112" s="3036"/>
      <c r="V112" s="3037"/>
      <c r="W112" s="3038"/>
      <c r="X112" s="3041"/>
      <c r="Y112" s="3042"/>
      <c r="Z112" s="3043"/>
      <c r="AA112" s="3043"/>
      <c r="AB112" s="3043"/>
      <c r="AC112" s="3044"/>
      <c r="AD112" s="3045"/>
      <c r="AE112" s="3046"/>
      <c r="AF112" s="3050">
        <f>Z112+AC112</f>
        <v>0</v>
      </c>
      <c r="AG112" s="3051"/>
      <c r="AH112" s="3052"/>
      <c r="AI112" s="3021"/>
      <c r="AJ112" s="3022"/>
      <c r="AK112" s="3025">
        <f>ROUNDDOWN(AF112*AI112,0)</f>
        <v>0</v>
      </c>
      <c r="AL112" s="3026"/>
      <c r="AM112" s="3027"/>
      <c r="AN112" s="3009"/>
      <c r="AO112" s="3010"/>
      <c r="AP112" s="3011"/>
      <c r="AQ112" s="3015"/>
      <c r="AR112" s="3016"/>
      <c r="AS112" s="3016"/>
      <c r="AT112" s="3017"/>
    </row>
    <row r="113" spans="1:46">
      <c r="A113" s="2958"/>
      <c r="B113" s="2959"/>
      <c r="C113" s="2959"/>
      <c r="D113" s="2959"/>
      <c r="E113" s="2959"/>
      <c r="F113" s="2960"/>
      <c r="G113" s="2963"/>
      <c r="H113" s="2964"/>
      <c r="I113" s="2966"/>
      <c r="J113" s="2968"/>
      <c r="K113" s="2972"/>
      <c r="L113" s="2973"/>
      <c r="M113" s="2973"/>
      <c r="N113" s="2974"/>
      <c r="O113" s="2978"/>
      <c r="P113" s="2979"/>
      <c r="Q113" s="2980"/>
      <c r="R113" s="2963"/>
      <c r="S113" s="2964"/>
      <c r="T113" s="3031"/>
      <c r="U113" s="3032"/>
      <c r="V113" s="3039"/>
      <c r="W113" s="3040"/>
      <c r="X113" s="3033">
        <v>12</v>
      </c>
      <c r="Y113" s="3034"/>
      <c r="Z113" s="3043"/>
      <c r="AA113" s="3043"/>
      <c r="AB113" s="3043"/>
      <c r="AC113" s="3047"/>
      <c r="AD113" s="3048"/>
      <c r="AE113" s="3049"/>
      <c r="AF113" s="3053"/>
      <c r="AG113" s="3054"/>
      <c r="AH113" s="3055"/>
      <c r="AI113" s="3023"/>
      <c r="AJ113" s="3024"/>
      <c r="AK113" s="3028"/>
      <c r="AL113" s="3029"/>
      <c r="AM113" s="3030"/>
      <c r="AN113" s="3012"/>
      <c r="AO113" s="3013"/>
      <c r="AP113" s="3014"/>
      <c r="AQ113" s="3018"/>
      <c r="AR113" s="3019"/>
      <c r="AS113" s="3019"/>
      <c r="AT113" s="3020"/>
    </row>
    <row r="114" spans="1:46">
      <c r="A114" s="2955"/>
      <c r="B114" s="2956"/>
      <c r="C114" s="2956"/>
      <c r="D114" s="2956"/>
      <c r="E114" s="2956"/>
      <c r="F114" s="2957"/>
      <c r="G114" s="2961"/>
      <c r="H114" s="2962"/>
      <c r="I114" s="2965"/>
      <c r="J114" s="2967"/>
      <c r="K114" s="2969"/>
      <c r="L114" s="2970"/>
      <c r="M114" s="2970"/>
      <c r="N114" s="2971"/>
      <c r="O114" s="2975"/>
      <c r="P114" s="2976"/>
      <c r="Q114" s="2977"/>
      <c r="R114" s="2961"/>
      <c r="S114" s="2962"/>
      <c r="T114" s="3035"/>
      <c r="U114" s="3036"/>
      <c r="V114" s="3037"/>
      <c r="W114" s="3038"/>
      <c r="X114" s="3041"/>
      <c r="Y114" s="3042"/>
      <c r="Z114" s="3043"/>
      <c r="AA114" s="3043"/>
      <c r="AB114" s="3043"/>
      <c r="AC114" s="3044"/>
      <c r="AD114" s="3045"/>
      <c r="AE114" s="3046"/>
      <c r="AF114" s="3050">
        <f>Z114+AC114</f>
        <v>0</v>
      </c>
      <c r="AG114" s="3051"/>
      <c r="AH114" s="3052"/>
      <c r="AI114" s="3021"/>
      <c r="AJ114" s="3022"/>
      <c r="AK114" s="3025">
        <f>ROUNDDOWN(AF114*AI114,0)</f>
        <v>0</v>
      </c>
      <c r="AL114" s="3026"/>
      <c r="AM114" s="3027"/>
      <c r="AN114" s="3009"/>
      <c r="AO114" s="3010"/>
      <c r="AP114" s="3011"/>
      <c r="AQ114" s="3015"/>
      <c r="AR114" s="3016"/>
      <c r="AS114" s="3016"/>
      <c r="AT114" s="3017"/>
    </row>
    <row r="115" spans="1:46">
      <c r="A115" s="2958"/>
      <c r="B115" s="2959"/>
      <c r="C115" s="2959"/>
      <c r="D115" s="2959"/>
      <c r="E115" s="2959"/>
      <c r="F115" s="2960"/>
      <c r="G115" s="2963"/>
      <c r="H115" s="2964"/>
      <c r="I115" s="2966"/>
      <c r="J115" s="2968"/>
      <c r="K115" s="2972"/>
      <c r="L115" s="2973"/>
      <c r="M115" s="2973"/>
      <c r="N115" s="2974"/>
      <c r="O115" s="2978"/>
      <c r="P115" s="2979"/>
      <c r="Q115" s="2980"/>
      <c r="R115" s="2963"/>
      <c r="S115" s="2964"/>
      <c r="T115" s="3031"/>
      <c r="U115" s="3032"/>
      <c r="V115" s="3039"/>
      <c r="W115" s="3040"/>
      <c r="X115" s="3033">
        <v>12</v>
      </c>
      <c r="Y115" s="3034"/>
      <c r="Z115" s="3043"/>
      <c r="AA115" s="3043"/>
      <c r="AB115" s="3043"/>
      <c r="AC115" s="3047"/>
      <c r="AD115" s="3048"/>
      <c r="AE115" s="3049"/>
      <c r="AF115" s="3053"/>
      <c r="AG115" s="3054"/>
      <c r="AH115" s="3055"/>
      <c r="AI115" s="3023"/>
      <c r="AJ115" s="3024"/>
      <c r="AK115" s="3028"/>
      <c r="AL115" s="3029"/>
      <c r="AM115" s="3030"/>
      <c r="AN115" s="3012"/>
      <c r="AO115" s="3013"/>
      <c r="AP115" s="3014"/>
      <c r="AQ115" s="3018"/>
      <c r="AR115" s="3019"/>
      <c r="AS115" s="3019"/>
      <c r="AT115" s="3020"/>
    </row>
    <row r="116" spans="1:46">
      <c r="A116" s="2955"/>
      <c r="B116" s="2956"/>
      <c r="C116" s="2956"/>
      <c r="D116" s="2956"/>
      <c r="E116" s="2956"/>
      <c r="F116" s="2957"/>
      <c r="G116" s="2961"/>
      <c r="H116" s="2962"/>
      <c r="I116" s="2965"/>
      <c r="J116" s="2967"/>
      <c r="K116" s="2969"/>
      <c r="L116" s="2970"/>
      <c r="M116" s="2970"/>
      <c r="N116" s="2971"/>
      <c r="O116" s="2975"/>
      <c r="P116" s="2976"/>
      <c r="Q116" s="2977"/>
      <c r="R116" s="2961"/>
      <c r="S116" s="2962"/>
      <c r="T116" s="3035"/>
      <c r="U116" s="3036"/>
      <c r="V116" s="3037"/>
      <c r="W116" s="3038"/>
      <c r="X116" s="3041"/>
      <c r="Y116" s="3042"/>
      <c r="Z116" s="3043"/>
      <c r="AA116" s="3043"/>
      <c r="AB116" s="3043"/>
      <c r="AC116" s="3044"/>
      <c r="AD116" s="3045"/>
      <c r="AE116" s="3046"/>
      <c r="AF116" s="3050">
        <f>Z116+AC116</f>
        <v>0</v>
      </c>
      <c r="AG116" s="3051"/>
      <c r="AH116" s="3052"/>
      <c r="AI116" s="3021"/>
      <c r="AJ116" s="3022"/>
      <c r="AK116" s="3025">
        <f>ROUNDDOWN(AF116*AI116,0)</f>
        <v>0</v>
      </c>
      <c r="AL116" s="3026"/>
      <c r="AM116" s="3027"/>
      <c r="AN116" s="3009"/>
      <c r="AO116" s="3010"/>
      <c r="AP116" s="3011"/>
      <c r="AQ116" s="3015"/>
      <c r="AR116" s="3016"/>
      <c r="AS116" s="3016"/>
      <c r="AT116" s="3017"/>
    </row>
    <row r="117" spans="1:46">
      <c r="A117" s="2958"/>
      <c r="B117" s="2959"/>
      <c r="C117" s="2959"/>
      <c r="D117" s="2959"/>
      <c r="E117" s="2959"/>
      <c r="F117" s="2960"/>
      <c r="G117" s="2963"/>
      <c r="H117" s="2964"/>
      <c r="I117" s="2966"/>
      <c r="J117" s="2968"/>
      <c r="K117" s="2972"/>
      <c r="L117" s="2973"/>
      <c r="M117" s="2973"/>
      <c r="N117" s="2974"/>
      <c r="O117" s="2978"/>
      <c r="P117" s="2979"/>
      <c r="Q117" s="2980"/>
      <c r="R117" s="2963"/>
      <c r="S117" s="2964"/>
      <c r="T117" s="3031"/>
      <c r="U117" s="3032"/>
      <c r="V117" s="3039"/>
      <c r="W117" s="3040"/>
      <c r="X117" s="3033">
        <v>12</v>
      </c>
      <c r="Y117" s="3034"/>
      <c r="Z117" s="3043"/>
      <c r="AA117" s="3043"/>
      <c r="AB117" s="3043"/>
      <c r="AC117" s="3047"/>
      <c r="AD117" s="3048"/>
      <c r="AE117" s="3049"/>
      <c r="AF117" s="3053"/>
      <c r="AG117" s="3054"/>
      <c r="AH117" s="3055"/>
      <c r="AI117" s="3023"/>
      <c r="AJ117" s="3024"/>
      <c r="AK117" s="3028"/>
      <c r="AL117" s="3029"/>
      <c r="AM117" s="3030"/>
      <c r="AN117" s="3012"/>
      <c r="AO117" s="3013"/>
      <c r="AP117" s="3014"/>
      <c r="AQ117" s="3018"/>
      <c r="AR117" s="3019"/>
      <c r="AS117" s="3019"/>
      <c r="AT117" s="3020"/>
    </row>
    <row r="118" spans="1:46">
      <c r="A118" s="2955"/>
      <c r="B118" s="2956"/>
      <c r="C118" s="2956"/>
      <c r="D118" s="2956"/>
      <c r="E118" s="2956"/>
      <c r="F118" s="2957"/>
      <c r="G118" s="2961"/>
      <c r="H118" s="2962"/>
      <c r="I118" s="2965"/>
      <c r="J118" s="2967"/>
      <c r="K118" s="2969"/>
      <c r="L118" s="2970"/>
      <c r="M118" s="2970"/>
      <c r="N118" s="2971"/>
      <c r="O118" s="2975"/>
      <c r="P118" s="2976"/>
      <c r="Q118" s="2977"/>
      <c r="R118" s="2961"/>
      <c r="S118" s="2962"/>
      <c r="T118" s="3035"/>
      <c r="U118" s="3036"/>
      <c r="V118" s="3037"/>
      <c r="W118" s="3038"/>
      <c r="X118" s="3041"/>
      <c r="Y118" s="3042"/>
      <c r="Z118" s="3043"/>
      <c r="AA118" s="3043"/>
      <c r="AB118" s="3043"/>
      <c r="AC118" s="3044"/>
      <c r="AD118" s="3045"/>
      <c r="AE118" s="3046"/>
      <c r="AF118" s="3050">
        <f>Z118+AC118</f>
        <v>0</v>
      </c>
      <c r="AG118" s="3051"/>
      <c r="AH118" s="3052"/>
      <c r="AI118" s="3021"/>
      <c r="AJ118" s="3022"/>
      <c r="AK118" s="3025">
        <f>ROUNDDOWN(AF118*AI118,0)</f>
        <v>0</v>
      </c>
      <c r="AL118" s="3026"/>
      <c r="AM118" s="3027"/>
      <c r="AN118" s="3009"/>
      <c r="AO118" s="3010"/>
      <c r="AP118" s="3011"/>
      <c r="AQ118" s="3015"/>
      <c r="AR118" s="3016"/>
      <c r="AS118" s="3016"/>
      <c r="AT118" s="3017"/>
    </row>
    <row r="119" spans="1:46">
      <c r="A119" s="2958"/>
      <c r="B119" s="2959"/>
      <c r="C119" s="2959"/>
      <c r="D119" s="2959"/>
      <c r="E119" s="2959"/>
      <c r="F119" s="2960"/>
      <c r="G119" s="2963"/>
      <c r="H119" s="2964"/>
      <c r="I119" s="2966"/>
      <c r="J119" s="2968"/>
      <c r="K119" s="2972"/>
      <c r="L119" s="2973"/>
      <c r="M119" s="2973"/>
      <c r="N119" s="2974"/>
      <c r="O119" s="2978"/>
      <c r="P119" s="2979"/>
      <c r="Q119" s="2980"/>
      <c r="R119" s="2963"/>
      <c r="S119" s="2964"/>
      <c r="T119" s="3031"/>
      <c r="U119" s="3032"/>
      <c r="V119" s="3039"/>
      <c r="W119" s="3040"/>
      <c r="X119" s="3033">
        <v>12</v>
      </c>
      <c r="Y119" s="3034"/>
      <c r="Z119" s="3043"/>
      <c r="AA119" s="3043"/>
      <c r="AB119" s="3043"/>
      <c r="AC119" s="3047"/>
      <c r="AD119" s="3048"/>
      <c r="AE119" s="3049"/>
      <c r="AF119" s="3053"/>
      <c r="AG119" s="3054"/>
      <c r="AH119" s="3055"/>
      <c r="AI119" s="3023"/>
      <c r="AJ119" s="3024"/>
      <c r="AK119" s="3028"/>
      <c r="AL119" s="3029"/>
      <c r="AM119" s="3030"/>
      <c r="AN119" s="3012"/>
      <c r="AO119" s="3013"/>
      <c r="AP119" s="3014"/>
      <c r="AQ119" s="3018"/>
      <c r="AR119" s="3019"/>
      <c r="AS119" s="3019"/>
      <c r="AT119" s="3020"/>
    </row>
    <row r="120" spans="1:46">
      <c r="A120" s="2955"/>
      <c r="B120" s="2956"/>
      <c r="C120" s="2956"/>
      <c r="D120" s="2956"/>
      <c r="E120" s="2956"/>
      <c r="F120" s="2957"/>
      <c r="G120" s="2961"/>
      <c r="H120" s="2962"/>
      <c r="I120" s="2965"/>
      <c r="J120" s="2967"/>
      <c r="K120" s="2969"/>
      <c r="L120" s="2970"/>
      <c r="M120" s="2970"/>
      <c r="N120" s="2971"/>
      <c r="O120" s="2975"/>
      <c r="P120" s="2976"/>
      <c r="Q120" s="2977"/>
      <c r="R120" s="2961"/>
      <c r="S120" s="2962"/>
      <c r="T120" s="3035"/>
      <c r="U120" s="3036"/>
      <c r="V120" s="3037"/>
      <c r="W120" s="3038"/>
      <c r="X120" s="3041"/>
      <c r="Y120" s="3042"/>
      <c r="Z120" s="3043"/>
      <c r="AA120" s="3043"/>
      <c r="AB120" s="3043"/>
      <c r="AC120" s="3044"/>
      <c r="AD120" s="3045"/>
      <c r="AE120" s="3046"/>
      <c r="AF120" s="3050">
        <f>Z120+AC120</f>
        <v>0</v>
      </c>
      <c r="AG120" s="3051"/>
      <c r="AH120" s="3052"/>
      <c r="AI120" s="3021"/>
      <c r="AJ120" s="3022"/>
      <c r="AK120" s="3025">
        <f>ROUNDDOWN(AF120*AI120,0)</f>
        <v>0</v>
      </c>
      <c r="AL120" s="3026"/>
      <c r="AM120" s="3027"/>
      <c r="AN120" s="3009"/>
      <c r="AO120" s="3010"/>
      <c r="AP120" s="3011"/>
      <c r="AQ120" s="3015"/>
      <c r="AR120" s="3016"/>
      <c r="AS120" s="3016"/>
      <c r="AT120" s="3017"/>
    </row>
    <row r="121" spans="1:46">
      <c r="A121" s="2958"/>
      <c r="B121" s="2959"/>
      <c r="C121" s="2959"/>
      <c r="D121" s="2959"/>
      <c r="E121" s="2959"/>
      <c r="F121" s="2960"/>
      <c r="G121" s="2963"/>
      <c r="H121" s="2964"/>
      <c r="I121" s="2966"/>
      <c r="J121" s="2968"/>
      <c r="K121" s="2972"/>
      <c r="L121" s="2973"/>
      <c r="M121" s="2973"/>
      <c r="N121" s="2974"/>
      <c r="O121" s="2978"/>
      <c r="P121" s="2979"/>
      <c r="Q121" s="2980"/>
      <c r="R121" s="2963"/>
      <c r="S121" s="2964"/>
      <c r="T121" s="3031"/>
      <c r="U121" s="3032"/>
      <c r="V121" s="3039"/>
      <c r="W121" s="3040"/>
      <c r="X121" s="3033">
        <v>12</v>
      </c>
      <c r="Y121" s="3034"/>
      <c r="Z121" s="3043"/>
      <c r="AA121" s="3043"/>
      <c r="AB121" s="3043"/>
      <c r="AC121" s="3047"/>
      <c r="AD121" s="3048"/>
      <c r="AE121" s="3049"/>
      <c r="AF121" s="3053"/>
      <c r="AG121" s="3054"/>
      <c r="AH121" s="3055"/>
      <c r="AI121" s="3023"/>
      <c r="AJ121" s="3024"/>
      <c r="AK121" s="3028"/>
      <c r="AL121" s="3029"/>
      <c r="AM121" s="3030"/>
      <c r="AN121" s="3012"/>
      <c r="AO121" s="3013"/>
      <c r="AP121" s="3014"/>
      <c r="AQ121" s="3018"/>
      <c r="AR121" s="3019"/>
      <c r="AS121" s="3019"/>
      <c r="AT121" s="3020"/>
    </row>
    <row r="122" spans="1:46">
      <c r="A122" s="2955"/>
      <c r="B122" s="2956"/>
      <c r="C122" s="2956"/>
      <c r="D122" s="2956"/>
      <c r="E122" s="2956"/>
      <c r="F122" s="2957"/>
      <c r="G122" s="2961"/>
      <c r="H122" s="2962"/>
      <c r="I122" s="2965"/>
      <c r="J122" s="2967"/>
      <c r="K122" s="2969"/>
      <c r="L122" s="2970"/>
      <c r="M122" s="2970"/>
      <c r="N122" s="2971"/>
      <c r="O122" s="2975"/>
      <c r="P122" s="2976"/>
      <c r="Q122" s="2977"/>
      <c r="R122" s="2961"/>
      <c r="S122" s="2962"/>
      <c r="T122" s="3035"/>
      <c r="U122" s="3036"/>
      <c r="V122" s="3037"/>
      <c r="W122" s="3038"/>
      <c r="X122" s="3041"/>
      <c r="Y122" s="3042"/>
      <c r="Z122" s="3043"/>
      <c r="AA122" s="3043"/>
      <c r="AB122" s="3043"/>
      <c r="AC122" s="3044"/>
      <c r="AD122" s="3045"/>
      <c r="AE122" s="3046"/>
      <c r="AF122" s="3050">
        <f>Z122+AC122</f>
        <v>0</v>
      </c>
      <c r="AG122" s="3051"/>
      <c r="AH122" s="3052"/>
      <c r="AI122" s="3021"/>
      <c r="AJ122" s="3022"/>
      <c r="AK122" s="3025">
        <f>ROUNDDOWN(AF122*AI122,0)</f>
        <v>0</v>
      </c>
      <c r="AL122" s="3026"/>
      <c r="AM122" s="3027"/>
      <c r="AN122" s="3009"/>
      <c r="AO122" s="3010"/>
      <c r="AP122" s="3011"/>
      <c r="AQ122" s="3015"/>
      <c r="AR122" s="3016"/>
      <c r="AS122" s="3016"/>
      <c r="AT122" s="3017"/>
    </row>
    <row r="123" spans="1:46">
      <c r="A123" s="2958"/>
      <c r="B123" s="2959"/>
      <c r="C123" s="2959"/>
      <c r="D123" s="2959"/>
      <c r="E123" s="2959"/>
      <c r="F123" s="2960"/>
      <c r="G123" s="2963"/>
      <c r="H123" s="2964"/>
      <c r="I123" s="2966"/>
      <c r="J123" s="2968"/>
      <c r="K123" s="2972"/>
      <c r="L123" s="2973"/>
      <c r="M123" s="2973"/>
      <c r="N123" s="2974"/>
      <c r="O123" s="2978"/>
      <c r="P123" s="2979"/>
      <c r="Q123" s="2980"/>
      <c r="R123" s="2963"/>
      <c r="S123" s="2964"/>
      <c r="T123" s="3031"/>
      <c r="U123" s="3032"/>
      <c r="V123" s="3039"/>
      <c r="W123" s="3040"/>
      <c r="X123" s="3033">
        <v>12</v>
      </c>
      <c r="Y123" s="3034"/>
      <c r="Z123" s="3043"/>
      <c r="AA123" s="3043"/>
      <c r="AB123" s="3043"/>
      <c r="AC123" s="3047"/>
      <c r="AD123" s="3048"/>
      <c r="AE123" s="3049"/>
      <c r="AF123" s="3053"/>
      <c r="AG123" s="3054"/>
      <c r="AH123" s="3055"/>
      <c r="AI123" s="3023"/>
      <c r="AJ123" s="3024"/>
      <c r="AK123" s="3028"/>
      <c r="AL123" s="3029"/>
      <c r="AM123" s="3030"/>
      <c r="AN123" s="3012"/>
      <c r="AO123" s="3013"/>
      <c r="AP123" s="3014"/>
      <c r="AQ123" s="3018"/>
      <c r="AR123" s="3019"/>
      <c r="AS123" s="3019"/>
      <c r="AT123" s="3020"/>
    </row>
    <row r="124" spans="1:46">
      <c r="A124" s="2955"/>
      <c r="B124" s="2956"/>
      <c r="C124" s="2956"/>
      <c r="D124" s="2956"/>
      <c r="E124" s="2956"/>
      <c r="F124" s="2957"/>
      <c r="G124" s="2961"/>
      <c r="H124" s="2962"/>
      <c r="I124" s="2965"/>
      <c r="J124" s="2967"/>
      <c r="K124" s="2969"/>
      <c r="L124" s="2970"/>
      <c r="M124" s="2970"/>
      <c r="N124" s="2971"/>
      <c r="O124" s="2975"/>
      <c r="P124" s="2976"/>
      <c r="Q124" s="2977"/>
      <c r="R124" s="2961"/>
      <c r="S124" s="2962"/>
      <c r="T124" s="3035"/>
      <c r="U124" s="3036"/>
      <c r="V124" s="3037"/>
      <c r="W124" s="3038"/>
      <c r="X124" s="3041"/>
      <c r="Y124" s="3042"/>
      <c r="Z124" s="3043"/>
      <c r="AA124" s="3043"/>
      <c r="AB124" s="3043"/>
      <c r="AC124" s="3044"/>
      <c r="AD124" s="3045"/>
      <c r="AE124" s="3046"/>
      <c r="AF124" s="3050">
        <f>Z124+AC124</f>
        <v>0</v>
      </c>
      <c r="AG124" s="3051"/>
      <c r="AH124" s="3052"/>
      <c r="AI124" s="3021"/>
      <c r="AJ124" s="3022"/>
      <c r="AK124" s="3025">
        <f>ROUNDDOWN(AF124*AI124,0)</f>
        <v>0</v>
      </c>
      <c r="AL124" s="3026"/>
      <c r="AM124" s="3027"/>
      <c r="AN124" s="3009"/>
      <c r="AO124" s="3010"/>
      <c r="AP124" s="3011"/>
      <c r="AQ124" s="3015"/>
      <c r="AR124" s="3016"/>
      <c r="AS124" s="3016"/>
      <c r="AT124" s="3017"/>
    </row>
    <row r="125" spans="1:46">
      <c r="A125" s="2958"/>
      <c r="B125" s="2959"/>
      <c r="C125" s="2959"/>
      <c r="D125" s="2959"/>
      <c r="E125" s="2959"/>
      <c r="F125" s="2960"/>
      <c r="G125" s="2963"/>
      <c r="H125" s="2964"/>
      <c r="I125" s="2966"/>
      <c r="J125" s="2968"/>
      <c r="K125" s="2972"/>
      <c r="L125" s="2973"/>
      <c r="M125" s="2973"/>
      <c r="N125" s="2974"/>
      <c r="O125" s="2978"/>
      <c r="P125" s="2979"/>
      <c r="Q125" s="2980"/>
      <c r="R125" s="2963"/>
      <c r="S125" s="2964"/>
      <c r="T125" s="3031"/>
      <c r="U125" s="3032"/>
      <c r="V125" s="3039"/>
      <c r="W125" s="3040"/>
      <c r="X125" s="3033">
        <v>12</v>
      </c>
      <c r="Y125" s="3034"/>
      <c r="Z125" s="3043"/>
      <c r="AA125" s="3043"/>
      <c r="AB125" s="3043"/>
      <c r="AC125" s="3047"/>
      <c r="AD125" s="3048"/>
      <c r="AE125" s="3049"/>
      <c r="AF125" s="3053"/>
      <c r="AG125" s="3054"/>
      <c r="AH125" s="3055"/>
      <c r="AI125" s="3023"/>
      <c r="AJ125" s="3024"/>
      <c r="AK125" s="3028"/>
      <c r="AL125" s="3029"/>
      <c r="AM125" s="3030"/>
      <c r="AN125" s="3012"/>
      <c r="AO125" s="3013"/>
      <c r="AP125" s="3014"/>
      <c r="AQ125" s="3018"/>
      <c r="AR125" s="3019"/>
      <c r="AS125" s="3019"/>
      <c r="AT125" s="3020"/>
    </row>
    <row r="126" spans="1:46">
      <c r="A126" s="2999" t="s">
        <v>1561</v>
      </c>
      <c r="B126" s="3000"/>
      <c r="C126" s="3000"/>
      <c r="D126" s="3000"/>
      <c r="E126" s="3000"/>
      <c r="F126" s="3001"/>
      <c r="G126" s="2368"/>
      <c r="H126" s="2369"/>
      <c r="I126" s="2372"/>
      <c r="J126" s="2373"/>
      <c r="K126" s="2368"/>
      <c r="L126" s="2376"/>
      <c r="M126" s="2376"/>
      <c r="N126" s="2369"/>
      <c r="O126" s="2379"/>
      <c r="P126" s="2380"/>
      <c r="Q126" s="2381"/>
      <c r="R126" s="2338"/>
      <c r="S126" s="2339"/>
      <c r="T126" s="2338"/>
      <c r="U126" s="2339"/>
      <c r="V126" s="2342"/>
      <c r="W126" s="2343"/>
      <c r="X126" s="2346"/>
      <c r="Y126" s="2347"/>
      <c r="Z126" s="2993">
        <f>SUM(Z103:AB125)+Z86</f>
        <v>0</v>
      </c>
      <c r="AA126" s="2994"/>
      <c r="AB126" s="2995"/>
      <c r="AC126" s="2993">
        <f>SUM(AC102:AE125)+AC86</f>
        <v>0</v>
      </c>
      <c r="AD126" s="2994"/>
      <c r="AE126" s="2995"/>
      <c r="AF126" s="2993">
        <f>SUM(AF103:AH125)+AF86</f>
        <v>0</v>
      </c>
      <c r="AG126" s="2994"/>
      <c r="AH126" s="2995"/>
      <c r="AI126" s="3005"/>
      <c r="AJ126" s="3006"/>
      <c r="AK126" s="2981">
        <f>SUM(AK103:AM125)+AK86</f>
        <v>0</v>
      </c>
      <c r="AL126" s="2982"/>
      <c r="AM126" s="2983"/>
      <c r="AN126" s="2981">
        <f>SUM(AN103:AP125)+AN86</f>
        <v>0</v>
      </c>
      <c r="AO126" s="2982"/>
      <c r="AP126" s="2983"/>
      <c r="AQ126" s="2987"/>
      <c r="AR126" s="2988"/>
      <c r="AS126" s="2988"/>
      <c r="AT126" s="2989"/>
    </row>
    <row r="127" spans="1:46">
      <c r="A127" s="3002"/>
      <c r="B127" s="3003"/>
      <c r="C127" s="3003"/>
      <c r="D127" s="3003"/>
      <c r="E127" s="3003"/>
      <c r="F127" s="3004"/>
      <c r="G127" s="2370"/>
      <c r="H127" s="2371"/>
      <c r="I127" s="2374"/>
      <c r="J127" s="2375"/>
      <c r="K127" s="2370"/>
      <c r="L127" s="2377"/>
      <c r="M127" s="2377"/>
      <c r="N127" s="2378"/>
      <c r="O127" s="2382"/>
      <c r="P127" s="2383"/>
      <c r="Q127" s="2384"/>
      <c r="R127" s="2340"/>
      <c r="S127" s="2341"/>
      <c r="T127" s="2340"/>
      <c r="U127" s="2341"/>
      <c r="V127" s="2344"/>
      <c r="W127" s="2345"/>
      <c r="X127" s="2348"/>
      <c r="Y127" s="2349"/>
      <c r="Z127" s="2996"/>
      <c r="AA127" s="2997"/>
      <c r="AB127" s="2998"/>
      <c r="AC127" s="2996"/>
      <c r="AD127" s="2997"/>
      <c r="AE127" s="2998"/>
      <c r="AF127" s="2996"/>
      <c r="AG127" s="2997"/>
      <c r="AH127" s="2998"/>
      <c r="AI127" s="3007"/>
      <c r="AJ127" s="3008"/>
      <c r="AK127" s="2984"/>
      <c r="AL127" s="2985"/>
      <c r="AM127" s="2986"/>
      <c r="AN127" s="2984"/>
      <c r="AO127" s="2985"/>
      <c r="AP127" s="2986"/>
      <c r="AQ127" s="2990"/>
      <c r="AR127" s="2991"/>
      <c r="AS127" s="2991"/>
      <c r="AT127" s="2992"/>
    </row>
    <row r="128" spans="1:46">
      <c r="A128" s="441" t="s">
        <v>1683</v>
      </c>
    </row>
  </sheetData>
  <sheetProtection algorithmName="SHA-512" hashValue="9WeV7mpupZF9hXFc0ovZV9qGxPaxMiikHIJMSb2Wue//iline+SQoT4sgNJ/Lfb5mNzM+vjMFJCAif6zc7SNUA==" saltValue="h1ztX3lChS/HEW1b5z5H+A==" spinCount="100000" sheet="1" objects="1" scenarios="1"/>
  <mergeCells count="934">
    <mergeCell ref="I1:K1"/>
    <mergeCell ref="L1:M1"/>
    <mergeCell ref="AV18:AW21"/>
    <mergeCell ref="AX19:BF20"/>
    <mergeCell ref="A9:H9"/>
    <mergeCell ref="T10:W10"/>
    <mergeCell ref="N10:Q10"/>
    <mergeCell ref="AC4:AD5"/>
    <mergeCell ref="AE4:AK5"/>
    <mergeCell ref="AM4:AN5"/>
    <mergeCell ref="AO4:AT5"/>
    <mergeCell ref="P5:Q5"/>
    <mergeCell ref="R5:AA5"/>
    <mergeCell ref="AL9:AM9"/>
    <mergeCell ref="AN9:AS9"/>
    <mergeCell ref="A11:H11"/>
    <mergeCell ref="I11:M11"/>
    <mergeCell ref="N11:U11"/>
    <mergeCell ref="V11:Z11"/>
    <mergeCell ref="AB11:AH12"/>
    <mergeCell ref="AI11:AJ12"/>
    <mergeCell ref="AK11:AM11"/>
    <mergeCell ref="AN11:AP12"/>
    <mergeCell ref="AQ11:AT12"/>
    <mergeCell ref="A12:A25"/>
    <mergeCell ref="B12:G13"/>
    <mergeCell ref="AH1:AS1"/>
    <mergeCell ref="P2:Q4"/>
    <mergeCell ref="R2:AB4"/>
    <mergeCell ref="AC2:AD3"/>
    <mergeCell ref="AE2:AK3"/>
    <mergeCell ref="AL2:AL7"/>
    <mergeCell ref="AM2:AN3"/>
    <mergeCell ref="AO2:AT3"/>
    <mergeCell ref="AO6:AT7"/>
    <mergeCell ref="P6:Q7"/>
    <mergeCell ref="R6:AA7"/>
    <mergeCell ref="AB6:AB7"/>
    <mergeCell ref="AC6:AD7"/>
    <mergeCell ref="AM6:AN7"/>
    <mergeCell ref="AE6:AF7"/>
    <mergeCell ref="AG6:AK7"/>
    <mergeCell ref="H12:H13"/>
    <mergeCell ref="I12:M13"/>
    <mergeCell ref="N12:N43"/>
    <mergeCell ref="O12:O41"/>
    <mergeCell ref="P12:T13"/>
    <mergeCell ref="U12:U13"/>
    <mergeCell ref="V12:Z13"/>
    <mergeCell ref="AK12:AM12"/>
    <mergeCell ref="AB13:AH14"/>
    <mergeCell ref="AI13:AJ13"/>
    <mergeCell ref="AK13:AM14"/>
    <mergeCell ref="V14:Z15"/>
    <mergeCell ref="AI14:AJ16"/>
    <mergeCell ref="V16:Z17"/>
    <mergeCell ref="U18:U19"/>
    <mergeCell ref="V18:Z19"/>
    <mergeCell ref="AI18:AJ20"/>
    <mergeCell ref="V20:Z21"/>
    <mergeCell ref="AN14:AP15"/>
    <mergeCell ref="AQ14:AT15"/>
    <mergeCell ref="AN16:AP16"/>
    <mergeCell ref="AN18:AP19"/>
    <mergeCell ref="AN22:AP23"/>
    <mergeCell ref="AQ26:AT27"/>
    <mergeCell ref="AB29:AJ30"/>
    <mergeCell ref="AQ31:AT32"/>
    <mergeCell ref="AI41:AK42"/>
    <mergeCell ref="AL41:AM42"/>
    <mergeCell ref="AN41:AN42"/>
    <mergeCell ref="AI39:AK40"/>
    <mergeCell ref="AL39:AN40"/>
    <mergeCell ref="AQ18:AT19"/>
    <mergeCell ref="AN20:AP20"/>
    <mergeCell ref="AI21:AJ21"/>
    <mergeCell ref="AK21:AM22"/>
    <mergeCell ref="AQ35:AT36"/>
    <mergeCell ref="AG41:AH42"/>
    <mergeCell ref="AN33:AO34"/>
    <mergeCell ref="AQ33:AT34"/>
    <mergeCell ref="AK31:AM32"/>
    <mergeCell ref="AN31:AP32"/>
    <mergeCell ref="AN35:AO36"/>
    <mergeCell ref="B14:E14"/>
    <mergeCell ref="F14:G15"/>
    <mergeCell ref="H14:H15"/>
    <mergeCell ref="I14:M15"/>
    <mergeCell ref="P14:T15"/>
    <mergeCell ref="U14:U15"/>
    <mergeCell ref="AB17:AH18"/>
    <mergeCell ref="AI17:AJ17"/>
    <mergeCell ref="AK17:AM18"/>
    <mergeCell ref="B18:G18"/>
    <mergeCell ref="H18:H19"/>
    <mergeCell ref="I18:M19"/>
    <mergeCell ref="P18:T19"/>
    <mergeCell ref="B19:G19"/>
    <mergeCell ref="AB19:AH20"/>
    <mergeCell ref="AK19:AM20"/>
    <mergeCell ref="B15:E15"/>
    <mergeCell ref="AB15:AH16"/>
    <mergeCell ref="AK15:AM16"/>
    <mergeCell ref="B16:G17"/>
    <mergeCell ref="H16:H17"/>
    <mergeCell ref="I16:M17"/>
    <mergeCell ref="P16:T17"/>
    <mergeCell ref="U16:U17"/>
    <mergeCell ref="H22:H23"/>
    <mergeCell ref="I22:M23"/>
    <mergeCell ref="P22:T23"/>
    <mergeCell ref="U22:U23"/>
    <mergeCell ref="V22:Z23"/>
    <mergeCell ref="AQ22:AT23"/>
    <mergeCell ref="AK23:AM24"/>
    <mergeCell ref="B24:G24"/>
    <mergeCell ref="H24:H25"/>
    <mergeCell ref="I24:M25"/>
    <mergeCell ref="P24:T25"/>
    <mergeCell ref="U24:U25"/>
    <mergeCell ref="V24:Z25"/>
    <mergeCell ref="AN24:AP24"/>
    <mergeCell ref="F22:G23"/>
    <mergeCell ref="B25:G25"/>
    <mergeCell ref="AB25:AH28"/>
    <mergeCell ref="AI25:AJ28"/>
    <mergeCell ref="AK25:AM26"/>
    <mergeCell ref="AB22:AC23"/>
    <mergeCell ref="AD22:AF23"/>
    <mergeCell ref="AG22:AH23"/>
    <mergeCell ref="AI22:AJ24"/>
    <mergeCell ref="AN26:AP27"/>
    <mergeCell ref="V30:Z31"/>
    <mergeCell ref="AK27:AM28"/>
    <mergeCell ref="B20:E23"/>
    <mergeCell ref="F20:G21"/>
    <mergeCell ref="H20:H21"/>
    <mergeCell ref="I20:M21"/>
    <mergeCell ref="P20:T21"/>
    <mergeCell ref="U20:U21"/>
    <mergeCell ref="A26:A51"/>
    <mergeCell ref="B26:G27"/>
    <mergeCell ref="H26:H27"/>
    <mergeCell ref="I26:M27"/>
    <mergeCell ref="P26:T27"/>
    <mergeCell ref="U26:U27"/>
    <mergeCell ref="P32:T33"/>
    <mergeCell ref="U32:U33"/>
    <mergeCell ref="V32:Z33"/>
    <mergeCell ref="V36:Z37"/>
    <mergeCell ref="I38:M39"/>
    <mergeCell ref="P38:T39"/>
    <mergeCell ref="U38:U39"/>
    <mergeCell ref="V38:Z39"/>
    <mergeCell ref="P41:T41"/>
    <mergeCell ref="C38:G39"/>
    <mergeCell ref="H38:H39"/>
    <mergeCell ref="AB33:AJ33"/>
    <mergeCell ref="AB34:AJ34"/>
    <mergeCell ref="AB35:AJ35"/>
    <mergeCell ref="AK35:AM36"/>
    <mergeCell ref="AB36:AJ36"/>
    <mergeCell ref="AB37:AI38"/>
    <mergeCell ref="AB41:AF42"/>
    <mergeCell ref="U36:U37"/>
    <mergeCell ref="AK33:AM34"/>
    <mergeCell ref="V40:Z41"/>
    <mergeCell ref="B34:G35"/>
    <mergeCell ref="H34:H35"/>
    <mergeCell ref="I34:M35"/>
    <mergeCell ref="P34:R37"/>
    <mergeCell ref="S34:T35"/>
    <mergeCell ref="U34:U35"/>
    <mergeCell ref="V34:Z35"/>
    <mergeCell ref="AB31:AJ32"/>
    <mergeCell ref="V26:Z27"/>
    <mergeCell ref="B32:G33"/>
    <mergeCell ref="H32:H33"/>
    <mergeCell ref="I32:M33"/>
    <mergeCell ref="B28:G29"/>
    <mergeCell ref="H28:H29"/>
    <mergeCell ref="I28:M29"/>
    <mergeCell ref="P28:T29"/>
    <mergeCell ref="U28:U29"/>
    <mergeCell ref="V28:Z29"/>
    <mergeCell ref="B30:G31"/>
    <mergeCell ref="H30:H31"/>
    <mergeCell ref="I30:M31"/>
    <mergeCell ref="P30:T31"/>
    <mergeCell ref="U30:U31"/>
    <mergeCell ref="B36:B51"/>
    <mergeCell ref="C36:G37"/>
    <mergeCell ref="H36:H37"/>
    <mergeCell ref="I36:M37"/>
    <mergeCell ref="S36:T37"/>
    <mergeCell ref="C44:G45"/>
    <mergeCell ref="H44:H45"/>
    <mergeCell ref="I44:M45"/>
    <mergeCell ref="AG45:AH46"/>
    <mergeCell ref="AB43:AF44"/>
    <mergeCell ref="AG43:AH44"/>
    <mergeCell ref="AB39:AF40"/>
    <mergeCell ref="AG39:AH40"/>
    <mergeCell ref="N44:T44"/>
    <mergeCell ref="U44:U45"/>
    <mergeCell ref="O42:T42"/>
    <mergeCell ref="U42:U43"/>
    <mergeCell ref="V42:Z43"/>
    <mergeCell ref="O43:T43"/>
    <mergeCell ref="N45:T45"/>
    <mergeCell ref="C40:G41"/>
    <mergeCell ref="H40:H41"/>
    <mergeCell ref="I40:M41"/>
    <mergeCell ref="P40:T40"/>
    <mergeCell ref="U40:U41"/>
    <mergeCell ref="C42:G43"/>
    <mergeCell ref="H42:H43"/>
    <mergeCell ref="I42:M43"/>
    <mergeCell ref="AN45:AN46"/>
    <mergeCell ref="AI45:AK46"/>
    <mergeCell ref="AL45:AM46"/>
    <mergeCell ref="AI43:AK44"/>
    <mergeCell ref="AL43:AM44"/>
    <mergeCell ref="AN43:AN44"/>
    <mergeCell ref="U46:U47"/>
    <mergeCell ref="V46:Z47"/>
    <mergeCell ref="AB47:AF48"/>
    <mergeCell ref="AG47:AH48"/>
    <mergeCell ref="V44:Z45"/>
    <mergeCell ref="AB45:AF46"/>
    <mergeCell ref="AL47:AM48"/>
    <mergeCell ref="AN47:AN48"/>
    <mergeCell ref="AB49:AH50"/>
    <mergeCell ref="AI49:AK50"/>
    <mergeCell ref="AL49:AM50"/>
    <mergeCell ref="C50:G51"/>
    <mergeCell ref="H50:H51"/>
    <mergeCell ref="I50:M51"/>
    <mergeCell ref="N50:U51"/>
    <mergeCell ref="V50:Z51"/>
    <mergeCell ref="AI47:AK48"/>
    <mergeCell ref="C46:G47"/>
    <mergeCell ref="H46:H47"/>
    <mergeCell ref="I46:M47"/>
    <mergeCell ref="N46:T47"/>
    <mergeCell ref="C48:E48"/>
    <mergeCell ref="F48:G49"/>
    <mergeCell ref="H48:H49"/>
    <mergeCell ref="I48:M49"/>
    <mergeCell ref="N48:T48"/>
    <mergeCell ref="U48:U49"/>
    <mergeCell ref="V48:Z49"/>
    <mergeCell ref="C49:E49"/>
    <mergeCell ref="N49:T49"/>
    <mergeCell ref="B66:E66"/>
    <mergeCell ref="AC54:AD54"/>
    <mergeCell ref="AE54:AG56"/>
    <mergeCell ref="AH54:AJ56"/>
    <mergeCell ref="AK54:AT54"/>
    <mergeCell ref="N55:R55"/>
    <mergeCell ref="S55:W55"/>
    <mergeCell ref="AK55:AO55"/>
    <mergeCell ref="AP55:AT55"/>
    <mergeCell ref="N56:O56"/>
    <mergeCell ref="P56:R56"/>
    <mergeCell ref="N54:W54"/>
    <mergeCell ref="X54:AB56"/>
    <mergeCell ref="S56:T56"/>
    <mergeCell ref="U56:W56"/>
    <mergeCell ref="AK56:AL56"/>
    <mergeCell ref="AM56:AO56"/>
    <mergeCell ref="AP56:AQ56"/>
    <mergeCell ref="AR56:AT56"/>
    <mergeCell ref="A54:E56"/>
    <mergeCell ref="F54:G54"/>
    <mergeCell ref="H54:J56"/>
    <mergeCell ref="K54:M56"/>
    <mergeCell ref="B58:E58"/>
    <mergeCell ref="F58:G58"/>
    <mergeCell ref="H58:J58"/>
    <mergeCell ref="K58:M58"/>
    <mergeCell ref="N58:O58"/>
    <mergeCell ref="AE57:AG57"/>
    <mergeCell ref="AH57:AJ57"/>
    <mergeCell ref="AK57:AL57"/>
    <mergeCell ref="AM57:AO57"/>
    <mergeCell ref="AP57:AQ57"/>
    <mergeCell ref="AR57:AT57"/>
    <mergeCell ref="P57:R57"/>
    <mergeCell ref="S57:T57"/>
    <mergeCell ref="U57:W57"/>
    <mergeCell ref="X57:X60"/>
    <mergeCell ref="Y57:AB57"/>
    <mergeCell ref="AC57:AD57"/>
    <mergeCell ref="S58:T58"/>
    <mergeCell ref="U58:W58"/>
    <mergeCell ref="Y58:AB58"/>
    <mergeCell ref="AC58:AD58"/>
    <mergeCell ref="AE58:AG58"/>
    <mergeCell ref="AH58:AJ58"/>
    <mergeCell ref="AK58:AL58"/>
    <mergeCell ref="AM58:AO58"/>
    <mergeCell ref="AP58:AQ58"/>
    <mergeCell ref="AR58:AT58"/>
    <mergeCell ref="P58:R58"/>
    <mergeCell ref="AK59:AL59"/>
    <mergeCell ref="AM59:AO59"/>
    <mergeCell ref="AP59:AQ59"/>
    <mergeCell ref="AR59:AT59"/>
    <mergeCell ref="AC59:AD59"/>
    <mergeCell ref="AE59:AG59"/>
    <mergeCell ref="AH59:AJ59"/>
    <mergeCell ref="B59:E59"/>
    <mergeCell ref="F59:G59"/>
    <mergeCell ref="H59:J59"/>
    <mergeCell ref="K59:M59"/>
    <mergeCell ref="N59:O59"/>
    <mergeCell ref="P59:R59"/>
    <mergeCell ref="AK60:AL60"/>
    <mergeCell ref="AM60:AO60"/>
    <mergeCell ref="B60:E60"/>
    <mergeCell ref="F60:G60"/>
    <mergeCell ref="H60:J60"/>
    <mergeCell ref="K60:M60"/>
    <mergeCell ref="N60:O60"/>
    <mergeCell ref="P60:R60"/>
    <mergeCell ref="S59:T59"/>
    <mergeCell ref="U59:W59"/>
    <mergeCell ref="Y59:AB59"/>
    <mergeCell ref="AP60:AQ60"/>
    <mergeCell ref="AR60:AT60"/>
    <mergeCell ref="B61:E61"/>
    <mergeCell ref="F61:G61"/>
    <mergeCell ref="H61:J61"/>
    <mergeCell ref="K61:M61"/>
    <mergeCell ref="N61:O61"/>
    <mergeCell ref="P61:R61"/>
    <mergeCell ref="S60:T60"/>
    <mergeCell ref="U60:W60"/>
    <mergeCell ref="Y60:AB60"/>
    <mergeCell ref="AC60:AD60"/>
    <mergeCell ref="AE60:AG60"/>
    <mergeCell ref="AH60:AJ60"/>
    <mergeCell ref="AK61:AL61"/>
    <mergeCell ref="AM61:AO61"/>
    <mergeCell ref="AP61:AQ61"/>
    <mergeCell ref="AR61:AT61"/>
    <mergeCell ref="P62:R62"/>
    <mergeCell ref="S61:T61"/>
    <mergeCell ref="U61:W61"/>
    <mergeCell ref="X61:AB61"/>
    <mergeCell ref="AC61:AD61"/>
    <mergeCell ref="AE61:AG61"/>
    <mergeCell ref="AH61:AJ61"/>
    <mergeCell ref="AH62:AJ62"/>
    <mergeCell ref="AK62:AK66"/>
    <mergeCell ref="P64:R64"/>
    <mergeCell ref="P63:R63"/>
    <mergeCell ref="S63:T63"/>
    <mergeCell ref="U63:W63"/>
    <mergeCell ref="Y63:AB63"/>
    <mergeCell ref="AC63:AD63"/>
    <mergeCell ref="AE63:AG63"/>
    <mergeCell ref="AE64:AG64"/>
    <mergeCell ref="AH64:AJ64"/>
    <mergeCell ref="P65:R65"/>
    <mergeCell ref="S65:T65"/>
    <mergeCell ref="U65:W65"/>
    <mergeCell ref="Y65:AB65"/>
    <mergeCell ref="AL62:AQ62"/>
    <mergeCell ref="AR62:AT62"/>
    <mergeCell ref="AV62:AX62"/>
    <mergeCell ref="B63:E63"/>
    <mergeCell ref="F63:G63"/>
    <mergeCell ref="H63:J63"/>
    <mergeCell ref="K63:M63"/>
    <mergeCell ref="N63:O63"/>
    <mergeCell ref="S62:T62"/>
    <mergeCell ref="U62:W62"/>
    <mergeCell ref="X62:X65"/>
    <mergeCell ref="Y62:AB62"/>
    <mergeCell ref="AC62:AD62"/>
    <mergeCell ref="AE62:AG62"/>
    <mergeCell ref="S64:T64"/>
    <mergeCell ref="U64:W64"/>
    <mergeCell ref="Y64:AB64"/>
    <mergeCell ref="AC64:AD64"/>
    <mergeCell ref="AH63:AJ63"/>
    <mergeCell ref="AL63:AQ63"/>
    <mergeCell ref="AR63:AT63"/>
    <mergeCell ref="AV63:AX63"/>
    <mergeCell ref="B64:E64"/>
    <mergeCell ref="F64:G64"/>
    <mergeCell ref="AL64:AQ64"/>
    <mergeCell ref="AR64:AT64"/>
    <mergeCell ref="AV64:AX64"/>
    <mergeCell ref="B65:E65"/>
    <mergeCell ref="F65:G65"/>
    <mergeCell ref="H65:J65"/>
    <mergeCell ref="K65:M65"/>
    <mergeCell ref="N65:O65"/>
    <mergeCell ref="AH65:AJ65"/>
    <mergeCell ref="AL65:AQ65"/>
    <mergeCell ref="AR65:AT65"/>
    <mergeCell ref="AV65:AX65"/>
    <mergeCell ref="AC65:AD65"/>
    <mergeCell ref="AE65:AG65"/>
    <mergeCell ref="H64:J64"/>
    <mergeCell ref="K64:M64"/>
    <mergeCell ref="N64:O64"/>
    <mergeCell ref="AR66:AT66"/>
    <mergeCell ref="AV66:AX66"/>
    <mergeCell ref="B69:E69"/>
    <mergeCell ref="G69:H69"/>
    <mergeCell ref="I69:J69"/>
    <mergeCell ref="P69:Q69"/>
    <mergeCell ref="R69:S71"/>
    <mergeCell ref="T69:U71"/>
    <mergeCell ref="V69:W69"/>
    <mergeCell ref="S66:T66"/>
    <mergeCell ref="U66:W66"/>
    <mergeCell ref="X66:AB66"/>
    <mergeCell ref="AC66:AD66"/>
    <mergeCell ref="AE66:AG66"/>
    <mergeCell ref="AH66:AJ66"/>
    <mergeCell ref="X69:Y69"/>
    <mergeCell ref="Z69:AB69"/>
    <mergeCell ref="AF69:AH69"/>
    <mergeCell ref="AK69:AM69"/>
    <mergeCell ref="AQ69:AT71"/>
    <mergeCell ref="B70:E70"/>
    <mergeCell ref="G70:H70"/>
    <mergeCell ref="I70:J70"/>
    <mergeCell ref="F66:G66"/>
    <mergeCell ref="A72:F73"/>
    <mergeCell ref="G72:H73"/>
    <mergeCell ref="I72:I73"/>
    <mergeCell ref="J72:J73"/>
    <mergeCell ref="K72:N73"/>
    <mergeCell ref="O72:Q73"/>
    <mergeCell ref="AK70:AM71"/>
    <mergeCell ref="AI72:AJ73"/>
    <mergeCell ref="AL66:AQ66"/>
    <mergeCell ref="H66:J66"/>
    <mergeCell ref="K66:M66"/>
    <mergeCell ref="N66:O66"/>
    <mergeCell ref="P66:R66"/>
    <mergeCell ref="A57:A66"/>
    <mergeCell ref="B57:E57"/>
    <mergeCell ref="F57:G57"/>
    <mergeCell ref="H57:J57"/>
    <mergeCell ref="K57:M57"/>
    <mergeCell ref="N57:O57"/>
    <mergeCell ref="B62:E62"/>
    <mergeCell ref="F62:G62"/>
    <mergeCell ref="H62:J62"/>
    <mergeCell ref="K62:M62"/>
    <mergeCell ref="N62:O62"/>
    <mergeCell ref="AN70:AP71"/>
    <mergeCell ref="A71:F71"/>
    <mergeCell ref="G71:H71"/>
    <mergeCell ref="I71:J71"/>
    <mergeCell ref="V71:W71"/>
    <mergeCell ref="Z71:AB71"/>
    <mergeCell ref="V70:W70"/>
    <mergeCell ref="X70:Y71"/>
    <mergeCell ref="Z70:AB70"/>
    <mergeCell ref="AC70:AE71"/>
    <mergeCell ref="AF70:AH71"/>
    <mergeCell ref="AI70:AJ71"/>
    <mergeCell ref="K70:N70"/>
    <mergeCell ref="O70:Q71"/>
    <mergeCell ref="AQ72:AT73"/>
    <mergeCell ref="X73:Y73"/>
    <mergeCell ref="Z73:AB73"/>
    <mergeCell ref="AF73:AH73"/>
    <mergeCell ref="AK73:AM73"/>
    <mergeCell ref="AN73:AP73"/>
    <mergeCell ref="R72:S73"/>
    <mergeCell ref="T72:U73"/>
    <mergeCell ref="V72:W73"/>
    <mergeCell ref="X72:Y72"/>
    <mergeCell ref="Z72:AB72"/>
    <mergeCell ref="AC72:AE73"/>
    <mergeCell ref="AN74:AP75"/>
    <mergeCell ref="AQ74:AT75"/>
    <mergeCell ref="X75:Y75"/>
    <mergeCell ref="R74:S75"/>
    <mergeCell ref="T74:U75"/>
    <mergeCell ref="V74:W75"/>
    <mergeCell ref="X74:Y74"/>
    <mergeCell ref="Z74:AB75"/>
    <mergeCell ref="AC74:AE75"/>
    <mergeCell ref="A76:F77"/>
    <mergeCell ref="G76:H77"/>
    <mergeCell ref="I76:I77"/>
    <mergeCell ref="J76:J77"/>
    <mergeCell ref="K76:N77"/>
    <mergeCell ref="O76:Q77"/>
    <mergeCell ref="AF74:AH75"/>
    <mergeCell ref="AI74:AJ75"/>
    <mergeCell ref="AK74:AM75"/>
    <mergeCell ref="A74:F75"/>
    <mergeCell ref="G74:H75"/>
    <mergeCell ref="I74:I75"/>
    <mergeCell ref="J74:J75"/>
    <mergeCell ref="K74:N75"/>
    <mergeCell ref="O74:Q75"/>
    <mergeCell ref="AF76:AH77"/>
    <mergeCell ref="AI76:AJ77"/>
    <mergeCell ref="AK76:AM77"/>
    <mergeCell ref="AN76:AP77"/>
    <mergeCell ref="AQ76:AT77"/>
    <mergeCell ref="X77:Y77"/>
    <mergeCell ref="R76:S77"/>
    <mergeCell ref="T76:U77"/>
    <mergeCell ref="V76:W77"/>
    <mergeCell ref="X76:Y76"/>
    <mergeCell ref="Z76:AB77"/>
    <mergeCell ref="AC76:AE77"/>
    <mergeCell ref="AN78:AP79"/>
    <mergeCell ref="AQ78:AT79"/>
    <mergeCell ref="X79:Y79"/>
    <mergeCell ref="R78:S79"/>
    <mergeCell ref="T78:U79"/>
    <mergeCell ref="V78:W79"/>
    <mergeCell ref="X78:Y78"/>
    <mergeCell ref="Z78:AB79"/>
    <mergeCell ref="AC78:AE79"/>
    <mergeCell ref="A80:F81"/>
    <mergeCell ref="G80:H81"/>
    <mergeCell ref="I80:I81"/>
    <mergeCell ref="J80:J81"/>
    <mergeCell ref="K80:N81"/>
    <mergeCell ref="O80:Q81"/>
    <mergeCell ref="AF78:AH79"/>
    <mergeCell ref="AI78:AJ79"/>
    <mergeCell ref="AK78:AM79"/>
    <mergeCell ref="A78:F79"/>
    <mergeCell ref="G78:H79"/>
    <mergeCell ref="I78:I79"/>
    <mergeCell ref="J78:J79"/>
    <mergeCell ref="K78:N79"/>
    <mergeCell ref="O78:Q79"/>
    <mergeCell ref="AF80:AH81"/>
    <mergeCell ref="AI80:AJ81"/>
    <mergeCell ref="AK80:AM81"/>
    <mergeCell ref="AN80:AP81"/>
    <mergeCell ref="AQ80:AT81"/>
    <mergeCell ref="X81:Y81"/>
    <mergeCell ref="R80:S81"/>
    <mergeCell ref="T80:U81"/>
    <mergeCell ref="V80:W81"/>
    <mergeCell ref="X80:Y80"/>
    <mergeCell ref="Z80:AB81"/>
    <mergeCell ref="AC80:AE81"/>
    <mergeCell ref="AN82:AP83"/>
    <mergeCell ref="AQ82:AT83"/>
    <mergeCell ref="X83:Y83"/>
    <mergeCell ref="R82:S83"/>
    <mergeCell ref="T82:U83"/>
    <mergeCell ref="V82:W83"/>
    <mergeCell ref="X82:Y82"/>
    <mergeCell ref="Z82:AB83"/>
    <mergeCell ref="AC82:AE83"/>
    <mergeCell ref="A84:F85"/>
    <mergeCell ref="G84:H85"/>
    <mergeCell ref="I84:I85"/>
    <mergeCell ref="J84:J85"/>
    <mergeCell ref="K84:N85"/>
    <mergeCell ref="O84:Q85"/>
    <mergeCell ref="AF82:AH83"/>
    <mergeCell ref="AI82:AJ83"/>
    <mergeCell ref="AK82:AM83"/>
    <mergeCell ref="A82:F83"/>
    <mergeCell ref="G82:H83"/>
    <mergeCell ref="I82:I83"/>
    <mergeCell ref="J82:J83"/>
    <mergeCell ref="K82:N83"/>
    <mergeCell ref="O82:Q83"/>
    <mergeCell ref="AF84:AH85"/>
    <mergeCell ref="AI84:AJ85"/>
    <mergeCell ref="AK84:AM85"/>
    <mergeCell ref="AN84:AP85"/>
    <mergeCell ref="AQ84:AT85"/>
    <mergeCell ref="X85:Y85"/>
    <mergeCell ref="R84:S85"/>
    <mergeCell ref="T84:U85"/>
    <mergeCell ref="V84:W85"/>
    <mergeCell ref="X84:Y84"/>
    <mergeCell ref="Z84:AB85"/>
    <mergeCell ref="AC84:AE85"/>
    <mergeCell ref="AI86:AJ87"/>
    <mergeCell ref="AK86:AM87"/>
    <mergeCell ref="AN86:AP87"/>
    <mergeCell ref="AQ86:AT87"/>
    <mergeCell ref="AP90:AT90"/>
    <mergeCell ref="A91:D93"/>
    <mergeCell ref="E91:G93"/>
    <mergeCell ref="L91:AC91"/>
    <mergeCell ref="AL91:AN93"/>
    <mergeCell ref="AP91:AT96"/>
    <mergeCell ref="T86:U87"/>
    <mergeCell ref="V86:W87"/>
    <mergeCell ref="X86:Y87"/>
    <mergeCell ref="Z86:AB87"/>
    <mergeCell ref="AC86:AE87"/>
    <mergeCell ref="AF86:AH87"/>
    <mergeCell ref="A86:F87"/>
    <mergeCell ref="G86:H87"/>
    <mergeCell ref="I86:J87"/>
    <mergeCell ref="K86:N87"/>
    <mergeCell ref="O86:Q87"/>
    <mergeCell ref="R86:S87"/>
    <mergeCell ref="AD92:AG93"/>
    <mergeCell ref="AH92:AK92"/>
    <mergeCell ref="L93:O93"/>
    <mergeCell ref="P93:S93"/>
    <mergeCell ref="T93:W93"/>
    <mergeCell ref="X93:Z93"/>
    <mergeCell ref="AA93:AC93"/>
    <mergeCell ref="AH93:AK93"/>
    <mergeCell ref="H92:K93"/>
    <mergeCell ref="L92:O92"/>
    <mergeCell ref="P92:S92"/>
    <mergeCell ref="U92:W92"/>
    <mergeCell ref="X92:Z92"/>
    <mergeCell ref="AA92:AC92"/>
    <mergeCell ref="X94:Z94"/>
    <mergeCell ref="AA94:AC94"/>
    <mergeCell ref="AD94:AG94"/>
    <mergeCell ref="AH94:AK94"/>
    <mergeCell ref="AL94:AN96"/>
    <mergeCell ref="A95:D95"/>
    <mergeCell ref="E95:G95"/>
    <mergeCell ref="H95:K95"/>
    <mergeCell ref="L95:O95"/>
    <mergeCell ref="P95:S95"/>
    <mergeCell ref="A94:D94"/>
    <mergeCell ref="E94:G94"/>
    <mergeCell ref="H94:K94"/>
    <mergeCell ref="L94:O94"/>
    <mergeCell ref="P94:S94"/>
    <mergeCell ref="T94:W94"/>
    <mergeCell ref="T95:W95"/>
    <mergeCell ref="X95:Z95"/>
    <mergeCell ref="AA95:AC95"/>
    <mergeCell ref="AD95:AG95"/>
    <mergeCell ref="AH95:AK95"/>
    <mergeCell ref="A96:D96"/>
    <mergeCell ref="E96:G96"/>
    <mergeCell ref="H96:K96"/>
    <mergeCell ref="L96:O96"/>
    <mergeCell ref="P96:S96"/>
    <mergeCell ref="T96:W96"/>
    <mergeCell ref="X96:Z96"/>
    <mergeCell ref="AA96:AC96"/>
    <mergeCell ref="AD96:AG96"/>
    <mergeCell ref="AH96:AK96"/>
    <mergeCell ref="B99:E99"/>
    <mergeCell ref="G99:H99"/>
    <mergeCell ref="I99:J99"/>
    <mergeCell ref="P99:Q99"/>
    <mergeCell ref="R99:S101"/>
    <mergeCell ref="AQ99:AT101"/>
    <mergeCell ref="B100:E100"/>
    <mergeCell ref="G100:H100"/>
    <mergeCell ref="I100:J100"/>
    <mergeCell ref="K100:N100"/>
    <mergeCell ref="O100:Q101"/>
    <mergeCell ref="V100:W100"/>
    <mergeCell ref="X100:Y101"/>
    <mergeCell ref="Z100:AB100"/>
    <mergeCell ref="AC100:AE101"/>
    <mergeCell ref="T99:U101"/>
    <mergeCell ref="V99:W99"/>
    <mergeCell ref="X99:Y99"/>
    <mergeCell ref="Z99:AB99"/>
    <mergeCell ref="AF99:AH99"/>
    <mergeCell ref="AK99:AM99"/>
    <mergeCell ref="AF100:AH101"/>
    <mergeCell ref="AI100:AJ101"/>
    <mergeCell ref="AK100:AM101"/>
    <mergeCell ref="A102:F103"/>
    <mergeCell ref="G102:H103"/>
    <mergeCell ref="I102:I103"/>
    <mergeCell ref="J102:J103"/>
    <mergeCell ref="K102:N103"/>
    <mergeCell ref="O102:Q103"/>
    <mergeCell ref="AN100:AP101"/>
    <mergeCell ref="A101:F101"/>
    <mergeCell ref="G101:H101"/>
    <mergeCell ref="I101:J101"/>
    <mergeCell ref="V101:W101"/>
    <mergeCell ref="Z101:AB101"/>
    <mergeCell ref="AI102:AJ103"/>
    <mergeCell ref="AQ102:AT103"/>
    <mergeCell ref="T103:U103"/>
    <mergeCell ref="X103:Y103"/>
    <mergeCell ref="Z103:AB103"/>
    <mergeCell ref="AF103:AH103"/>
    <mergeCell ref="AK103:AM103"/>
    <mergeCell ref="AN103:AP103"/>
    <mergeCell ref="R102:S103"/>
    <mergeCell ref="T102:U102"/>
    <mergeCell ref="V102:W103"/>
    <mergeCell ref="X102:Y102"/>
    <mergeCell ref="Z102:AB102"/>
    <mergeCell ref="AC102:AE103"/>
    <mergeCell ref="AN104:AP105"/>
    <mergeCell ref="AQ104:AT105"/>
    <mergeCell ref="T105:U105"/>
    <mergeCell ref="X105:Y105"/>
    <mergeCell ref="R104:S105"/>
    <mergeCell ref="T104:U104"/>
    <mergeCell ref="V104:W105"/>
    <mergeCell ref="X104:Y104"/>
    <mergeCell ref="Z104:AB105"/>
    <mergeCell ref="AC104:AE105"/>
    <mergeCell ref="A106:F107"/>
    <mergeCell ref="G106:H107"/>
    <mergeCell ref="I106:I107"/>
    <mergeCell ref="J106:J107"/>
    <mergeCell ref="K106:N107"/>
    <mergeCell ref="O106:Q107"/>
    <mergeCell ref="AF104:AH105"/>
    <mergeCell ref="AI104:AJ105"/>
    <mergeCell ref="AK104:AM105"/>
    <mergeCell ref="A104:F105"/>
    <mergeCell ref="G104:H105"/>
    <mergeCell ref="I104:I105"/>
    <mergeCell ref="J104:J105"/>
    <mergeCell ref="K104:N105"/>
    <mergeCell ref="O104:Q105"/>
    <mergeCell ref="AF106:AH107"/>
    <mergeCell ref="AI106:AJ107"/>
    <mergeCell ref="AK106:AM107"/>
    <mergeCell ref="AN106:AP107"/>
    <mergeCell ref="AQ106:AT107"/>
    <mergeCell ref="T107:U107"/>
    <mergeCell ref="X107:Y107"/>
    <mergeCell ref="R106:S107"/>
    <mergeCell ref="T106:U106"/>
    <mergeCell ref="V106:W107"/>
    <mergeCell ref="X106:Y106"/>
    <mergeCell ref="Z106:AB107"/>
    <mergeCell ref="AC106:AE107"/>
    <mergeCell ref="AN108:AP109"/>
    <mergeCell ref="AQ108:AT109"/>
    <mergeCell ref="T109:U109"/>
    <mergeCell ref="X109:Y109"/>
    <mergeCell ref="R108:S109"/>
    <mergeCell ref="T108:U108"/>
    <mergeCell ref="V108:W109"/>
    <mergeCell ref="X108:Y108"/>
    <mergeCell ref="Z108:AB109"/>
    <mergeCell ref="AC108:AE109"/>
    <mergeCell ref="A110:F111"/>
    <mergeCell ref="G110:H111"/>
    <mergeCell ref="I110:I111"/>
    <mergeCell ref="J110:J111"/>
    <mergeCell ref="K110:N111"/>
    <mergeCell ref="O110:Q111"/>
    <mergeCell ref="AF108:AH109"/>
    <mergeCell ref="AI108:AJ109"/>
    <mergeCell ref="AK108:AM109"/>
    <mergeCell ref="A108:F109"/>
    <mergeCell ref="G108:H109"/>
    <mergeCell ref="I108:I109"/>
    <mergeCell ref="J108:J109"/>
    <mergeCell ref="K108:N109"/>
    <mergeCell ref="O108:Q109"/>
    <mergeCell ref="AF110:AH111"/>
    <mergeCell ref="AI110:AJ111"/>
    <mergeCell ref="AK110:AM111"/>
    <mergeCell ref="AN110:AP111"/>
    <mergeCell ref="AQ110:AT111"/>
    <mergeCell ref="T111:U111"/>
    <mergeCell ref="X111:Y111"/>
    <mergeCell ref="R110:S111"/>
    <mergeCell ref="T110:U110"/>
    <mergeCell ref="V110:W111"/>
    <mergeCell ref="X110:Y110"/>
    <mergeCell ref="Z110:AB111"/>
    <mergeCell ref="AC110:AE111"/>
    <mergeCell ref="AN112:AP113"/>
    <mergeCell ref="AQ112:AT113"/>
    <mergeCell ref="T113:U113"/>
    <mergeCell ref="X113:Y113"/>
    <mergeCell ref="R112:S113"/>
    <mergeCell ref="T112:U112"/>
    <mergeCell ref="V112:W113"/>
    <mergeCell ref="X112:Y112"/>
    <mergeCell ref="Z112:AB113"/>
    <mergeCell ref="AC112:AE113"/>
    <mergeCell ref="A114:F115"/>
    <mergeCell ref="G114:H115"/>
    <mergeCell ref="I114:I115"/>
    <mergeCell ref="J114:J115"/>
    <mergeCell ref="K114:N115"/>
    <mergeCell ref="O114:Q115"/>
    <mergeCell ref="AF112:AH113"/>
    <mergeCell ref="AI112:AJ113"/>
    <mergeCell ref="AK112:AM113"/>
    <mergeCell ref="A112:F113"/>
    <mergeCell ref="G112:H113"/>
    <mergeCell ref="I112:I113"/>
    <mergeCell ref="J112:J113"/>
    <mergeCell ref="K112:N113"/>
    <mergeCell ref="O112:Q113"/>
    <mergeCell ref="AF114:AH115"/>
    <mergeCell ref="AI114:AJ115"/>
    <mergeCell ref="AK114:AM115"/>
    <mergeCell ref="AN114:AP115"/>
    <mergeCell ref="AQ114:AT115"/>
    <mergeCell ref="T115:U115"/>
    <mergeCell ref="X115:Y115"/>
    <mergeCell ref="R114:S115"/>
    <mergeCell ref="T114:U114"/>
    <mergeCell ref="V114:W115"/>
    <mergeCell ref="X114:Y114"/>
    <mergeCell ref="Z114:AB115"/>
    <mergeCell ref="AC114:AE115"/>
    <mergeCell ref="AN116:AP117"/>
    <mergeCell ref="AQ116:AT117"/>
    <mergeCell ref="T117:U117"/>
    <mergeCell ref="X117:Y117"/>
    <mergeCell ref="R116:S117"/>
    <mergeCell ref="T116:U116"/>
    <mergeCell ref="V116:W117"/>
    <mergeCell ref="X116:Y116"/>
    <mergeCell ref="Z116:AB117"/>
    <mergeCell ref="AC116:AE117"/>
    <mergeCell ref="A118:F119"/>
    <mergeCell ref="G118:H119"/>
    <mergeCell ref="I118:I119"/>
    <mergeCell ref="J118:J119"/>
    <mergeCell ref="K118:N119"/>
    <mergeCell ref="O118:Q119"/>
    <mergeCell ref="AF116:AH117"/>
    <mergeCell ref="AI116:AJ117"/>
    <mergeCell ref="AK116:AM117"/>
    <mergeCell ref="A116:F117"/>
    <mergeCell ref="G116:H117"/>
    <mergeCell ref="I116:I117"/>
    <mergeCell ref="J116:J117"/>
    <mergeCell ref="K116:N117"/>
    <mergeCell ref="O116:Q117"/>
    <mergeCell ref="AF118:AH119"/>
    <mergeCell ref="AI118:AJ119"/>
    <mergeCell ref="AK118:AM119"/>
    <mergeCell ref="AN118:AP119"/>
    <mergeCell ref="AQ118:AT119"/>
    <mergeCell ref="T119:U119"/>
    <mergeCell ref="X119:Y119"/>
    <mergeCell ref="R118:S119"/>
    <mergeCell ref="T118:U118"/>
    <mergeCell ref="V118:W119"/>
    <mergeCell ref="X118:Y118"/>
    <mergeCell ref="Z118:AB119"/>
    <mergeCell ref="AC118:AE119"/>
    <mergeCell ref="AN120:AP121"/>
    <mergeCell ref="AQ120:AT121"/>
    <mergeCell ref="T121:U121"/>
    <mergeCell ref="X121:Y121"/>
    <mergeCell ref="R120:S121"/>
    <mergeCell ref="T120:U120"/>
    <mergeCell ref="V120:W121"/>
    <mergeCell ref="X120:Y120"/>
    <mergeCell ref="Z120:AB121"/>
    <mergeCell ref="AC120:AE121"/>
    <mergeCell ref="A122:F123"/>
    <mergeCell ref="G122:H123"/>
    <mergeCell ref="I122:I123"/>
    <mergeCell ref="J122:J123"/>
    <mergeCell ref="K122:N123"/>
    <mergeCell ref="O122:Q123"/>
    <mergeCell ref="AF120:AH121"/>
    <mergeCell ref="AI120:AJ121"/>
    <mergeCell ref="AK120:AM121"/>
    <mergeCell ref="A120:F121"/>
    <mergeCell ref="G120:H121"/>
    <mergeCell ref="I120:I121"/>
    <mergeCell ref="J120:J121"/>
    <mergeCell ref="K120:N121"/>
    <mergeCell ref="O120:Q121"/>
    <mergeCell ref="AF122:AH123"/>
    <mergeCell ref="AI122:AJ123"/>
    <mergeCell ref="AK122:AM123"/>
    <mergeCell ref="AI124:AJ125"/>
    <mergeCell ref="AK124:AM125"/>
    <mergeCell ref="AN122:AP123"/>
    <mergeCell ref="AQ122:AT123"/>
    <mergeCell ref="T123:U123"/>
    <mergeCell ref="X123:Y123"/>
    <mergeCell ref="R122:S123"/>
    <mergeCell ref="T122:U122"/>
    <mergeCell ref="V122:W123"/>
    <mergeCell ref="X122:Y122"/>
    <mergeCell ref="Z122:AB123"/>
    <mergeCell ref="AC122:AE123"/>
    <mergeCell ref="T125:U125"/>
    <mergeCell ref="X125:Y125"/>
    <mergeCell ref="R124:S125"/>
    <mergeCell ref="T124:U124"/>
    <mergeCell ref="V124:W125"/>
    <mergeCell ref="X124:Y124"/>
    <mergeCell ref="Z124:AB125"/>
    <mergeCell ref="AC124:AE125"/>
    <mergeCell ref="AF124:AH125"/>
    <mergeCell ref="A124:F125"/>
    <mergeCell ref="G124:H125"/>
    <mergeCell ref="I124:I125"/>
    <mergeCell ref="J124:J125"/>
    <mergeCell ref="K124:N125"/>
    <mergeCell ref="O124:Q125"/>
    <mergeCell ref="AN126:AP127"/>
    <mergeCell ref="AQ126:AT127"/>
    <mergeCell ref="T126:U127"/>
    <mergeCell ref="V126:W127"/>
    <mergeCell ref="X126:Y127"/>
    <mergeCell ref="Z126:AB127"/>
    <mergeCell ref="AC126:AE127"/>
    <mergeCell ref="AF126:AH127"/>
    <mergeCell ref="A126:F127"/>
    <mergeCell ref="G126:H127"/>
    <mergeCell ref="I126:J127"/>
    <mergeCell ref="K126:N127"/>
    <mergeCell ref="O126:Q127"/>
    <mergeCell ref="R126:S127"/>
    <mergeCell ref="AI126:AJ127"/>
    <mergeCell ref="AK126:AM127"/>
    <mergeCell ref="AN124:AP125"/>
    <mergeCell ref="AQ124:AT125"/>
  </mergeCells>
  <phoneticPr fontId="2"/>
  <dataValidations count="4">
    <dataValidation type="list" allowBlank="1" showInputMessage="1" showErrorMessage="1" sqref="R126 R86" xr:uid="{E003E6D6-F8D0-4AB2-9870-4D6D622CF6CC}">
      <formula1>$AN$2:$AN$6</formula1>
    </dataValidation>
    <dataValidation type="list" allowBlank="1" showInputMessage="1" showErrorMessage="1" sqref="R102:S125" xr:uid="{F5FBB3DF-877C-4944-98BA-ACE7D832A1EC}">
      <formula1>"定額,旧定額,定率,旧定率"</formula1>
    </dataValidation>
    <dataValidation type="list" allowBlank="1" showInputMessage="1" showErrorMessage="1" error="リストから選択してください。" sqref="R72:S85" xr:uid="{C041CDE2-5375-4478-A56C-6FF4EF2C629C}">
      <formula1>"定額,旧定額,定率,旧定率"</formula1>
    </dataValidation>
    <dataValidation type="custom" allowBlank="1" showInputMessage="1" showErrorMessage="1" error="数値のみ入力してください。" sqref="AQ14:AT15 AQ18:AT19 AQ22:AT23 K72:Q85 Z73:AB85 AC72:AE85 AN73:AP85 H94:K95 L94:S95 X94:AC95 AD94:AG95 K102:Q125 Z102:AB125 AC102:AE125 AN102:AP125" xr:uid="{CB6D5466-1983-4FD9-8936-4BEE04AB4E9D}">
      <formula1>ISNUMBER(H14)</formula1>
    </dataValidation>
  </dataValidations>
  <printOptions horizontalCentered="1"/>
  <pageMargins left="0.19685039370078741" right="0.19685039370078741" top="0.35433070866141736" bottom="0.31496062992125984" header="0.19685039370078741" footer="0.19685039370078741"/>
  <pageSetup paperSize="9" orientation="landscape" blackAndWhite="1" r:id="rId1"/>
  <headerFooter>
    <oddFooter>&amp;C&amp;"ＭＳ Ｐ明朝,標準"- &amp;P -</oddFooter>
  </headerFooter>
  <rowBreaks count="1" manualBreakCount="1">
    <brk id="51" max="45"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30CD-4595-4023-B412-A24FDC52AB91}">
  <sheetPr>
    <tabColor rgb="FFFFFF00"/>
  </sheetPr>
  <dimension ref="A1:AX128"/>
  <sheetViews>
    <sheetView showGridLines="0" showRowColHeaders="0" showZeros="0" view="pageBreakPreview" zoomScaleNormal="100" zoomScaleSheetLayoutView="100" workbookViewId="0"/>
  </sheetViews>
  <sheetFormatPr defaultColWidth="8.875" defaultRowHeight="15.75"/>
  <cols>
    <col min="1" max="46" width="2.625" style="369" customWidth="1"/>
    <col min="47" max="50" width="3.125" style="369" customWidth="1"/>
    <col min="51" max="63" width="2.125" style="369" customWidth="1"/>
    <col min="64" max="16384" width="8.875" style="369"/>
  </cols>
  <sheetData>
    <row r="1" spans="1:46" s="365" customFormat="1" ht="24.95" customHeight="1">
      <c r="I1" s="2719" t="str">
        <f>収支内訳_農業!I1</f>
        <v>令和</v>
      </c>
      <c r="J1" s="2719"/>
      <c r="K1" s="2719"/>
      <c r="L1" s="2719">
        <f>収支内訳_農業!L1</f>
        <v>6</v>
      </c>
      <c r="M1" s="2719"/>
      <c r="N1" s="812" t="str">
        <f>収支内訳_農業!N1</f>
        <v>年分収支内訳書　（農業所得用）</v>
      </c>
      <c r="O1" s="812"/>
      <c r="P1" s="812"/>
      <c r="Q1" s="812"/>
      <c r="R1" s="366"/>
      <c r="S1" s="366"/>
      <c r="T1" s="366"/>
      <c r="U1" s="366"/>
      <c r="V1" s="366"/>
      <c r="W1" s="366"/>
      <c r="X1" s="366"/>
      <c r="Y1" s="366"/>
      <c r="AG1" s="367" t="str">
        <f>収支内訳_農業!AG1</f>
        <v>(</v>
      </c>
      <c r="AH1" s="2748" t="str">
        <f>収支内訳_農業!AH1</f>
        <v>あなたの本年分の農業所得の金額の計算内容をこの表に記載して確定申告書に添付してください。</v>
      </c>
      <c r="AI1" s="2748"/>
      <c r="AJ1" s="2748"/>
      <c r="AK1" s="2748"/>
      <c r="AL1" s="2748"/>
      <c r="AM1" s="2748"/>
      <c r="AN1" s="2748"/>
      <c r="AO1" s="2748"/>
      <c r="AP1" s="2748"/>
      <c r="AQ1" s="2748"/>
      <c r="AR1" s="2748"/>
      <c r="AS1" s="2748"/>
      <c r="AT1" s="368" t="str">
        <f>収支内訳_農業!AT1</f>
        <v>)</v>
      </c>
    </row>
    <row r="2" spans="1:46" ht="9.9499999999999993" customHeight="1">
      <c r="P2" s="2558" t="str">
        <f>収支内訳_農業!P2</f>
        <v>住所</v>
      </c>
      <c r="Q2" s="2560"/>
      <c r="R2" s="2671">
        <f>収支内訳_農業!R2</f>
        <v>0</v>
      </c>
      <c r="S2" s="2672"/>
      <c r="T2" s="2672"/>
      <c r="U2" s="2672"/>
      <c r="V2" s="2672"/>
      <c r="W2" s="2672"/>
      <c r="X2" s="2672"/>
      <c r="Y2" s="2672"/>
      <c r="Z2" s="2672"/>
      <c r="AA2" s="2672"/>
      <c r="AB2" s="2673"/>
      <c r="AC2" s="2714" t="str">
        <f>収支内訳_農業!AC2</f>
        <v>業種名</v>
      </c>
      <c r="AD2" s="2714"/>
      <c r="AE2" s="2706">
        <f>収支内訳_農業!AE2</f>
        <v>0</v>
      </c>
      <c r="AF2" s="2706"/>
      <c r="AG2" s="2706"/>
      <c r="AH2" s="2706"/>
      <c r="AI2" s="2706"/>
      <c r="AJ2" s="2706"/>
      <c r="AK2" s="2706"/>
      <c r="AL2" s="2750" t="str">
        <f>収支内訳_農業!AL2</f>
        <v>依頼税理士等</v>
      </c>
      <c r="AM2" s="2735" t="str">
        <f>収支内訳_農業!AM2</f>
        <v>事務所
所在地</v>
      </c>
      <c r="AN2" s="2706"/>
      <c r="AO2" s="3366">
        <f>収支内訳_農業!AO2</f>
        <v>0</v>
      </c>
      <c r="AP2" s="3367"/>
      <c r="AQ2" s="3367"/>
      <c r="AR2" s="3367"/>
      <c r="AS2" s="3367"/>
      <c r="AT2" s="3368"/>
    </row>
    <row r="3" spans="1:46" ht="9.9499999999999993" customHeight="1">
      <c r="P3" s="3363"/>
      <c r="Q3" s="3365"/>
      <c r="R3" s="2453"/>
      <c r="S3" s="2661"/>
      <c r="T3" s="2661"/>
      <c r="U3" s="2661"/>
      <c r="V3" s="2661"/>
      <c r="W3" s="2661"/>
      <c r="X3" s="2661"/>
      <c r="Y3" s="2661"/>
      <c r="Z3" s="2661"/>
      <c r="AA3" s="2661"/>
      <c r="AB3" s="2454"/>
      <c r="AC3" s="2714"/>
      <c r="AD3" s="2714"/>
      <c r="AE3" s="2706"/>
      <c r="AF3" s="2706"/>
      <c r="AG3" s="2706"/>
      <c r="AH3" s="2706"/>
      <c r="AI3" s="2706"/>
      <c r="AJ3" s="2706"/>
      <c r="AK3" s="2706"/>
      <c r="AL3" s="2751"/>
      <c r="AM3" s="2706"/>
      <c r="AN3" s="2706"/>
      <c r="AO3" s="3369"/>
      <c r="AP3" s="3370"/>
      <c r="AQ3" s="3370"/>
      <c r="AR3" s="3370"/>
      <c r="AS3" s="3370"/>
      <c r="AT3" s="3371"/>
    </row>
    <row r="4" spans="1:46" ht="9.9499999999999993" customHeight="1">
      <c r="P4" s="2562"/>
      <c r="Q4" s="2564"/>
      <c r="R4" s="2455"/>
      <c r="S4" s="2637"/>
      <c r="T4" s="2637"/>
      <c r="U4" s="2637"/>
      <c r="V4" s="2637"/>
      <c r="W4" s="2637"/>
      <c r="X4" s="2637"/>
      <c r="Y4" s="2637"/>
      <c r="Z4" s="2637"/>
      <c r="AA4" s="2637"/>
      <c r="AB4" s="2456"/>
      <c r="AC4" s="2714" t="str">
        <f>収支内訳_農業!AC4</f>
        <v>農園名</v>
      </c>
      <c r="AD4" s="2714"/>
      <c r="AE4" s="2706">
        <f>収支内訳_農業!AE4</f>
        <v>0</v>
      </c>
      <c r="AF4" s="2706"/>
      <c r="AG4" s="2706"/>
      <c r="AH4" s="2706"/>
      <c r="AI4" s="2706"/>
      <c r="AJ4" s="2706"/>
      <c r="AK4" s="2706"/>
      <c r="AL4" s="2751"/>
      <c r="AM4" s="2735" t="str">
        <f>収支内訳_農業!AM4</f>
        <v>氏名
(名称)</v>
      </c>
      <c r="AN4" s="2735"/>
      <c r="AO4" s="2558">
        <f>収支内訳_農業!AO4</f>
        <v>0</v>
      </c>
      <c r="AP4" s="2559"/>
      <c r="AQ4" s="2559"/>
      <c r="AR4" s="2559"/>
      <c r="AS4" s="2559"/>
      <c r="AT4" s="2560"/>
    </row>
    <row r="5" spans="1:46" ht="9.9499999999999993" customHeight="1">
      <c r="P5" s="3375" t="str">
        <f>収支内訳_農業!P5</f>
        <v>フリガナ</v>
      </c>
      <c r="Q5" s="3376"/>
      <c r="R5" s="2559">
        <f>収支内訳_農業!R5</f>
        <v>0</v>
      </c>
      <c r="S5" s="2559"/>
      <c r="T5" s="2559"/>
      <c r="U5" s="2559"/>
      <c r="V5" s="2559"/>
      <c r="W5" s="2559"/>
      <c r="X5" s="2559"/>
      <c r="Y5" s="2559"/>
      <c r="Z5" s="2559"/>
      <c r="AA5" s="2559"/>
      <c r="AB5" s="819">
        <f>収支内訳_農業!AB5</f>
        <v>0</v>
      </c>
      <c r="AC5" s="2714"/>
      <c r="AD5" s="2714"/>
      <c r="AE5" s="2706"/>
      <c r="AF5" s="2706"/>
      <c r="AG5" s="2706"/>
      <c r="AH5" s="2706"/>
      <c r="AI5" s="2706"/>
      <c r="AJ5" s="2706"/>
      <c r="AK5" s="2706"/>
      <c r="AL5" s="2751"/>
      <c r="AM5" s="2735"/>
      <c r="AN5" s="2735"/>
      <c r="AO5" s="2562"/>
      <c r="AP5" s="2563"/>
      <c r="AQ5" s="2563"/>
      <c r="AR5" s="2563"/>
      <c r="AS5" s="2563"/>
      <c r="AT5" s="2564"/>
    </row>
    <row r="6" spans="1:46" ht="9.9499999999999993" customHeight="1">
      <c r="P6" s="3363" t="str">
        <f>収支内訳_農業!P6</f>
        <v>氏名</v>
      </c>
      <c r="Q6" s="3365"/>
      <c r="R6" s="3364">
        <f>収支内訳_農業!R6</f>
        <v>0</v>
      </c>
      <c r="S6" s="3364"/>
      <c r="T6" s="3364"/>
      <c r="U6" s="3364"/>
      <c r="V6" s="3364"/>
      <c r="W6" s="3364"/>
      <c r="X6" s="3364"/>
      <c r="Y6" s="3364"/>
      <c r="Z6" s="3364"/>
      <c r="AA6" s="3364"/>
      <c r="AB6" s="3365">
        <f>収支内訳_農業!AB6</f>
        <v>0</v>
      </c>
      <c r="AC6" s="2713" t="str">
        <f>収支内訳_農業!AC6</f>
        <v>電話
番号</v>
      </c>
      <c r="AD6" s="2714"/>
      <c r="AE6" s="2558" t="str">
        <f>収支内訳_農業!AE6</f>
        <v>携帯</v>
      </c>
      <c r="AF6" s="3372"/>
      <c r="AG6" s="2559">
        <f>収支内訳_農業!AG6</f>
        <v>0</v>
      </c>
      <c r="AH6" s="2559"/>
      <c r="AI6" s="2559"/>
      <c r="AJ6" s="2559"/>
      <c r="AK6" s="2560"/>
      <c r="AL6" s="2751"/>
      <c r="AM6" s="2546" t="str">
        <f>収支内訳_農業!AM6</f>
        <v>電話
番号</v>
      </c>
      <c r="AN6" s="2548"/>
      <c r="AO6" s="2558">
        <f>収支内訳_農業!AO6</f>
        <v>0</v>
      </c>
      <c r="AP6" s="2559"/>
      <c r="AQ6" s="2559"/>
      <c r="AR6" s="2559"/>
      <c r="AS6" s="2559"/>
      <c r="AT6" s="2560"/>
    </row>
    <row r="7" spans="1:46" ht="9.9499999999999993" customHeight="1">
      <c r="P7" s="2562"/>
      <c r="Q7" s="2564"/>
      <c r="R7" s="2563"/>
      <c r="S7" s="2563"/>
      <c r="T7" s="2563"/>
      <c r="U7" s="2563"/>
      <c r="V7" s="2563"/>
      <c r="W7" s="2563"/>
      <c r="X7" s="2563"/>
      <c r="Y7" s="2563"/>
      <c r="Z7" s="2563"/>
      <c r="AA7" s="2563"/>
      <c r="AB7" s="2564"/>
      <c r="AC7" s="2714"/>
      <c r="AD7" s="2714"/>
      <c r="AE7" s="2562"/>
      <c r="AF7" s="3373"/>
      <c r="AG7" s="2563"/>
      <c r="AH7" s="2563"/>
      <c r="AI7" s="2563"/>
      <c r="AJ7" s="2563"/>
      <c r="AK7" s="2564"/>
      <c r="AL7" s="2752"/>
      <c r="AM7" s="2523"/>
      <c r="AN7" s="2525"/>
      <c r="AO7" s="2562"/>
      <c r="AP7" s="2563"/>
      <c r="AQ7" s="2563"/>
      <c r="AR7" s="2563"/>
      <c r="AS7" s="2563"/>
      <c r="AT7" s="2564"/>
    </row>
    <row r="8" spans="1:46" ht="3" customHeight="1"/>
    <row r="9" spans="1:46" ht="12.95" customHeight="1">
      <c r="A9" s="2716" t="str">
        <f>収支内訳_農業!A9</f>
        <v/>
      </c>
      <c r="B9" s="2716"/>
      <c r="C9" s="2716"/>
      <c r="D9" s="2716"/>
      <c r="E9" s="2716"/>
      <c r="F9" s="2716"/>
      <c r="G9" s="2716"/>
      <c r="H9" s="2716"/>
      <c r="I9" s="818" t="str">
        <f>収支内訳_農業!I9</f>
        <v>提出</v>
      </c>
      <c r="J9" s="818"/>
      <c r="AK9" s="370"/>
      <c r="AL9" s="2753" t="str">
        <f>収支内訳_農業!AL9</f>
        <v>番号</v>
      </c>
      <c r="AM9" s="2753"/>
      <c r="AN9" s="2700">
        <f>収支内訳_農業!AN9</f>
        <v>0</v>
      </c>
      <c r="AO9" s="2701"/>
      <c r="AP9" s="2701"/>
      <c r="AQ9" s="2701"/>
      <c r="AR9" s="2701"/>
      <c r="AS9" s="2702"/>
    </row>
    <row r="10" spans="1:46" ht="12" customHeight="1">
      <c r="M10" s="371" t="str">
        <f>収支内訳_農業!M10</f>
        <v>（自</v>
      </c>
      <c r="N10" s="2718">
        <f>収支内訳_農業!N10</f>
        <v>45292</v>
      </c>
      <c r="O10" s="2718"/>
      <c r="P10" s="2718"/>
      <c r="Q10" s="2718"/>
      <c r="R10" s="485">
        <f>収支内訳_農業!R10</f>
        <v>0</v>
      </c>
      <c r="S10" s="372" t="str">
        <f>収支内訳_農業!S10</f>
        <v>至</v>
      </c>
      <c r="T10" s="2718">
        <f>収支内訳_農業!T10</f>
        <v>45657</v>
      </c>
      <c r="U10" s="2718"/>
      <c r="V10" s="2718"/>
      <c r="W10" s="2718"/>
      <c r="X10" s="410" t="str">
        <f>収支内訳_農業!X10</f>
        <v>)</v>
      </c>
      <c r="AB10" s="816" t="str">
        <f>収支内訳_農業!AB10</f>
        <v>○雇人費の内訳</v>
      </c>
    </row>
    <row r="11" spans="1:46" ht="12" customHeight="1">
      <c r="A11" s="2703" t="str">
        <f>収支内訳_農業!A11</f>
        <v>科　　目</v>
      </c>
      <c r="B11" s="2704"/>
      <c r="C11" s="2704"/>
      <c r="D11" s="2704"/>
      <c r="E11" s="2704"/>
      <c r="F11" s="2704"/>
      <c r="G11" s="2704"/>
      <c r="H11" s="2705"/>
      <c r="I11" s="2703" t="str">
        <f>収支内訳_農業!I11</f>
        <v>金額　（円）</v>
      </c>
      <c r="J11" s="2704"/>
      <c r="K11" s="2704"/>
      <c r="L11" s="2704"/>
      <c r="M11" s="2705"/>
      <c r="N11" s="2703" t="str">
        <f>収支内訳_農業!N11</f>
        <v>科　　目</v>
      </c>
      <c r="O11" s="2704"/>
      <c r="P11" s="2704"/>
      <c r="Q11" s="2704"/>
      <c r="R11" s="2704"/>
      <c r="S11" s="2704"/>
      <c r="T11" s="2704"/>
      <c r="U11" s="2705"/>
      <c r="V11" s="2703" t="str">
        <f>収支内訳_農業!V11</f>
        <v>金額　（円）</v>
      </c>
      <c r="W11" s="2704"/>
      <c r="X11" s="2704"/>
      <c r="Y11" s="2704"/>
      <c r="Z11" s="2705"/>
      <c r="AB11" s="2617" t="str">
        <f>収支内訳_農業!AB11</f>
        <v>氏名・住所
又は作業名</v>
      </c>
      <c r="AC11" s="2618"/>
      <c r="AD11" s="2618"/>
      <c r="AE11" s="2618"/>
      <c r="AF11" s="2618"/>
      <c r="AG11" s="2618"/>
      <c r="AH11" s="2619"/>
      <c r="AI11" s="2479" t="str">
        <f>収支内訳_農業!AI11</f>
        <v>日数</v>
      </c>
      <c r="AJ11" s="2481"/>
      <c r="AK11" s="3377" t="str">
        <f>収支内訳_農業!AK11</f>
        <v>現金</v>
      </c>
      <c r="AL11" s="3378"/>
      <c r="AM11" s="3379"/>
      <c r="AN11" s="2479" t="str">
        <f>収支内訳_農業!AN11</f>
        <v>合計</v>
      </c>
      <c r="AO11" s="2480"/>
      <c r="AP11" s="2481"/>
      <c r="AQ11" s="2617" t="str">
        <f>収支内訳_農業!AQ11</f>
        <v>所得税及び復興特別
所得税の源泉徴収税額</v>
      </c>
      <c r="AR11" s="2618"/>
      <c r="AS11" s="2618"/>
      <c r="AT11" s="2619"/>
    </row>
    <row r="12" spans="1:46" ht="9.6" customHeight="1">
      <c r="A12" s="2526" t="str">
        <f>収支内訳_農業!A12</f>
        <v>収入金額</v>
      </c>
      <c r="B12" s="2541" t="str">
        <f>収支内訳_農業!B12</f>
        <v>販売金額</v>
      </c>
      <c r="C12" s="2542"/>
      <c r="D12" s="2542"/>
      <c r="E12" s="2542"/>
      <c r="F12" s="2542"/>
      <c r="G12" s="2543"/>
      <c r="H12" s="2590" t="str">
        <f>収支内訳_農業!H12</f>
        <v>①</v>
      </c>
      <c r="I12" s="2535">
        <f>収支内訳_農業!I12</f>
        <v>0</v>
      </c>
      <c r="J12" s="2536"/>
      <c r="K12" s="2536"/>
      <c r="L12" s="2536"/>
      <c r="M12" s="2537"/>
      <c r="N12" s="2526" t="str">
        <f>収支内訳_農業!N12</f>
        <v>経　　　　　　　　　費</v>
      </c>
      <c r="O12" s="2526" t="str">
        <f>収支内訳_農業!O12</f>
        <v>その他の経費</v>
      </c>
      <c r="P12" s="2542" t="str">
        <f>収支内訳_農業!P12</f>
        <v>修繕費</v>
      </c>
      <c r="Q12" s="2542"/>
      <c r="R12" s="2542"/>
      <c r="S12" s="2542"/>
      <c r="T12" s="2543"/>
      <c r="U12" s="2544" t="str">
        <f>収支内訳_農業!U12</f>
        <v>ﾘ</v>
      </c>
      <c r="V12" s="2535">
        <f>収支内訳_農業!V12</f>
        <v>0</v>
      </c>
      <c r="W12" s="2536"/>
      <c r="X12" s="2536"/>
      <c r="Y12" s="2536"/>
      <c r="Z12" s="2537"/>
      <c r="AB12" s="2469"/>
      <c r="AC12" s="2470"/>
      <c r="AD12" s="2470"/>
      <c r="AE12" s="2470"/>
      <c r="AF12" s="2470"/>
      <c r="AG12" s="2470"/>
      <c r="AH12" s="2471"/>
      <c r="AI12" s="2485"/>
      <c r="AJ12" s="2487"/>
      <c r="AK12" s="3363" t="str">
        <f>収支内訳_農業!AK12</f>
        <v>現物</v>
      </c>
      <c r="AL12" s="3364"/>
      <c r="AM12" s="3364"/>
      <c r="AN12" s="2482"/>
      <c r="AO12" s="2483"/>
      <c r="AP12" s="2484"/>
      <c r="AQ12" s="2469"/>
      <c r="AR12" s="2470"/>
      <c r="AS12" s="2470"/>
      <c r="AT12" s="2471"/>
    </row>
    <row r="13" spans="1:46" ht="9.6" customHeight="1">
      <c r="A13" s="2527"/>
      <c r="B13" s="2532"/>
      <c r="C13" s="2533"/>
      <c r="D13" s="2533"/>
      <c r="E13" s="2533"/>
      <c r="F13" s="2533"/>
      <c r="G13" s="2534"/>
      <c r="H13" s="2591"/>
      <c r="I13" s="2538"/>
      <c r="J13" s="2539"/>
      <c r="K13" s="2539"/>
      <c r="L13" s="2539"/>
      <c r="M13" s="2540"/>
      <c r="N13" s="2527"/>
      <c r="O13" s="2527"/>
      <c r="P13" s="2533"/>
      <c r="Q13" s="2533"/>
      <c r="R13" s="2533"/>
      <c r="S13" s="2533"/>
      <c r="T13" s="2534"/>
      <c r="U13" s="2545"/>
      <c r="V13" s="2538"/>
      <c r="W13" s="2539"/>
      <c r="X13" s="2539"/>
      <c r="Y13" s="2539"/>
      <c r="Z13" s="2540"/>
      <c r="AB13" s="2479">
        <f>収支内訳_農業!AB13</f>
        <v>0</v>
      </c>
      <c r="AC13" s="2480"/>
      <c r="AD13" s="2480"/>
      <c r="AE13" s="2480"/>
      <c r="AF13" s="2480"/>
      <c r="AG13" s="2480"/>
      <c r="AH13" s="2481"/>
      <c r="AI13" s="2474" t="str">
        <f>収支内訳_農業!AI13</f>
        <v>延日</v>
      </c>
      <c r="AJ13" s="2475"/>
      <c r="AK13" s="2639">
        <f>収支内訳_農業!AK13</f>
        <v>0</v>
      </c>
      <c r="AL13" s="2640"/>
      <c r="AM13" s="2640"/>
      <c r="AN13" s="486"/>
      <c r="AO13" s="395"/>
      <c r="AP13" s="376" t="str">
        <f>収支内訳_農業!AP13</f>
        <v>円</v>
      </c>
      <c r="AQ13" s="487"/>
      <c r="AR13" s="488"/>
      <c r="AS13" s="488"/>
      <c r="AT13" s="379" t="str">
        <f>収支内訳_農業!AT13</f>
        <v>円</v>
      </c>
    </row>
    <row r="14" spans="1:46" ht="9.6" customHeight="1">
      <c r="A14" s="2527"/>
      <c r="B14" s="2558" t="str">
        <f>収支内訳_農業!B14</f>
        <v>家　事　消　費</v>
      </c>
      <c r="C14" s="2559"/>
      <c r="D14" s="2559"/>
      <c r="E14" s="2559"/>
      <c r="F14" s="2542" t="str">
        <f>収支内訳_農業!F14</f>
        <v>金額</v>
      </c>
      <c r="G14" s="2543"/>
      <c r="H14" s="2590" t="str">
        <f>収支内訳_農業!H14</f>
        <v>②</v>
      </c>
      <c r="I14" s="2535">
        <f>収支内訳_農業!I14</f>
        <v>0</v>
      </c>
      <c r="J14" s="2536"/>
      <c r="K14" s="2536"/>
      <c r="L14" s="2536"/>
      <c r="M14" s="2537"/>
      <c r="N14" s="2527"/>
      <c r="O14" s="2527"/>
      <c r="P14" s="2542" t="str">
        <f>収支内訳_農業!P14</f>
        <v>動力光熱費</v>
      </c>
      <c r="Q14" s="2542"/>
      <c r="R14" s="2542"/>
      <c r="S14" s="2542"/>
      <c r="T14" s="2543"/>
      <c r="U14" s="2544" t="str">
        <f>収支内訳_農業!U14</f>
        <v>ﾇ</v>
      </c>
      <c r="V14" s="2535">
        <f>収支内訳_農業!V14</f>
        <v>0</v>
      </c>
      <c r="W14" s="2536"/>
      <c r="X14" s="2536"/>
      <c r="Y14" s="2536"/>
      <c r="Z14" s="2537"/>
      <c r="AB14" s="2482"/>
      <c r="AC14" s="2483"/>
      <c r="AD14" s="2483"/>
      <c r="AE14" s="2483"/>
      <c r="AF14" s="2483"/>
      <c r="AG14" s="2483"/>
      <c r="AH14" s="2484"/>
      <c r="AI14" s="3340">
        <f>収支内訳_農業!AI14</f>
        <v>0</v>
      </c>
      <c r="AJ14" s="3341"/>
      <c r="AK14" s="2660"/>
      <c r="AL14" s="2660"/>
      <c r="AM14" s="2660"/>
      <c r="AN14" s="3348">
        <f>収支内訳_農業!AN14</f>
        <v>0</v>
      </c>
      <c r="AO14" s="2660"/>
      <c r="AP14" s="3349"/>
      <c r="AQ14" s="3350">
        <f>収支内訳_農業!AQ14</f>
        <v>0</v>
      </c>
      <c r="AR14" s="3351"/>
      <c r="AS14" s="3351"/>
      <c r="AT14" s="3352"/>
    </row>
    <row r="15" spans="1:46" ht="9.6" customHeight="1">
      <c r="A15" s="2527"/>
      <c r="B15" s="2562" t="str">
        <f>収支内訳_農業!B15</f>
        <v>事　業　消　費</v>
      </c>
      <c r="C15" s="2563"/>
      <c r="D15" s="2563"/>
      <c r="E15" s="2563"/>
      <c r="F15" s="2533"/>
      <c r="G15" s="2534"/>
      <c r="H15" s="2591"/>
      <c r="I15" s="2538"/>
      <c r="J15" s="2539"/>
      <c r="K15" s="2539"/>
      <c r="L15" s="2539"/>
      <c r="M15" s="2540"/>
      <c r="N15" s="2527"/>
      <c r="O15" s="2527"/>
      <c r="P15" s="2533"/>
      <c r="Q15" s="2533"/>
      <c r="R15" s="2533"/>
      <c r="S15" s="2533"/>
      <c r="T15" s="2534"/>
      <c r="U15" s="2545"/>
      <c r="V15" s="2538"/>
      <c r="W15" s="2539"/>
      <c r="X15" s="2539"/>
      <c r="Y15" s="2539"/>
      <c r="Z15" s="2540"/>
      <c r="AB15" s="2498">
        <f>収支内訳_農業!AB15</f>
        <v>0</v>
      </c>
      <c r="AC15" s="3347"/>
      <c r="AD15" s="3347"/>
      <c r="AE15" s="3347"/>
      <c r="AF15" s="3347"/>
      <c r="AG15" s="3347"/>
      <c r="AH15" s="2499"/>
      <c r="AI15" s="3340"/>
      <c r="AJ15" s="3341"/>
      <c r="AK15" s="2770">
        <f>収支内訳_農業!AK15</f>
        <v>0</v>
      </c>
      <c r="AL15" s="2771"/>
      <c r="AM15" s="2772"/>
      <c r="AN15" s="3348"/>
      <c r="AO15" s="2660"/>
      <c r="AP15" s="3349"/>
      <c r="AQ15" s="3350"/>
      <c r="AR15" s="3351"/>
      <c r="AS15" s="3351"/>
      <c r="AT15" s="3352"/>
    </row>
    <row r="16" spans="1:46" ht="9.6" customHeight="1">
      <c r="A16" s="2527"/>
      <c r="B16" s="2541" t="str">
        <f>収支内訳_農業!B16</f>
        <v>雑収入</v>
      </c>
      <c r="C16" s="2542"/>
      <c r="D16" s="2542"/>
      <c r="E16" s="2542"/>
      <c r="F16" s="2542"/>
      <c r="G16" s="2543"/>
      <c r="H16" s="2590" t="str">
        <f>収支内訳_農業!H16</f>
        <v>③</v>
      </c>
      <c r="I16" s="2535">
        <f>収支内訳_農業!I16</f>
        <v>0</v>
      </c>
      <c r="J16" s="2536"/>
      <c r="K16" s="2536"/>
      <c r="L16" s="2536"/>
      <c r="M16" s="2537"/>
      <c r="N16" s="2527"/>
      <c r="O16" s="2527"/>
      <c r="P16" s="2542" t="str">
        <f>収支内訳_農業!P16</f>
        <v>作業用衣料費</v>
      </c>
      <c r="Q16" s="2542"/>
      <c r="R16" s="2542"/>
      <c r="S16" s="2542"/>
      <c r="T16" s="2543"/>
      <c r="U16" s="2544" t="str">
        <f>収支内訳_農業!U16</f>
        <v>ﾙ</v>
      </c>
      <c r="V16" s="2535">
        <f>収支内訳_農業!V16</f>
        <v>0</v>
      </c>
      <c r="W16" s="2536"/>
      <c r="X16" s="2536"/>
      <c r="Y16" s="2536"/>
      <c r="Z16" s="2537"/>
      <c r="AB16" s="2500"/>
      <c r="AC16" s="2506"/>
      <c r="AD16" s="2506"/>
      <c r="AE16" s="2506"/>
      <c r="AF16" s="2506"/>
      <c r="AG16" s="2506"/>
      <c r="AH16" s="2501"/>
      <c r="AI16" s="3342"/>
      <c r="AJ16" s="3343"/>
      <c r="AK16" s="2773"/>
      <c r="AL16" s="2774"/>
      <c r="AM16" s="2775"/>
      <c r="AN16" s="2899"/>
      <c r="AO16" s="2630"/>
      <c r="AP16" s="2900"/>
      <c r="AQ16" s="489"/>
      <c r="AR16" s="490"/>
      <c r="AS16" s="490"/>
      <c r="AT16" s="491"/>
    </row>
    <row r="17" spans="1:46" ht="9.6" customHeight="1">
      <c r="A17" s="2527"/>
      <c r="B17" s="2532"/>
      <c r="C17" s="2533"/>
      <c r="D17" s="2533"/>
      <c r="E17" s="2533"/>
      <c r="F17" s="2533"/>
      <c r="G17" s="2534"/>
      <c r="H17" s="2591"/>
      <c r="I17" s="2538"/>
      <c r="J17" s="2539"/>
      <c r="K17" s="2539"/>
      <c r="L17" s="2539"/>
      <c r="M17" s="2540"/>
      <c r="N17" s="2527"/>
      <c r="O17" s="2527"/>
      <c r="P17" s="2533"/>
      <c r="Q17" s="2533"/>
      <c r="R17" s="2533"/>
      <c r="S17" s="2533"/>
      <c r="T17" s="2534"/>
      <c r="U17" s="2545"/>
      <c r="V17" s="2538"/>
      <c r="W17" s="2539"/>
      <c r="X17" s="2539"/>
      <c r="Y17" s="2539"/>
      <c r="Z17" s="2540"/>
      <c r="AB17" s="2479">
        <f>収支内訳_農業!AB17</f>
        <v>0</v>
      </c>
      <c r="AC17" s="2480"/>
      <c r="AD17" s="2480"/>
      <c r="AE17" s="2480"/>
      <c r="AF17" s="2480"/>
      <c r="AG17" s="2480"/>
      <c r="AH17" s="2481"/>
      <c r="AI17" s="3345"/>
      <c r="AJ17" s="3346"/>
      <c r="AK17" s="2639">
        <f>収支内訳_農業!AK17</f>
        <v>0</v>
      </c>
      <c r="AL17" s="2640"/>
      <c r="AM17" s="2640"/>
      <c r="AN17" s="492"/>
      <c r="AO17" s="493"/>
      <c r="AP17" s="494"/>
      <c r="AQ17" s="495"/>
      <c r="AR17" s="496"/>
      <c r="AS17" s="496"/>
      <c r="AT17" s="497"/>
    </row>
    <row r="18" spans="1:46" ht="9.6" customHeight="1">
      <c r="A18" s="2527"/>
      <c r="B18" s="2558" t="str">
        <f>収支内訳_農業!B18</f>
        <v>小計</v>
      </c>
      <c r="C18" s="2559"/>
      <c r="D18" s="2559"/>
      <c r="E18" s="2559"/>
      <c r="F18" s="2559"/>
      <c r="G18" s="2560"/>
      <c r="H18" s="2590" t="str">
        <f>収支内訳_農業!H18</f>
        <v>④</v>
      </c>
      <c r="I18" s="2535">
        <f>収支内訳_農業!I18</f>
        <v>0</v>
      </c>
      <c r="J18" s="2536"/>
      <c r="K18" s="2536"/>
      <c r="L18" s="2536"/>
      <c r="M18" s="2537"/>
      <c r="N18" s="2527"/>
      <c r="O18" s="2527"/>
      <c r="P18" s="2542" t="str">
        <f>収支内訳_農業!P18</f>
        <v>農業共済掛金</v>
      </c>
      <c r="Q18" s="2542"/>
      <c r="R18" s="2542"/>
      <c r="S18" s="2542"/>
      <c r="T18" s="2543"/>
      <c r="U18" s="2544" t="str">
        <f>収支内訳_農業!U18</f>
        <v>ｦ</v>
      </c>
      <c r="V18" s="2535">
        <f>収支内訳_農業!V18</f>
        <v>0</v>
      </c>
      <c r="W18" s="2536"/>
      <c r="X18" s="2536"/>
      <c r="Y18" s="2536"/>
      <c r="Z18" s="2537"/>
      <c r="AB18" s="2482"/>
      <c r="AC18" s="2483"/>
      <c r="AD18" s="2483"/>
      <c r="AE18" s="2483"/>
      <c r="AF18" s="2483"/>
      <c r="AG18" s="2483"/>
      <c r="AH18" s="2484"/>
      <c r="AI18" s="3340">
        <f>収支内訳_農業!AI18</f>
        <v>0</v>
      </c>
      <c r="AJ18" s="3341"/>
      <c r="AK18" s="2660"/>
      <c r="AL18" s="2660"/>
      <c r="AM18" s="2660"/>
      <c r="AN18" s="3348">
        <f>収支内訳_農業!AN18</f>
        <v>0</v>
      </c>
      <c r="AO18" s="2660"/>
      <c r="AP18" s="3349"/>
      <c r="AQ18" s="3350">
        <f>収支内訳_農業!AQ18</f>
        <v>0</v>
      </c>
      <c r="AR18" s="3351"/>
      <c r="AS18" s="3351"/>
      <c r="AT18" s="3352"/>
    </row>
    <row r="19" spans="1:46" ht="9.6" customHeight="1">
      <c r="A19" s="2527"/>
      <c r="B19" s="2562" t="str">
        <f>収支内訳_農業!B19</f>
        <v>（①＋②＋③）</v>
      </c>
      <c r="C19" s="2563"/>
      <c r="D19" s="2563"/>
      <c r="E19" s="2563"/>
      <c r="F19" s="2563"/>
      <c r="G19" s="2564"/>
      <c r="H19" s="2591"/>
      <c r="I19" s="2538"/>
      <c r="J19" s="2539"/>
      <c r="K19" s="2539"/>
      <c r="L19" s="2539"/>
      <c r="M19" s="2540"/>
      <c r="N19" s="2527"/>
      <c r="O19" s="2527"/>
      <c r="P19" s="2533"/>
      <c r="Q19" s="2533"/>
      <c r="R19" s="2533"/>
      <c r="S19" s="2533"/>
      <c r="T19" s="2534"/>
      <c r="U19" s="2545"/>
      <c r="V19" s="2538"/>
      <c r="W19" s="2539"/>
      <c r="X19" s="2539"/>
      <c r="Y19" s="2539"/>
      <c r="Z19" s="2540"/>
      <c r="AB19" s="2482">
        <f>収支内訳_農業!AB19</f>
        <v>0</v>
      </c>
      <c r="AC19" s="2483"/>
      <c r="AD19" s="2483"/>
      <c r="AE19" s="2483"/>
      <c r="AF19" s="2483"/>
      <c r="AG19" s="2483"/>
      <c r="AH19" s="2484"/>
      <c r="AI19" s="3340"/>
      <c r="AJ19" s="3341"/>
      <c r="AK19" s="2770">
        <f>収支内訳_農業!AK19</f>
        <v>0</v>
      </c>
      <c r="AL19" s="2771"/>
      <c r="AM19" s="2772"/>
      <c r="AN19" s="3348"/>
      <c r="AO19" s="2660"/>
      <c r="AP19" s="3349"/>
      <c r="AQ19" s="3350"/>
      <c r="AR19" s="3351"/>
      <c r="AS19" s="3351"/>
      <c r="AT19" s="3352"/>
    </row>
    <row r="20" spans="1:46" ht="9.6" customHeight="1">
      <c r="A20" s="2527"/>
      <c r="B20" s="2765" t="str">
        <f>収支内訳_農業!B20</f>
        <v>農産物の
棚卸高</v>
      </c>
      <c r="C20" s="2766"/>
      <c r="D20" s="2766"/>
      <c r="E20" s="2766"/>
      <c r="F20" s="2753" t="str">
        <f>収支内訳_農業!F20</f>
        <v>期首</v>
      </c>
      <c r="G20" s="2753"/>
      <c r="H20" s="2590" t="str">
        <f>収支内訳_農業!H20</f>
        <v>⑤</v>
      </c>
      <c r="I20" s="2535">
        <f>収支内訳_農業!I20</f>
        <v>0</v>
      </c>
      <c r="J20" s="2536"/>
      <c r="K20" s="2536"/>
      <c r="L20" s="2536"/>
      <c r="M20" s="2537"/>
      <c r="N20" s="2527"/>
      <c r="O20" s="2527"/>
      <c r="P20" s="2542" t="str">
        <f>収支内訳_農業!P20</f>
        <v>荷造運賃手数料</v>
      </c>
      <c r="Q20" s="2542"/>
      <c r="R20" s="2542"/>
      <c r="S20" s="2542"/>
      <c r="T20" s="2543"/>
      <c r="U20" s="2544" t="str">
        <f>収支内訳_農業!U20</f>
        <v>ﾜ</v>
      </c>
      <c r="V20" s="2535">
        <f>収支内訳_農業!V20</f>
        <v>0</v>
      </c>
      <c r="W20" s="2536"/>
      <c r="X20" s="2536"/>
      <c r="Y20" s="2536"/>
      <c r="Z20" s="2537"/>
      <c r="AB20" s="2485"/>
      <c r="AC20" s="2486"/>
      <c r="AD20" s="2486"/>
      <c r="AE20" s="2486"/>
      <c r="AF20" s="2486"/>
      <c r="AG20" s="2486"/>
      <c r="AH20" s="2487"/>
      <c r="AI20" s="3342"/>
      <c r="AJ20" s="3343"/>
      <c r="AK20" s="2773"/>
      <c r="AL20" s="2774"/>
      <c r="AM20" s="2775"/>
      <c r="AN20" s="2899"/>
      <c r="AO20" s="2630"/>
      <c r="AP20" s="2900"/>
      <c r="AQ20" s="489"/>
      <c r="AR20" s="490"/>
      <c r="AS20" s="490"/>
      <c r="AT20" s="491"/>
    </row>
    <row r="21" spans="1:46" ht="9.6" customHeight="1">
      <c r="A21" s="2527"/>
      <c r="B21" s="3285"/>
      <c r="C21" s="3286"/>
      <c r="D21" s="3286"/>
      <c r="E21" s="3286"/>
      <c r="F21" s="2753"/>
      <c r="G21" s="2753"/>
      <c r="H21" s="2591"/>
      <c r="I21" s="2538"/>
      <c r="J21" s="2539"/>
      <c r="K21" s="2539"/>
      <c r="L21" s="2539"/>
      <c r="M21" s="2540"/>
      <c r="N21" s="2527"/>
      <c r="O21" s="2527"/>
      <c r="P21" s="2533"/>
      <c r="Q21" s="2533"/>
      <c r="R21" s="2533"/>
      <c r="S21" s="2533"/>
      <c r="T21" s="2534"/>
      <c r="U21" s="2545"/>
      <c r="V21" s="2538"/>
      <c r="W21" s="2539"/>
      <c r="X21" s="2539"/>
      <c r="Y21" s="2539"/>
      <c r="Z21" s="2540"/>
      <c r="AB21" s="498"/>
      <c r="AC21" s="499"/>
      <c r="AD21" s="499"/>
      <c r="AE21" s="499"/>
      <c r="AF21" s="499"/>
      <c r="AG21" s="499"/>
      <c r="AH21" s="500"/>
      <c r="AI21" s="3345"/>
      <c r="AJ21" s="3346"/>
      <c r="AK21" s="2639">
        <f>収支内訳_農業!AK21</f>
        <v>0</v>
      </c>
      <c r="AL21" s="2640"/>
      <c r="AM21" s="2640"/>
      <c r="AN21" s="492"/>
      <c r="AO21" s="493"/>
      <c r="AP21" s="494"/>
      <c r="AQ21" s="495"/>
      <c r="AR21" s="496"/>
      <c r="AS21" s="496"/>
      <c r="AT21" s="497"/>
    </row>
    <row r="22" spans="1:46" ht="9.6" customHeight="1">
      <c r="A22" s="2527"/>
      <c r="B22" s="3285"/>
      <c r="C22" s="3286"/>
      <c r="D22" s="3286"/>
      <c r="E22" s="3286"/>
      <c r="F22" s="2753" t="str">
        <f>収支内訳_農業!F22</f>
        <v>期末</v>
      </c>
      <c r="G22" s="2753"/>
      <c r="H22" s="2590" t="str">
        <f>収支内訳_農業!H22</f>
        <v>⑥</v>
      </c>
      <c r="I22" s="2535">
        <f>収支内訳_農業!I22</f>
        <v>0</v>
      </c>
      <c r="J22" s="2536"/>
      <c r="K22" s="2536"/>
      <c r="L22" s="2536"/>
      <c r="M22" s="2537"/>
      <c r="N22" s="2527"/>
      <c r="O22" s="2527"/>
      <c r="P22" s="2542" t="str">
        <f>収支内訳_農業!P22</f>
        <v>土地改良費</v>
      </c>
      <c r="Q22" s="2542"/>
      <c r="R22" s="2542"/>
      <c r="S22" s="2542"/>
      <c r="T22" s="2543"/>
      <c r="U22" s="2544" t="str">
        <f>収支内訳_農業!U22</f>
        <v>ｶ</v>
      </c>
      <c r="V22" s="2535">
        <f>収支内訳_農業!V22</f>
        <v>0</v>
      </c>
      <c r="W22" s="2536"/>
      <c r="X22" s="2536"/>
      <c r="Y22" s="2536"/>
      <c r="Z22" s="2537"/>
      <c r="AB22" s="2674" t="str">
        <f>収支内訳_農業!AB22</f>
        <v>その他（</v>
      </c>
      <c r="AC22" s="2675"/>
      <c r="AD22" s="2483">
        <f>収支内訳_農業!AD22</f>
        <v>0</v>
      </c>
      <c r="AE22" s="2483"/>
      <c r="AF22" s="2483"/>
      <c r="AG22" s="2675" t="str">
        <f>収支内訳_農業!AG22</f>
        <v>）人分</v>
      </c>
      <c r="AH22" s="3330"/>
      <c r="AI22" s="3340">
        <f>収支内訳_農業!AI22</f>
        <v>0</v>
      </c>
      <c r="AJ22" s="3341"/>
      <c r="AK22" s="2660"/>
      <c r="AL22" s="2660"/>
      <c r="AM22" s="2660"/>
      <c r="AN22" s="3348">
        <f>収支内訳_農業!AN22</f>
        <v>0</v>
      </c>
      <c r="AO22" s="2660"/>
      <c r="AP22" s="3349"/>
      <c r="AQ22" s="3350">
        <f>収支内訳_農業!AQ22</f>
        <v>0</v>
      </c>
      <c r="AR22" s="3351"/>
      <c r="AS22" s="3351"/>
      <c r="AT22" s="3352"/>
    </row>
    <row r="23" spans="1:46" ht="9.6" customHeight="1">
      <c r="A23" s="2527"/>
      <c r="B23" s="2767"/>
      <c r="C23" s="2768"/>
      <c r="D23" s="2768"/>
      <c r="E23" s="2768"/>
      <c r="F23" s="2753"/>
      <c r="G23" s="2753"/>
      <c r="H23" s="2591"/>
      <c r="I23" s="2538"/>
      <c r="J23" s="2539"/>
      <c r="K23" s="2539"/>
      <c r="L23" s="2539"/>
      <c r="M23" s="2540"/>
      <c r="N23" s="2527"/>
      <c r="O23" s="2527"/>
      <c r="P23" s="2533"/>
      <c r="Q23" s="2533"/>
      <c r="R23" s="2533"/>
      <c r="S23" s="2533"/>
      <c r="T23" s="2534"/>
      <c r="U23" s="2545"/>
      <c r="V23" s="2538"/>
      <c r="W23" s="2539"/>
      <c r="X23" s="2539"/>
      <c r="Y23" s="2539"/>
      <c r="Z23" s="2540"/>
      <c r="AB23" s="2674"/>
      <c r="AC23" s="2675"/>
      <c r="AD23" s="2483"/>
      <c r="AE23" s="2483"/>
      <c r="AF23" s="2483"/>
      <c r="AG23" s="2675"/>
      <c r="AH23" s="3330"/>
      <c r="AI23" s="3340"/>
      <c r="AJ23" s="3341"/>
      <c r="AK23" s="2770">
        <f>収支内訳_農業!AK23</f>
        <v>0</v>
      </c>
      <c r="AL23" s="2771"/>
      <c r="AM23" s="2772"/>
      <c r="AN23" s="3348"/>
      <c r="AO23" s="2660"/>
      <c r="AP23" s="3349"/>
      <c r="AQ23" s="3350"/>
      <c r="AR23" s="3351"/>
      <c r="AS23" s="3351"/>
      <c r="AT23" s="3352"/>
    </row>
    <row r="24" spans="1:46" ht="9.6" customHeight="1">
      <c r="A24" s="2527"/>
      <c r="B24" s="2558" t="str">
        <f>収支内訳_農業!B24</f>
        <v>計</v>
      </c>
      <c r="C24" s="2559"/>
      <c r="D24" s="2559"/>
      <c r="E24" s="2559"/>
      <c r="F24" s="2559"/>
      <c r="G24" s="2560"/>
      <c r="H24" s="2590" t="str">
        <f>収支内訳_農業!H24</f>
        <v>⑦</v>
      </c>
      <c r="I24" s="2535">
        <f>収支内訳_農業!I24</f>
        <v>0</v>
      </c>
      <c r="J24" s="2536"/>
      <c r="K24" s="2536"/>
      <c r="L24" s="2536"/>
      <c r="M24" s="2537"/>
      <c r="N24" s="2527"/>
      <c r="O24" s="2527"/>
      <c r="P24" s="2604">
        <f>収支内訳_農業!P24</f>
        <v>0</v>
      </c>
      <c r="Q24" s="2604"/>
      <c r="R24" s="2604"/>
      <c r="S24" s="2604"/>
      <c r="T24" s="2605"/>
      <c r="U24" s="2544" t="str">
        <f>収支内訳_農業!U24</f>
        <v>ﾖ</v>
      </c>
      <c r="V24" s="2535">
        <f>収支内訳_農業!V24</f>
        <v>0</v>
      </c>
      <c r="W24" s="2536"/>
      <c r="X24" s="2536"/>
      <c r="Y24" s="2536"/>
      <c r="Z24" s="2537"/>
      <c r="AB24" s="501"/>
      <c r="AC24" s="502"/>
      <c r="AD24" s="502"/>
      <c r="AE24" s="502"/>
      <c r="AF24" s="502"/>
      <c r="AG24" s="502"/>
      <c r="AH24" s="503"/>
      <c r="AI24" s="3342"/>
      <c r="AJ24" s="3343"/>
      <c r="AK24" s="2773"/>
      <c r="AL24" s="2774"/>
      <c r="AM24" s="2775"/>
      <c r="AN24" s="2899"/>
      <c r="AO24" s="2630"/>
      <c r="AP24" s="2900"/>
      <c r="AQ24" s="489"/>
      <c r="AR24" s="490"/>
      <c r="AS24" s="490"/>
      <c r="AT24" s="491"/>
    </row>
    <row r="25" spans="1:46" ht="9.6" customHeight="1" thickBot="1">
      <c r="A25" s="2679"/>
      <c r="B25" s="3327" t="str">
        <f>収支内訳_農業!B25</f>
        <v>（④－⑤＋⑥）</v>
      </c>
      <c r="C25" s="3328"/>
      <c r="D25" s="3328"/>
      <c r="E25" s="3328"/>
      <c r="F25" s="3328"/>
      <c r="G25" s="3329"/>
      <c r="H25" s="2591"/>
      <c r="I25" s="2538"/>
      <c r="J25" s="2539"/>
      <c r="K25" s="2539"/>
      <c r="L25" s="2539"/>
      <c r="M25" s="2540"/>
      <c r="N25" s="2527"/>
      <c r="O25" s="2527"/>
      <c r="P25" s="2607"/>
      <c r="Q25" s="2607"/>
      <c r="R25" s="2607"/>
      <c r="S25" s="2607"/>
      <c r="T25" s="2608"/>
      <c r="U25" s="2545"/>
      <c r="V25" s="2538"/>
      <c r="W25" s="2539"/>
      <c r="X25" s="2539"/>
      <c r="Y25" s="2539"/>
      <c r="Z25" s="2540"/>
      <c r="AB25" s="2609" t="str">
        <f>収支内訳_農業!AB25</f>
        <v>計</v>
      </c>
      <c r="AC25" s="2610"/>
      <c r="AD25" s="2610"/>
      <c r="AE25" s="2610"/>
      <c r="AF25" s="2610"/>
      <c r="AG25" s="2610"/>
      <c r="AH25" s="2615"/>
      <c r="AI25" s="3331">
        <f>収支内訳_農業!AI25</f>
        <v>0</v>
      </c>
      <c r="AJ25" s="3332"/>
      <c r="AK25" s="3337">
        <f>収支内訳_農業!AK25</f>
        <v>0</v>
      </c>
      <c r="AL25" s="3338"/>
      <c r="AM25" s="3339"/>
      <c r="AN25" s="488"/>
      <c r="AO25" s="488"/>
      <c r="AP25" s="504"/>
      <c r="AQ25" s="487"/>
      <c r="AR25" s="488"/>
      <c r="AS25" s="488"/>
      <c r="AT25" s="504"/>
    </row>
    <row r="26" spans="1:46" ht="9.6" customHeight="1" thickTop="1">
      <c r="A26" s="2527" t="str">
        <f>収支内訳_農業!A26</f>
        <v>経　　　　　費</v>
      </c>
      <c r="B26" s="2529" t="str">
        <f>収支内訳_農業!B26</f>
        <v>雇人費</v>
      </c>
      <c r="C26" s="2530"/>
      <c r="D26" s="2530"/>
      <c r="E26" s="2530"/>
      <c r="F26" s="2530"/>
      <c r="G26" s="2531"/>
      <c r="H26" s="2590" t="str">
        <f>収支内訳_農業!H26</f>
        <v>⑧</v>
      </c>
      <c r="I26" s="2535">
        <f>収支内訳_農業!I26</f>
        <v>0</v>
      </c>
      <c r="J26" s="2536"/>
      <c r="K26" s="2536"/>
      <c r="L26" s="2536"/>
      <c r="M26" s="2537"/>
      <c r="N26" s="2527"/>
      <c r="O26" s="2527"/>
      <c r="P26" s="2604">
        <f>収支内訳_農業!P26</f>
        <v>0</v>
      </c>
      <c r="Q26" s="2604"/>
      <c r="R26" s="2604"/>
      <c r="S26" s="2604"/>
      <c r="T26" s="2605"/>
      <c r="U26" s="2544" t="str">
        <f>収支内訳_農業!U26</f>
        <v>ﾀ</v>
      </c>
      <c r="V26" s="2535">
        <f>収支内訳_農業!V26</f>
        <v>0</v>
      </c>
      <c r="W26" s="2536"/>
      <c r="X26" s="2536"/>
      <c r="Y26" s="2536"/>
      <c r="Z26" s="2537"/>
      <c r="AB26" s="2674"/>
      <c r="AC26" s="2675"/>
      <c r="AD26" s="2675"/>
      <c r="AE26" s="2675"/>
      <c r="AF26" s="2675"/>
      <c r="AG26" s="2675"/>
      <c r="AH26" s="3330"/>
      <c r="AI26" s="3333"/>
      <c r="AJ26" s="3334"/>
      <c r="AK26" s="3318"/>
      <c r="AL26" s="3319"/>
      <c r="AM26" s="3320"/>
      <c r="AN26" s="3344">
        <f>収支内訳_農業!AN26</f>
        <v>0</v>
      </c>
      <c r="AO26" s="3344"/>
      <c r="AP26" s="3344"/>
      <c r="AQ26" s="3350">
        <f>収支内訳_農業!AQ26</f>
        <v>0</v>
      </c>
      <c r="AR26" s="3351"/>
      <c r="AS26" s="3351"/>
      <c r="AT26" s="3352"/>
    </row>
    <row r="27" spans="1:46" ht="9.6" customHeight="1">
      <c r="A27" s="2527"/>
      <c r="B27" s="2532"/>
      <c r="C27" s="2533"/>
      <c r="D27" s="2533"/>
      <c r="E27" s="2533"/>
      <c r="F27" s="2533"/>
      <c r="G27" s="2534"/>
      <c r="H27" s="2591"/>
      <c r="I27" s="2538"/>
      <c r="J27" s="2539"/>
      <c r="K27" s="2539"/>
      <c r="L27" s="2539"/>
      <c r="M27" s="2540"/>
      <c r="N27" s="2527"/>
      <c r="O27" s="2527"/>
      <c r="P27" s="2607"/>
      <c r="Q27" s="2607"/>
      <c r="R27" s="2607"/>
      <c r="S27" s="2607"/>
      <c r="T27" s="2608"/>
      <c r="U27" s="2545"/>
      <c r="V27" s="2538"/>
      <c r="W27" s="2539"/>
      <c r="X27" s="2539"/>
      <c r="Y27" s="2539"/>
      <c r="Z27" s="2540"/>
      <c r="AB27" s="2674"/>
      <c r="AC27" s="2675"/>
      <c r="AD27" s="2675"/>
      <c r="AE27" s="2675"/>
      <c r="AF27" s="2675"/>
      <c r="AG27" s="2675"/>
      <c r="AH27" s="3330"/>
      <c r="AI27" s="3333"/>
      <c r="AJ27" s="3334"/>
      <c r="AK27" s="3318">
        <f>収支内訳_農業!AK27</f>
        <v>0</v>
      </c>
      <c r="AL27" s="3319"/>
      <c r="AM27" s="3320"/>
      <c r="AN27" s="3344"/>
      <c r="AO27" s="3344"/>
      <c r="AP27" s="3344"/>
      <c r="AQ27" s="3350"/>
      <c r="AR27" s="3351"/>
      <c r="AS27" s="3351"/>
      <c r="AT27" s="3352"/>
    </row>
    <row r="28" spans="1:46" ht="9.6" customHeight="1">
      <c r="A28" s="2527"/>
      <c r="B28" s="2541" t="str">
        <f>収支内訳_農業!B28</f>
        <v>小作料・賃借料</v>
      </c>
      <c r="C28" s="2542"/>
      <c r="D28" s="2542"/>
      <c r="E28" s="2542"/>
      <c r="F28" s="2542"/>
      <c r="G28" s="2543"/>
      <c r="H28" s="2590" t="str">
        <f>収支内訳_農業!H28</f>
        <v>⑨</v>
      </c>
      <c r="I28" s="2535">
        <f>収支内訳_農業!I28</f>
        <v>0</v>
      </c>
      <c r="J28" s="2536"/>
      <c r="K28" s="2536"/>
      <c r="L28" s="2536"/>
      <c r="M28" s="2537"/>
      <c r="N28" s="2527"/>
      <c r="O28" s="2527"/>
      <c r="P28" s="2604">
        <f>収支内訳_農業!P28</f>
        <v>0</v>
      </c>
      <c r="Q28" s="2604"/>
      <c r="R28" s="2604"/>
      <c r="S28" s="2604"/>
      <c r="T28" s="2605"/>
      <c r="U28" s="2544" t="str">
        <f>収支内訳_農業!U28</f>
        <v>ﾚ</v>
      </c>
      <c r="V28" s="2535">
        <f>収支内訳_農業!V28</f>
        <v>0</v>
      </c>
      <c r="W28" s="2536"/>
      <c r="X28" s="2536"/>
      <c r="Y28" s="2536"/>
      <c r="Z28" s="2537"/>
      <c r="AB28" s="2612"/>
      <c r="AC28" s="2613"/>
      <c r="AD28" s="2613"/>
      <c r="AE28" s="2613"/>
      <c r="AF28" s="2613"/>
      <c r="AG28" s="2613"/>
      <c r="AH28" s="2616"/>
      <c r="AI28" s="3335"/>
      <c r="AJ28" s="3336"/>
      <c r="AK28" s="3321"/>
      <c r="AL28" s="3322"/>
      <c r="AM28" s="3323"/>
      <c r="AN28" s="505"/>
      <c r="AO28" s="505"/>
      <c r="AP28" s="506"/>
      <c r="AQ28" s="507"/>
      <c r="AR28" s="505"/>
      <c r="AS28" s="505"/>
      <c r="AT28" s="506"/>
    </row>
    <row r="29" spans="1:46" ht="9.6" customHeight="1">
      <c r="A29" s="2527"/>
      <c r="B29" s="2532"/>
      <c r="C29" s="2533"/>
      <c r="D29" s="2533"/>
      <c r="E29" s="2533"/>
      <c r="F29" s="2533"/>
      <c r="G29" s="2534"/>
      <c r="H29" s="2591"/>
      <c r="I29" s="2538"/>
      <c r="J29" s="2539"/>
      <c r="K29" s="2539"/>
      <c r="L29" s="2539"/>
      <c r="M29" s="2540"/>
      <c r="N29" s="2527"/>
      <c r="O29" s="2527"/>
      <c r="P29" s="2607"/>
      <c r="Q29" s="2607"/>
      <c r="R29" s="2607"/>
      <c r="S29" s="2607"/>
      <c r="T29" s="2608"/>
      <c r="U29" s="2545"/>
      <c r="V29" s="2538"/>
      <c r="W29" s="2539"/>
      <c r="X29" s="2539"/>
      <c r="Y29" s="2539"/>
      <c r="Z29" s="2540"/>
      <c r="AB29" s="2629" t="str">
        <f>収支内訳_農業!AB29</f>
        <v>○小作料・賃借料の内訳</v>
      </c>
      <c r="AC29" s="2629"/>
      <c r="AD29" s="2629"/>
      <c r="AE29" s="2629"/>
      <c r="AF29" s="2629"/>
      <c r="AG29" s="2629"/>
      <c r="AH29" s="2629"/>
      <c r="AI29" s="2629"/>
      <c r="AJ29" s="2629"/>
    </row>
    <row r="30" spans="1:46" ht="9.6" customHeight="1">
      <c r="A30" s="2527"/>
      <c r="B30" s="2541" t="str">
        <f>収支内訳_農業!B30</f>
        <v>減価償却費</v>
      </c>
      <c r="C30" s="2542"/>
      <c r="D30" s="2542"/>
      <c r="E30" s="2542"/>
      <c r="F30" s="2542"/>
      <c r="G30" s="2543"/>
      <c r="H30" s="2590" t="str">
        <f>収支内訳_農業!H30</f>
        <v>⑩</v>
      </c>
      <c r="I30" s="2535">
        <f>収支内訳_農業!I30</f>
        <v>0</v>
      </c>
      <c r="J30" s="2536"/>
      <c r="K30" s="2536"/>
      <c r="L30" s="2536"/>
      <c r="M30" s="2537"/>
      <c r="N30" s="2527"/>
      <c r="O30" s="2527"/>
      <c r="P30" s="2604">
        <f>収支内訳_農業!P30</f>
        <v>0</v>
      </c>
      <c r="Q30" s="2604"/>
      <c r="R30" s="2604"/>
      <c r="S30" s="2604"/>
      <c r="T30" s="2605"/>
      <c r="U30" s="2544" t="str">
        <f>収支内訳_農業!U30</f>
        <v>ｿ</v>
      </c>
      <c r="V30" s="2535">
        <f>収支内訳_農業!V30</f>
        <v>0</v>
      </c>
      <c r="W30" s="2536"/>
      <c r="X30" s="2536"/>
      <c r="Y30" s="2536"/>
      <c r="Z30" s="2537"/>
      <c r="AB30" s="2630"/>
      <c r="AC30" s="2630"/>
      <c r="AD30" s="2630"/>
      <c r="AE30" s="2630"/>
      <c r="AF30" s="2630"/>
      <c r="AG30" s="2630"/>
      <c r="AH30" s="2630"/>
      <c r="AI30" s="2630"/>
      <c r="AJ30" s="2630"/>
    </row>
    <row r="31" spans="1:46" ht="9.6" customHeight="1">
      <c r="A31" s="2527"/>
      <c r="B31" s="2532"/>
      <c r="C31" s="2533"/>
      <c r="D31" s="2533"/>
      <c r="E31" s="2533"/>
      <c r="F31" s="2533"/>
      <c r="G31" s="2534"/>
      <c r="H31" s="2591"/>
      <c r="I31" s="2538"/>
      <c r="J31" s="2539"/>
      <c r="K31" s="2539"/>
      <c r="L31" s="2539"/>
      <c r="M31" s="2540"/>
      <c r="N31" s="2527"/>
      <c r="O31" s="2527"/>
      <c r="P31" s="2607"/>
      <c r="Q31" s="2607"/>
      <c r="R31" s="2607"/>
      <c r="S31" s="2607"/>
      <c r="T31" s="2608"/>
      <c r="U31" s="2545"/>
      <c r="V31" s="2538"/>
      <c r="W31" s="2539"/>
      <c r="X31" s="2539"/>
      <c r="Y31" s="2539"/>
      <c r="Z31" s="2540"/>
      <c r="AB31" s="2479" t="str">
        <f>収支内訳_農業!AB31</f>
        <v>支払先の住所・氏名</v>
      </c>
      <c r="AC31" s="2480"/>
      <c r="AD31" s="2480"/>
      <c r="AE31" s="2480"/>
      <c r="AF31" s="2480"/>
      <c r="AG31" s="2480"/>
      <c r="AH31" s="2480"/>
      <c r="AI31" s="2480"/>
      <c r="AJ31" s="2481"/>
      <c r="AK31" s="2617" t="str">
        <f>収支内訳_農業!AK31</f>
        <v>小作料、賃耕料等の別</v>
      </c>
      <c r="AL31" s="2618"/>
      <c r="AM31" s="2619"/>
      <c r="AN31" s="2479" t="str">
        <f>収支内訳_農業!AN31</f>
        <v>面積・数量</v>
      </c>
      <c r="AO31" s="2480"/>
      <c r="AP31" s="2481"/>
      <c r="AQ31" s="2479" t="str">
        <f>収支内訳_農業!AQ31</f>
        <v>支払額</v>
      </c>
      <c r="AR31" s="2480"/>
      <c r="AS31" s="2480"/>
      <c r="AT31" s="2481"/>
    </row>
    <row r="32" spans="1:46" ht="9.6" customHeight="1">
      <c r="A32" s="2527"/>
      <c r="B32" s="2541" t="str">
        <f>収支内訳_農業!B32</f>
        <v>貸倒金</v>
      </c>
      <c r="C32" s="2542"/>
      <c r="D32" s="2542"/>
      <c r="E32" s="2542"/>
      <c r="F32" s="2542"/>
      <c r="G32" s="2543"/>
      <c r="H32" s="2590" t="str">
        <f>収支内訳_農業!H32</f>
        <v>⑪</v>
      </c>
      <c r="I32" s="2535">
        <f>収支内訳_農業!I32</f>
        <v>0</v>
      </c>
      <c r="J32" s="2536"/>
      <c r="K32" s="2536"/>
      <c r="L32" s="2536"/>
      <c r="M32" s="2537"/>
      <c r="N32" s="2527"/>
      <c r="O32" s="2527"/>
      <c r="P32" s="2604" t="str">
        <f>収支内訳_農業!P32</f>
        <v>雑費</v>
      </c>
      <c r="Q32" s="2604"/>
      <c r="R32" s="2604"/>
      <c r="S32" s="2604"/>
      <c r="T32" s="2605"/>
      <c r="U32" s="2544" t="str">
        <f>収支内訳_農業!U32</f>
        <v>ﾂ</v>
      </c>
      <c r="V32" s="2535">
        <f>収支内訳_農業!V32</f>
        <v>0</v>
      </c>
      <c r="W32" s="2536"/>
      <c r="X32" s="2536"/>
      <c r="Y32" s="2536"/>
      <c r="Z32" s="2537"/>
      <c r="AB32" s="2485"/>
      <c r="AC32" s="2486"/>
      <c r="AD32" s="2486"/>
      <c r="AE32" s="2486"/>
      <c r="AF32" s="2486"/>
      <c r="AG32" s="2486"/>
      <c r="AH32" s="2486"/>
      <c r="AI32" s="2486"/>
      <c r="AJ32" s="2487"/>
      <c r="AK32" s="2469"/>
      <c r="AL32" s="2470"/>
      <c r="AM32" s="2471"/>
      <c r="AN32" s="2485"/>
      <c r="AO32" s="2486"/>
      <c r="AP32" s="2487"/>
      <c r="AQ32" s="2482"/>
      <c r="AR32" s="2483"/>
      <c r="AS32" s="2483"/>
      <c r="AT32" s="2484"/>
    </row>
    <row r="33" spans="1:46" ht="9.6" customHeight="1">
      <c r="A33" s="2527"/>
      <c r="B33" s="2532"/>
      <c r="C33" s="2533"/>
      <c r="D33" s="2533"/>
      <c r="E33" s="2533"/>
      <c r="F33" s="2533"/>
      <c r="G33" s="2534"/>
      <c r="H33" s="2591"/>
      <c r="I33" s="2538"/>
      <c r="J33" s="2539"/>
      <c r="K33" s="2539"/>
      <c r="L33" s="2539"/>
      <c r="M33" s="2540"/>
      <c r="N33" s="2527"/>
      <c r="O33" s="2527"/>
      <c r="P33" s="2607"/>
      <c r="Q33" s="2607"/>
      <c r="R33" s="2607"/>
      <c r="S33" s="2607"/>
      <c r="T33" s="2608"/>
      <c r="U33" s="2545"/>
      <c r="V33" s="2538"/>
      <c r="W33" s="2539"/>
      <c r="X33" s="2539"/>
      <c r="Y33" s="2539"/>
      <c r="Z33" s="2540"/>
      <c r="AB33" s="2472">
        <f>収支内訳_農業!AB33</f>
        <v>0</v>
      </c>
      <c r="AC33" s="2551"/>
      <c r="AD33" s="2551"/>
      <c r="AE33" s="2551"/>
      <c r="AF33" s="2551"/>
      <c r="AG33" s="2551"/>
      <c r="AH33" s="2551"/>
      <c r="AI33" s="2551"/>
      <c r="AJ33" s="2473"/>
      <c r="AK33" s="3312">
        <f>収支内訳_農業!AK33</f>
        <v>0</v>
      </c>
      <c r="AL33" s="3313"/>
      <c r="AM33" s="3314"/>
      <c r="AN33" s="3359">
        <f>収支内訳_農業!AN33</f>
        <v>0</v>
      </c>
      <c r="AO33" s="3360"/>
      <c r="AP33" s="508" t="str">
        <f>収支内訳_農業!AP33</f>
        <v>a・㎏</v>
      </c>
      <c r="AQ33" s="3353">
        <f>収支内訳_農業!AQ33</f>
        <v>0</v>
      </c>
      <c r="AR33" s="3354"/>
      <c r="AS33" s="3354"/>
      <c r="AT33" s="3355"/>
    </row>
    <row r="34" spans="1:46" ht="9.6" customHeight="1">
      <c r="A34" s="2527"/>
      <c r="B34" s="2541" t="str">
        <f>収支内訳_農業!B34</f>
        <v>利子割引料</v>
      </c>
      <c r="C34" s="2542"/>
      <c r="D34" s="2542"/>
      <c r="E34" s="2542"/>
      <c r="F34" s="2542"/>
      <c r="G34" s="2543"/>
      <c r="H34" s="2590" t="str">
        <f>収支内訳_農業!H34</f>
        <v>⑫</v>
      </c>
      <c r="I34" s="2535">
        <f>収支内訳_農業!I34</f>
        <v>0</v>
      </c>
      <c r="J34" s="2536"/>
      <c r="K34" s="2536"/>
      <c r="L34" s="2536"/>
      <c r="M34" s="2537"/>
      <c r="N34" s="2527"/>
      <c r="O34" s="2527"/>
      <c r="P34" s="2765" t="str">
        <f>収支内訳_農業!P34</f>
        <v>農産物
以外の
棚卸高</v>
      </c>
      <c r="Q34" s="2766"/>
      <c r="R34" s="3284"/>
      <c r="S34" s="3311" t="str">
        <f>収支内訳_農業!S34</f>
        <v>期首</v>
      </c>
      <c r="T34" s="3311"/>
      <c r="U34" s="2544" t="str">
        <f>収支内訳_農業!U34</f>
        <v>ﾈ</v>
      </c>
      <c r="V34" s="2535">
        <f>収支内訳_農業!V34</f>
        <v>0</v>
      </c>
      <c r="W34" s="2536"/>
      <c r="X34" s="2536"/>
      <c r="Y34" s="2536"/>
      <c r="Z34" s="2537"/>
      <c r="AB34" s="2500">
        <f>収支内訳_農業!AB34</f>
        <v>0</v>
      </c>
      <c r="AC34" s="2506"/>
      <c r="AD34" s="2506"/>
      <c r="AE34" s="2506"/>
      <c r="AF34" s="2506"/>
      <c r="AG34" s="2506"/>
      <c r="AH34" s="2506"/>
      <c r="AI34" s="2506"/>
      <c r="AJ34" s="2501"/>
      <c r="AK34" s="3315"/>
      <c r="AL34" s="3316"/>
      <c r="AM34" s="3317"/>
      <c r="AN34" s="3361"/>
      <c r="AO34" s="3362"/>
      <c r="AP34" s="509"/>
      <c r="AQ34" s="3356"/>
      <c r="AR34" s="3357"/>
      <c r="AS34" s="3357"/>
      <c r="AT34" s="3358"/>
    </row>
    <row r="35" spans="1:46" ht="9.6" customHeight="1">
      <c r="A35" s="2527"/>
      <c r="B35" s="2532"/>
      <c r="C35" s="2533"/>
      <c r="D35" s="2533"/>
      <c r="E35" s="2533"/>
      <c r="F35" s="2533"/>
      <c r="G35" s="2534"/>
      <c r="H35" s="2591"/>
      <c r="I35" s="2538"/>
      <c r="J35" s="2539"/>
      <c r="K35" s="2539"/>
      <c r="L35" s="2539"/>
      <c r="M35" s="2540"/>
      <c r="N35" s="2527"/>
      <c r="O35" s="2527"/>
      <c r="P35" s="3285"/>
      <c r="Q35" s="3286"/>
      <c r="R35" s="3287"/>
      <c r="S35" s="3311"/>
      <c r="T35" s="3311"/>
      <c r="U35" s="2545"/>
      <c r="V35" s="2538"/>
      <c r="W35" s="2539"/>
      <c r="X35" s="2539"/>
      <c r="Y35" s="2539"/>
      <c r="Z35" s="2540"/>
      <c r="AB35" s="2472">
        <f>収支内訳_農業!AB35</f>
        <v>0</v>
      </c>
      <c r="AC35" s="2551"/>
      <c r="AD35" s="2551"/>
      <c r="AE35" s="2551"/>
      <c r="AF35" s="2551"/>
      <c r="AG35" s="2551"/>
      <c r="AH35" s="2551"/>
      <c r="AI35" s="2551"/>
      <c r="AJ35" s="2473"/>
      <c r="AK35" s="3312">
        <f>収支内訳_農業!AK35</f>
        <v>0</v>
      </c>
      <c r="AL35" s="3313"/>
      <c r="AM35" s="3314"/>
      <c r="AN35" s="3359">
        <f>収支内訳_農業!AN35</f>
        <v>0</v>
      </c>
      <c r="AO35" s="3360"/>
      <c r="AP35" s="510"/>
      <c r="AQ35" s="3353">
        <f>収支内訳_農業!AQ35</f>
        <v>0</v>
      </c>
      <c r="AR35" s="3354"/>
      <c r="AS35" s="3354"/>
      <c r="AT35" s="3355"/>
    </row>
    <row r="36" spans="1:46" ht="9.6" customHeight="1">
      <c r="A36" s="2527"/>
      <c r="B36" s="2526" t="str">
        <f>収支内訳_農業!B36</f>
        <v>その他の経費</v>
      </c>
      <c r="C36" s="2541" t="str">
        <f>収支内訳_農業!C36</f>
        <v>租税公課</v>
      </c>
      <c r="D36" s="2542"/>
      <c r="E36" s="2542"/>
      <c r="F36" s="2542"/>
      <c r="G36" s="2543"/>
      <c r="H36" s="2480" t="str">
        <f>収支内訳_農業!H36</f>
        <v>ｲ</v>
      </c>
      <c r="I36" s="2535">
        <f>収支内訳_農業!I36</f>
        <v>0</v>
      </c>
      <c r="J36" s="2536"/>
      <c r="K36" s="2536"/>
      <c r="L36" s="2536"/>
      <c r="M36" s="2537"/>
      <c r="N36" s="2527"/>
      <c r="O36" s="2527"/>
      <c r="P36" s="3285"/>
      <c r="Q36" s="3286"/>
      <c r="R36" s="3287"/>
      <c r="S36" s="3311" t="str">
        <f>収支内訳_農業!S36</f>
        <v>期末</v>
      </c>
      <c r="T36" s="3311"/>
      <c r="U36" s="2544" t="str">
        <f>収支内訳_農業!U36</f>
        <v>ﾅ</v>
      </c>
      <c r="V36" s="2535">
        <f>収支内訳_農業!V36</f>
        <v>0</v>
      </c>
      <c r="W36" s="2536"/>
      <c r="X36" s="2536"/>
      <c r="Y36" s="2536"/>
      <c r="Z36" s="2537"/>
      <c r="AB36" s="2500">
        <f>収支内訳_農業!AB36</f>
        <v>0</v>
      </c>
      <c r="AC36" s="2506"/>
      <c r="AD36" s="2506"/>
      <c r="AE36" s="2506"/>
      <c r="AF36" s="2506"/>
      <c r="AG36" s="2506"/>
      <c r="AH36" s="2506"/>
      <c r="AI36" s="2506"/>
      <c r="AJ36" s="2501"/>
      <c r="AK36" s="3315"/>
      <c r="AL36" s="3316"/>
      <c r="AM36" s="3317"/>
      <c r="AN36" s="3361"/>
      <c r="AO36" s="3362"/>
      <c r="AP36" s="509"/>
      <c r="AQ36" s="3356"/>
      <c r="AR36" s="3357"/>
      <c r="AS36" s="3357"/>
      <c r="AT36" s="3358"/>
    </row>
    <row r="37" spans="1:46" ht="9.6" customHeight="1">
      <c r="A37" s="2527"/>
      <c r="B37" s="2527"/>
      <c r="C37" s="2532"/>
      <c r="D37" s="2533"/>
      <c r="E37" s="2533"/>
      <c r="F37" s="2533"/>
      <c r="G37" s="2534"/>
      <c r="H37" s="2483"/>
      <c r="I37" s="2538"/>
      <c r="J37" s="2539"/>
      <c r="K37" s="2539"/>
      <c r="L37" s="2539"/>
      <c r="M37" s="2540"/>
      <c r="N37" s="2527"/>
      <c r="O37" s="2527"/>
      <c r="P37" s="2767"/>
      <c r="Q37" s="2768"/>
      <c r="R37" s="3288"/>
      <c r="S37" s="3311"/>
      <c r="T37" s="3311"/>
      <c r="U37" s="2545"/>
      <c r="V37" s="2538"/>
      <c r="W37" s="2539"/>
      <c r="X37" s="2539"/>
      <c r="Y37" s="2539"/>
      <c r="Z37" s="2540"/>
      <c r="AB37" s="2629" t="str">
        <f>収支内訳_農業!AB37</f>
        <v>○事業専従者の氏名等</v>
      </c>
      <c r="AC37" s="2629"/>
      <c r="AD37" s="2629"/>
      <c r="AE37" s="2629"/>
      <c r="AF37" s="2629"/>
      <c r="AG37" s="2629"/>
      <c r="AH37" s="2629"/>
      <c r="AI37" s="2629"/>
    </row>
    <row r="38" spans="1:46" ht="9.6" customHeight="1">
      <c r="A38" s="2527"/>
      <c r="B38" s="2527"/>
      <c r="C38" s="2541" t="str">
        <f>収支内訳_農業!C38</f>
        <v>種苗費</v>
      </c>
      <c r="D38" s="2542"/>
      <c r="E38" s="2542"/>
      <c r="F38" s="2542"/>
      <c r="G38" s="2543"/>
      <c r="H38" s="2480" t="str">
        <f>収支内訳_農業!H38</f>
        <v>ﾛ</v>
      </c>
      <c r="I38" s="2535">
        <f>収支内訳_農業!I38</f>
        <v>0</v>
      </c>
      <c r="J38" s="2536"/>
      <c r="K38" s="2536"/>
      <c r="L38" s="2536"/>
      <c r="M38" s="2537"/>
      <c r="N38" s="2527"/>
      <c r="O38" s="2527"/>
      <c r="P38" s="2617" t="str">
        <f>収支内訳_農業!P38</f>
        <v>経費から差し引く果樹
牛馬等の育成費用</v>
      </c>
      <c r="Q38" s="2559"/>
      <c r="R38" s="2559"/>
      <c r="S38" s="2559"/>
      <c r="T38" s="2560"/>
      <c r="U38" s="3234" t="str">
        <f>収支内訳_農業!U38</f>
        <v>ﾗ</v>
      </c>
      <c r="V38" s="2535">
        <f>収支内訳_農業!V38</f>
        <v>0</v>
      </c>
      <c r="W38" s="2536"/>
      <c r="X38" s="2536"/>
      <c r="Y38" s="2536"/>
      <c r="Z38" s="2537"/>
      <c r="AB38" s="2630"/>
      <c r="AC38" s="2630"/>
      <c r="AD38" s="2630"/>
      <c r="AE38" s="2630"/>
      <c r="AF38" s="2630"/>
      <c r="AG38" s="2630"/>
      <c r="AH38" s="2630"/>
      <c r="AI38" s="2630"/>
      <c r="AL38" s="370"/>
      <c r="AM38" s="406"/>
      <c r="AN38" s="406"/>
      <c r="AO38" s="404"/>
      <c r="AP38" s="405"/>
      <c r="AQ38" s="405"/>
      <c r="AR38" s="405"/>
    </row>
    <row r="39" spans="1:46" ht="9.6" customHeight="1">
      <c r="A39" s="2527"/>
      <c r="B39" s="2527"/>
      <c r="C39" s="2532"/>
      <c r="D39" s="2533"/>
      <c r="E39" s="2533"/>
      <c r="F39" s="2533"/>
      <c r="G39" s="2534"/>
      <c r="H39" s="2483"/>
      <c r="I39" s="2538"/>
      <c r="J39" s="2539"/>
      <c r="K39" s="2539"/>
      <c r="L39" s="2539"/>
      <c r="M39" s="2540"/>
      <c r="N39" s="2527"/>
      <c r="O39" s="2527"/>
      <c r="P39" s="2562"/>
      <c r="Q39" s="2563"/>
      <c r="R39" s="2563"/>
      <c r="S39" s="2563"/>
      <c r="T39" s="2564"/>
      <c r="U39" s="3234"/>
      <c r="V39" s="2538"/>
      <c r="W39" s="2539"/>
      <c r="X39" s="2539"/>
      <c r="Y39" s="2539"/>
      <c r="Z39" s="2540"/>
      <c r="AB39" s="2479" t="str">
        <f>収支内訳_農業!AB39</f>
        <v>氏　名</v>
      </c>
      <c r="AC39" s="2480"/>
      <c r="AD39" s="2480"/>
      <c r="AE39" s="2480"/>
      <c r="AF39" s="2480"/>
      <c r="AG39" s="2480" t="str">
        <f>収支内訳_農業!AG39</f>
        <v>(年齢)</v>
      </c>
      <c r="AH39" s="2481"/>
      <c r="AI39" s="3234" t="str">
        <f>収支内訳_農業!AI39</f>
        <v>続柄</v>
      </c>
      <c r="AJ39" s="3234"/>
      <c r="AK39" s="3234"/>
      <c r="AL39" s="2479" t="str">
        <f>収支内訳_農業!AL39</f>
        <v>従事月数</v>
      </c>
      <c r="AM39" s="2480"/>
      <c r="AN39" s="2481"/>
      <c r="AO39" s="404"/>
      <c r="AP39" s="405"/>
      <c r="AQ39" s="405"/>
      <c r="AR39" s="405"/>
    </row>
    <row r="40" spans="1:46" ht="9.6" customHeight="1">
      <c r="A40" s="2527"/>
      <c r="B40" s="2527"/>
      <c r="C40" s="2541" t="str">
        <f>収支内訳_農業!C40</f>
        <v>素蓄費</v>
      </c>
      <c r="D40" s="2542"/>
      <c r="E40" s="2542"/>
      <c r="F40" s="2542"/>
      <c r="G40" s="2543"/>
      <c r="H40" s="2480" t="str">
        <f>収支内訳_農業!H40</f>
        <v>ﾊ</v>
      </c>
      <c r="I40" s="2535">
        <f>収支内訳_農業!I40</f>
        <v>0</v>
      </c>
      <c r="J40" s="2536"/>
      <c r="K40" s="2536"/>
      <c r="L40" s="2536"/>
      <c r="M40" s="2537"/>
      <c r="N40" s="2527"/>
      <c r="O40" s="2527"/>
      <c r="P40" s="2558" t="str">
        <f>収支内訳_農業!P40</f>
        <v>小計</v>
      </c>
      <c r="Q40" s="2559"/>
      <c r="R40" s="2559"/>
      <c r="S40" s="2559"/>
      <c r="T40" s="2560"/>
      <c r="U40" s="2561" t="str">
        <f>収支内訳_農業!U40</f>
        <v>⑬</v>
      </c>
      <c r="V40" s="2535">
        <f>収支内訳_農業!V40</f>
        <v>0</v>
      </c>
      <c r="W40" s="2536"/>
      <c r="X40" s="2536"/>
      <c r="Y40" s="2536"/>
      <c r="Z40" s="2537"/>
      <c r="AB40" s="2485"/>
      <c r="AC40" s="2486"/>
      <c r="AD40" s="2486"/>
      <c r="AE40" s="2486"/>
      <c r="AF40" s="2486"/>
      <c r="AG40" s="2486"/>
      <c r="AH40" s="2487"/>
      <c r="AI40" s="3234"/>
      <c r="AJ40" s="3234"/>
      <c r="AK40" s="3234"/>
      <c r="AL40" s="2485"/>
      <c r="AM40" s="2486"/>
      <c r="AN40" s="2487"/>
      <c r="AO40" s="404"/>
      <c r="AP40" s="405"/>
      <c r="AQ40" s="405"/>
      <c r="AR40" s="405"/>
    </row>
    <row r="41" spans="1:46" ht="9.6" customHeight="1">
      <c r="A41" s="2527"/>
      <c r="B41" s="2527"/>
      <c r="C41" s="2532"/>
      <c r="D41" s="2533"/>
      <c r="E41" s="2533"/>
      <c r="F41" s="2533"/>
      <c r="G41" s="2534"/>
      <c r="H41" s="2483"/>
      <c r="I41" s="2538"/>
      <c r="J41" s="2539"/>
      <c r="K41" s="2539"/>
      <c r="L41" s="2539"/>
      <c r="M41" s="2540"/>
      <c r="N41" s="2527"/>
      <c r="O41" s="2528"/>
      <c r="P41" s="2523" t="str">
        <f>収支内訳_農業!P41</f>
        <v>（ ｲ ～ ﾈ までの計－ ﾅ － ﾗ ）</v>
      </c>
      <c r="Q41" s="2524"/>
      <c r="R41" s="2524"/>
      <c r="S41" s="2524"/>
      <c r="T41" s="2525"/>
      <c r="U41" s="2561"/>
      <c r="V41" s="2538"/>
      <c r="W41" s="2539"/>
      <c r="X41" s="2539"/>
      <c r="Y41" s="2539"/>
      <c r="Z41" s="2540"/>
      <c r="AB41" s="2609">
        <f>収支内訳_農業!AB41</f>
        <v>0</v>
      </c>
      <c r="AC41" s="2610"/>
      <c r="AD41" s="2610"/>
      <c r="AE41" s="2610"/>
      <c r="AF41" s="2610"/>
      <c r="AG41" s="3307" t="str">
        <f>収支内訳_農業!AG41</f>
        <v/>
      </c>
      <c r="AH41" s="3308"/>
      <c r="AI41" s="2753">
        <f>収支内訳_農業!AI41</f>
        <v>0</v>
      </c>
      <c r="AJ41" s="2753"/>
      <c r="AK41" s="2753"/>
      <c r="AL41" s="2609">
        <f>収支内訳_農業!AL41</f>
        <v>0</v>
      </c>
      <c r="AM41" s="2610"/>
      <c r="AN41" s="2615" t="str">
        <f>収支内訳_農業!AN41</f>
        <v>月</v>
      </c>
      <c r="AO41" s="404"/>
      <c r="AP41" s="405"/>
      <c r="AQ41" s="405"/>
      <c r="AR41" s="405"/>
    </row>
    <row r="42" spans="1:46" ht="9.6" customHeight="1">
      <c r="A42" s="2527"/>
      <c r="B42" s="2527"/>
      <c r="C42" s="2541" t="str">
        <f>収支内訳_農業!C42</f>
        <v>肥料費</v>
      </c>
      <c r="D42" s="2542"/>
      <c r="E42" s="2542"/>
      <c r="F42" s="2542"/>
      <c r="G42" s="2543"/>
      <c r="H42" s="2480" t="str">
        <f>収支内訳_農業!H42</f>
        <v>ﾆ</v>
      </c>
      <c r="I42" s="2535">
        <f>収支内訳_農業!I42</f>
        <v>0</v>
      </c>
      <c r="J42" s="2536"/>
      <c r="K42" s="2536"/>
      <c r="L42" s="2536"/>
      <c r="M42" s="2537"/>
      <c r="N42" s="2527"/>
      <c r="O42" s="2558" t="str">
        <f>収支内訳_農業!O42</f>
        <v>経費計</v>
      </c>
      <c r="P42" s="2559"/>
      <c r="Q42" s="2559"/>
      <c r="R42" s="2559"/>
      <c r="S42" s="2559"/>
      <c r="T42" s="2560"/>
      <c r="U42" s="2561" t="str">
        <f>収支内訳_農業!U42</f>
        <v>⑭</v>
      </c>
      <c r="V42" s="2535">
        <f>収支内訳_農業!V42</f>
        <v>0</v>
      </c>
      <c r="W42" s="2536"/>
      <c r="X42" s="2536"/>
      <c r="Y42" s="2536"/>
      <c r="Z42" s="2537"/>
      <c r="AB42" s="2612"/>
      <c r="AC42" s="2613"/>
      <c r="AD42" s="2613"/>
      <c r="AE42" s="2613"/>
      <c r="AF42" s="2613"/>
      <c r="AG42" s="3309"/>
      <c r="AH42" s="3310"/>
      <c r="AI42" s="2753"/>
      <c r="AJ42" s="2753"/>
      <c r="AK42" s="2753"/>
      <c r="AL42" s="2612"/>
      <c r="AM42" s="2613"/>
      <c r="AN42" s="2616"/>
      <c r="AO42" s="404"/>
      <c r="AP42" s="405"/>
      <c r="AQ42" s="405"/>
      <c r="AR42" s="405"/>
    </row>
    <row r="43" spans="1:46" ht="9.6" customHeight="1">
      <c r="A43" s="2527"/>
      <c r="B43" s="2527"/>
      <c r="C43" s="2532"/>
      <c r="D43" s="2533"/>
      <c r="E43" s="2533"/>
      <c r="F43" s="2533"/>
      <c r="G43" s="2534"/>
      <c r="H43" s="2483"/>
      <c r="I43" s="2538"/>
      <c r="J43" s="2539"/>
      <c r="K43" s="2539"/>
      <c r="L43" s="2539"/>
      <c r="M43" s="2540"/>
      <c r="N43" s="2528"/>
      <c r="O43" s="2562" t="str">
        <f>収支内訳_農業!O43</f>
        <v>（⑧～⑫までの計＋⑬）</v>
      </c>
      <c r="P43" s="2563"/>
      <c r="Q43" s="2563"/>
      <c r="R43" s="2563"/>
      <c r="S43" s="2563"/>
      <c r="T43" s="2564"/>
      <c r="U43" s="2561"/>
      <c r="V43" s="2538"/>
      <c r="W43" s="2539"/>
      <c r="X43" s="2539"/>
      <c r="Y43" s="2539"/>
      <c r="Z43" s="2540"/>
      <c r="AB43" s="2609">
        <f>収支内訳_農業!AB43</f>
        <v>0</v>
      </c>
      <c r="AC43" s="2610"/>
      <c r="AD43" s="2610"/>
      <c r="AE43" s="2610"/>
      <c r="AF43" s="2610"/>
      <c r="AG43" s="3307" t="str">
        <f>収支内訳_農業!AG43</f>
        <v/>
      </c>
      <c r="AH43" s="3308"/>
      <c r="AI43" s="2753">
        <f>収支内訳_農業!AI43</f>
        <v>0</v>
      </c>
      <c r="AJ43" s="2753"/>
      <c r="AK43" s="2753"/>
      <c r="AL43" s="2609">
        <f>収支内訳_農業!AL43</f>
        <v>0</v>
      </c>
      <c r="AM43" s="2610"/>
      <c r="AN43" s="2615" t="str">
        <f>収支内訳_農業!AN43</f>
        <v>月</v>
      </c>
      <c r="AO43" s="404"/>
      <c r="AP43" s="405"/>
      <c r="AQ43" s="405"/>
      <c r="AR43" s="405"/>
    </row>
    <row r="44" spans="1:46" ht="9.6" customHeight="1">
      <c r="A44" s="2527"/>
      <c r="B44" s="2527"/>
      <c r="C44" s="2541" t="str">
        <f>収支内訳_農業!C44</f>
        <v>飼料費</v>
      </c>
      <c r="D44" s="2542"/>
      <c r="E44" s="2542"/>
      <c r="F44" s="2542"/>
      <c r="G44" s="2543"/>
      <c r="H44" s="2480" t="str">
        <f>収支内訳_農業!H44</f>
        <v>ﾎ</v>
      </c>
      <c r="I44" s="2535">
        <f>収支内訳_農業!I44</f>
        <v>0</v>
      </c>
      <c r="J44" s="2536"/>
      <c r="K44" s="2536"/>
      <c r="L44" s="2536"/>
      <c r="M44" s="2537"/>
      <c r="N44" s="2558" t="str">
        <f>収支内訳_農業!N44</f>
        <v>専従者控除前の所得金額</v>
      </c>
      <c r="O44" s="2559"/>
      <c r="P44" s="2559"/>
      <c r="Q44" s="2559"/>
      <c r="R44" s="2559"/>
      <c r="S44" s="2559"/>
      <c r="T44" s="2560"/>
      <c r="U44" s="2561" t="str">
        <f>収支内訳_農業!U44</f>
        <v>⑮</v>
      </c>
      <c r="V44" s="2535">
        <f>収支内訳_農業!V44</f>
        <v>0</v>
      </c>
      <c r="W44" s="2536"/>
      <c r="X44" s="2536"/>
      <c r="Y44" s="2536"/>
      <c r="Z44" s="2537"/>
      <c r="AB44" s="2612"/>
      <c r="AC44" s="2613"/>
      <c r="AD44" s="2613"/>
      <c r="AE44" s="2613"/>
      <c r="AF44" s="2613"/>
      <c r="AG44" s="3309"/>
      <c r="AH44" s="3310"/>
      <c r="AI44" s="2753"/>
      <c r="AJ44" s="2753"/>
      <c r="AK44" s="2753"/>
      <c r="AL44" s="2612"/>
      <c r="AM44" s="2613"/>
      <c r="AN44" s="2616"/>
      <c r="AO44" s="404"/>
      <c r="AP44" s="405"/>
      <c r="AQ44" s="405"/>
      <c r="AR44" s="405"/>
    </row>
    <row r="45" spans="1:46" ht="9.6" customHeight="1">
      <c r="A45" s="2527"/>
      <c r="B45" s="2527"/>
      <c r="C45" s="2532"/>
      <c r="D45" s="2533"/>
      <c r="E45" s="2533"/>
      <c r="F45" s="2533"/>
      <c r="G45" s="2534"/>
      <c r="H45" s="2483"/>
      <c r="I45" s="2538"/>
      <c r="J45" s="2539"/>
      <c r="K45" s="2539"/>
      <c r="L45" s="2539"/>
      <c r="M45" s="2540"/>
      <c r="N45" s="2562" t="str">
        <f>収支内訳_農業!N45</f>
        <v>（⑦－⑭）</v>
      </c>
      <c r="O45" s="2563"/>
      <c r="P45" s="2563"/>
      <c r="Q45" s="2563"/>
      <c r="R45" s="2563"/>
      <c r="S45" s="2563"/>
      <c r="T45" s="2564"/>
      <c r="U45" s="2561"/>
      <c r="V45" s="2538"/>
      <c r="W45" s="2539"/>
      <c r="X45" s="2539"/>
      <c r="Y45" s="2539"/>
      <c r="Z45" s="2540"/>
      <c r="AB45" s="2609">
        <f>収支内訳_農業!AB45</f>
        <v>0</v>
      </c>
      <c r="AC45" s="2610"/>
      <c r="AD45" s="2610"/>
      <c r="AE45" s="2610"/>
      <c r="AF45" s="2610"/>
      <c r="AG45" s="3307" t="str">
        <f>収支内訳_農業!AG45</f>
        <v/>
      </c>
      <c r="AH45" s="3308"/>
      <c r="AI45" s="2753">
        <f>収支内訳_農業!AI45</f>
        <v>0</v>
      </c>
      <c r="AJ45" s="2753"/>
      <c r="AK45" s="2753"/>
      <c r="AL45" s="2609">
        <f>収支内訳_農業!AL45</f>
        <v>0</v>
      </c>
      <c r="AM45" s="2610"/>
      <c r="AN45" s="2615" t="str">
        <f>収支内訳_農業!AN45</f>
        <v>月</v>
      </c>
      <c r="AO45" s="404"/>
      <c r="AP45" s="405"/>
      <c r="AQ45" s="405"/>
      <c r="AR45" s="405"/>
    </row>
    <row r="46" spans="1:46" ht="9.6" customHeight="1">
      <c r="A46" s="2527"/>
      <c r="B46" s="2527"/>
      <c r="C46" s="2541" t="str">
        <f>収支内訳_農業!C46</f>
        <v>農具費</v>
      </c>
      <c r="D46" s="2542"/>
      <c r="E46" s="2542"/>
      <c r="F46" s="2542"/>
      <c r="G46" s="2543"/>
      <c r="H46" s="2480" t="str">
        <f>収支内訳_農業!H46</f>
        <v>ﾍ</v>
      </c>
      <c r="I46" s="2535">
        <f>収支内訳_農業!I46</f>
        <v>0</v>
      </c>
      <c r="J46" s="2536"/>
      <c r="K46" s="2536"/>
      <c r="L46" s="2536"/>
      <c r="M46" s="2537"/>
      <c r="N46" s="2609" t="str">
        <f>収支内訳_農業!N46</f>
        <v>専従者控除</v>
      </c>
      <c r="O46" s="2610"/>
      <c r="P46" s="2610"/>
      <c r="Q46" s="2610"/>
      <c r="R46" s="2610"/>
      <c r="S46" s="2610"/>
      <c r="T46" s="2615"/>
      <c r="U46" s="2561" t="str">
        <f>収支内訳_農業!U46</f>
        <v>⑯</v>
      </c>
      <c r="V46" s="2535">
        <f>収支内訳_農業!V46</f>
        <v>0</v>
      </c>
      <c r="W46" s="2536"/>
      <c r="X46" s="2536"/>
      <c r="Y46" s="2536"/>
      <c r="Z46" s="2537"/>
      <c r="AB46" s="2612"/>
      <c r="AC46" s="2613"/>
      <c r="AD46" s="2613"/>
      <c r="AE46" s="2613"/>
      <c r="AF46" s="2613"/>
      <c r="AG46" s="3309"/>
      <c r="AH46" s="3310"/>
      <c r="AI46" s="2753"/>
      <c r="AJ46" s="2753"/>
      <c r="AK46" s="2753"/>
      <c r="AL46" s="2612"/>
      <c r="AM46" s="2613"/>
      <c r="AN46" s="2616"/>
      <c r="AO46" s="404"/>
      <c r="AP46" s="405"/>
      <c r="AQ46" s="405"/>
      <c r="AR46" s="405"/>
    </row>
    <row r="47" spans="1:46" ht="9.6" customHeight="1">
      <c r="A47" s="2527"/>
      <c r="B47" s="2527"/>
      <c r="C47" s="2529"/>
      <c r="D47" s="2530"/>
      <c r="E47" s="2530"/>
      <c r="F47" s="2530"/>
      <c r="G47" s="2531"/>
      <c r="H47" s="2483"/>
      <c r="I47" s="2538"/>
      <c r="J47" s="2539"/>
      <c r="K47" s="2539"/>
      <c r="L47" s="2539"/>
      <c r="M47" s="2540"/>
      <c r="N47" s="2612"/>
      <c r="O47" s="2613"/>
      <c r="P47" s="2613"/>
      <c r="Q47" s="2613"/>
      <c r="R47" s="2613"/>
      <c r="S47" s="2613"/>
      <c r="T47" s="2616"/>
      <c r="U47" s="2561"/>
      <c r="V47" s="2538"/>
      <c r="W47" s="2539"/>
      <c r="X47" s="2539"/>
      <c r="Y47" s="2539"/>
      <c r="Z47" s="2540"/>
      <c r="AB47" s="2609">
        <f>収支内訳_農業!AB47</f>
        <v>0</v>
      </c>
      <c r="AC47" s="2610"/>
      <c r="AD47" s="2610"/>
      <c r="AE47" s="2610"/>
      <c r="AF47" s="2610"/>
      <c r="AG47" s="3307" t="str">
        <f>収支内訳_農業!AG47</f>
        <v/>
      </c>
      <c r="AH47" s="3308"/>
      <c r="AI47" s="2753">
        <f>収支内訳_農業!AI47</f>
        <v>0</v>
      </c>
      <c r="AJ47" s="2753"/>
      <c r="AK47" s="2753"/>
      <c r="AL47" s="2609">
        <f>収支内訳_農業!AL47</f>
        <v>0</v>
      </c>
      <c r="AM47" s="2610"/>
      <c r="AN47" s="2615" t="str">
        <f>収支内訳_農業!AN47</f>
        <v>月</v>
      </c>
      <c r="AO47" s="404"/>
      <c r="AP47" s="405"/>
      <c r="AQ47" s="405"/>
      <c r="AR47" s="405"/>
    </row>
    <row r="48" spans="1:46" ht="9.6" customHeight="1">
      <c r="A48" s="2527"/>
      <c r="B48" s="2698"/>
      <c r="C48" s="2707" t="str">
        <f>収支内訳_農業!C48</f>
        <v>農　　　薬</v>
      </c>
      <c r="D48" s="2708"/>
      <c r="E48" s="2708"/>
      <c r="F48" s="2542" t="str">
        <f>収支内訳_農業!F48</f>
        <v>費</v>
      </c>
      <c r="G48" s="2543"/>
      <c r="H48" s="2480" t="str">
        <f>収支内訳_農業!H48</f>
        <v>ﾄ</v>
      </c>
      <c r="I48" s="2535">
        <f>収支内訳_農業!I48</f>
        <v>0</v>
      </c>
      <c r="J48" s="2536"/>
      <c r="K48" s="2536"/>
      <c r="L48" s="2536"/>
      <c r="M48" s="2537"/>
      <c r="N48" s="2546" t="str">
        <f>収支内訳_農業!N48</f>
        <v>所得金額</v>
      </c>
      <c r="O48" s="2547"/>
      <c r="P48" s="2547"/>
      <c r="Q48" s="2547"/>
      <c r="R48" s="2547"/>
      <c r="S48" s="2547"/>
      <c r="T48" s="2548"/>
      <c r="U48" s="2561" t="str">
        <f>収支内訳_農業!U48</f>
        <v>⑰</v>
      </c>
      <c r="V48" s="2535">
        <f>収支内訳_農業!V48</f>
        <v>0</v>
      </c>
      <c r="W48" s="2536"/>
      <c r="X48" s="2536"/>
      <c r="Y48" s="2536"/>
      <c r="Z48" s="2537"/>
      <c r="AB48" s="2612"/>
      <c r="AC48" s="2613"/>
      <c r="AD48" s="2613"/>
      <c r="AE48" s="2613"/>
      <c r="AF48" s="2613"/>
      <c r="AG48" s="3309"/>
      <c r="AH48" s="3310"/>
      <c r="AI48" s="2753"/>
      <c r="AJ48" s="2753"/>
      <c r="AK48" s="2753"/>
      <c r="AL48" s="2612"/>
      <c r="AM48" s="2613"/>
      <c r="AN48" s="2616"/>
      <c r="AO48" s="404"/>
      <c r="AP48" s="407"/>
      <c r="AQ48" s="408"/>
      <c r="AR48" s="408"/>
    </row>
    <row r="49" spans="1:50" ht="9.6" customHeight="1">
      <c r="A49" s="2527"/>
      <c r="B49" s="2698"/>
      <c r="C49" s="2710" t="str">
        <f>収支内訳_農業!C49</f>
        <v>衛　　　生</v>
      </c>
      <c r="D49" s="2711"/>
      <c r="E49" s="2711"/>
      <c r="F49" s="2533"/>
      <c r="G49" s="2534"/>
      <c r="H49" s="2483"/>
      <c r="I49" s="2538"/>
      <c r="J49" s="2539"/>
      <c r="K49" s="2539"/>
      <c r="L49" s="2539"/>
      <c r="M49" s="2540"/>
      <c r="N49" s="2523" t="str">
        <f>収支内訳_農業!N49</f>
        <v>（⑮－⑯）</v>
      </c>
      <c r="O49" s="2524"/>
      <c r="P49" s="2524"/>
      <c r="Q49" s="2524"/>
      <c r="R49" s="2524"/>
      <c r="S49" s="2524"/>
      <c r="T49" s="2525"/>
      <c r="U49" s="2561"/>
      <c r="V49" s="2538"/>
      <c r="W49" s="2539"/>
      <c r="X49" s="2539"/>
      <c r="Y49" s="2539"/>
      <c r="Z49" s="2540"/>
      <c r="AB49" s="3289">
        <f>収支内訳_農業!AB49</f>
        <v>0</v>
      </c>
      <c r="AC49" s="3290"/>
      <c r="AD49" s="3290"/>
      <c r="AE49" s="3290"/>
      <c r="AF49" s="3290"/>
      <c r="AG49" s="3290"/>
      <c r="AH49" s="3291"/>
      <c r="AI49" s="3295" t="str">
        <f>収支内訳_農業!AI49</f>
        <v>延べ従事月数</v>
      </c>
      <c r="AJ49" s="3296"/>
      <c r="AK49" s="3297"/>
      <c r="AL49" s="3301">
        <f>収支内訳_農業!AL49</f>
        <v>0</v>
      </c>
      <c r="AM49" s="3302"/>
      <c r="AN49" s="500"/>
    </row>
    <row r="50" spans="1:50" ht="9.6" customHeight="1">
      <c r="A50" s="2527"/>
      <c r="B50" s="2527"/>
      <c r="C50" s="2541" t="str">
        <f>収支内訳_農業!C50</f>
        <v>諸材料費</v>
      </c>
      <c r="D50" s="2542"/>
      <c r="E50" s="2542"/>
      <c r="F50" s="2542"/>
      <c r="G50" s="2543"/>
      <c r="H50" s="2544" t="str">
        <f>収支内訳_農業!H50</f>
        <v>ﾁ</v>
      </c>
      <c r="I50" s="2535">
        <f>収支内訳_農業!I50</f>
        <v>0</v>
      </c>
      <c r="J50" s="2536"/>
      <c r="K50" s="2536"/>
      <c r="L50" s="2536"/>
      <c r="M50" s="2537"/>
      <c r="N50" s="3305" t="str">
        <f>収支内訳_農業!N50</f>
        <v>⑰のうち、牛肉用について
特例の適用を受ける金額</v>
      </c>
      <c r="O50" s="3306"/>
      <c r="P50" s="3306"/>
      <c r="Q50" s="3306"/>
      <c r="R50" s="3306"/>
      <c r="S50" s="3306"/>
      <c r="T50" s="3306"/>
      <c r="U50" s="3306"/>
      <c r="V50" s="2535">
        <f>収支内訳_農業!V50</f>
        <v>0</v>
      </c>
      <c r="W50" s="2536"/>
      <c r="X50" s="2536"/>
      <c r="Y50" s="2536"/>
      <c r="Z50" s="2537"/>
      <c r="AB50" s="3292"/>
      <c r="AC50" s="3293"/>
      <c r="AD50" s="3293"/>
      <c r="AE50" s="3293"/>
      <c r="AF50" s="3293"/>
      <c r="AG50" s="3293"/>
      <c r="AH50" s="3294"/>
      <c r="AI50" s="3298"/>
      <c r="AJ50" s="3299"/>
      <c r="AK50" s="3300"/>
      <c r="AL50" s="3303"/>
      <c r="AM50" s="3304"/>
      <c r="AN50" s="503"/>
    </row>
    <row r="51" spans="1:50" ht="9.6" customHeight="1">
      <c r="A51" s="2528"/>
      <c r="B51" s="2528"/>
      <c r="C51" s="2532"/>
      <c r="D51" s="2533"/>
      <c r="E51" s="2533"/>
      <c r="F51" s="2533"/>
      <c r="G51" s="2534"/>
      <c r="H51" s="2545"/>
      <c r="I51" s="2538"/>
      <c r="J51" s="2539"/>
      <c r="K51" s="2539"/>
      <c r="L51" s="2539"/>
      <c r="M51" s="2540"/>
      <c r="N51" s="3306"/>
      <c r="O51" s="3306"/>
      <c r="P51" s="3306"/>
      <c r="Q51" s="3306"/>
      <c r="R51" s="3306"/>
      <c r="S51" s="3306"/>
      <c r="T51" s="3306"/>
      <c r="U51" s="3306"/>
      <c r="V51" s="2538"/>
      <c r="W51" s="2539"/>
      <c r="X51" s="2539"/>
      <c r="Y51" s="2539"/>
      <c r="Z51" s="2540"/>
    </row>
    <row r="52" spans="1:50" ht="3" customHeight="1"/>
    <row r="53" spans="1:50" ht="12" customHeight="1">
      <c r="A53" s="373" t="str">
        <f>収支内訳_農業!A53</f>
        <v>○収入金額の明細</v>
      </c>
      <c r="B53" s="410"/>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row>
    <row r="54" spans="1:50" ht="12" customHeight="1">
      <c r="A54" s="2765" t="str">
        <f>収支内訳_農業!A54</f>
        <v>農　産　物　等　の
種　類　品　名　等</v>
      </c>
      <c r="B54" s="2766"/>
      <c r="C54" s="2766"/>
      <c r="D54" s="2766"/>
      <c r="E54" s="3284"/>
      <c r="F54" s="2546" t="str">
        <f>収支内訳_農業!F54</f>
        <v>作付面積</v>
      </c>
      <c r="G54" s="2548"/>
      <c r="H54" s="2753" t="str">
        <f>収支内訳_農業!H54</f>
        <v>販売金額</v>
      </c>
      <c r="I54" s="2753"/>
      <c r="J54" s="2753"/>
      <c r="K54" s="3279" t="str">
        <f>収支内訳_農業!K54</f>
        <v>家事消費
事業消費
金額　(円)</v>
      </c>
      <c r="L54" s="3279"/>
      <c r="M54" s="2776"/>
      <c r="N54" s="3280" t="str">
        <f>収支内訳_農業!N54</f>
        <v>農　産　物　の　棚　卸　高</v>
      </c>
      <c r="O54" s="3280"/>
      <c r="P54" s="3280"/>
      <c r="Q54" s="3280"/>
      <c r="R54" s="3280"/>
      <c r="S54" s="3280"/>
      <c r="T54" s="3280"/>
      <c r="U54" s="3280"/>
      <c r="V54" s="3280"/>
      <c r="W54" s="3283"/>
      <c r="X54" s="2765" t="str">
        <f>収支内訳_農業!X54</f>
        <v>農　産　物　等　の
種　類　品　名　等</v>
      </c>
      <c r="Y54" s="2766"/>
      <c r="Z54" s="2766"/>
      <c r="AA54" s="2766"/>
      <c r="AB54" s="3284"/>
      <c r="AC54" s="2546" t="str">
        <f>収支内訳_農業!AC54</f>
        <v>作付面積</v>
      </c>
      <c r="AD54" s="2548"/>
      <c r="AE54" s="3278" t="str">
        <f>収支内訳_農業!AE54</f>
        <v>販売金額</v>
      </c>
      <c r="AF54" s="3278"/>
      <c r="AG54" s="3278"/>
      <c r="AH54" s="3279" t="str">
        <f>収支内訳_農業!AH54</f>
        <v>家事消費
事業消費
金　　　額</v>
      </c>
      <c r="AI54" s="3279"/>
      <c r="AJ54" s="2776"/>
      <c r="AK54" s="2703" t="str">
        <f>収支内訳_農業!AK54</f>
        <v>農　産　物　の　棚　卸　高</v>
      </c>
      <c r="AL54" s="2704"/>
      <c r="AM54" s="2704"/>
      <c r="AN54" s="2704"/>
      <c r="AO54" s="2704"/>
      <c r="AP54" s="2704"/>
      <c r="AQ54" s="2704"/>
      <c r="AR54" s="2704"/>
      <c r="AS54" s="2704"/>
      <c r="AT54" s="2705"/>
    </row>
    <row r="55" spans="1:50" ht="12" customHeight="1">
      <c r="A55" s="3285"/>
      <c r="B55" s="3286"/>
      <c r="C55" s="3286"/>
      <c r="D55" s="3286"/>
      <c r="E55" s="3287"/>
      <c r="F55" s="511">
        <f>収支内訳_農業!F55</f>
        <v>0</v>
      </c>
      <c r="G55" s="512">
        <f>収支内訳_農業!G55</f>
        <v>0</v>
      </c>
      <c r="H55" s="2753"/>
      <c r="I55" s="2753"/>
      <c r="J55" s="2753"/>
      <c r="K55" s="2461"/>
      <c r="L55" s="2461"/>
      <c r="M55" s="2462"/>
      <c r="N55" s="3280" t="str">
        <f>収支内訳_農業!N55</f>
        <v>期　　首</v>
      </c>
      <c r="O55" s="3280"/>
      <c r="P55" s="3280"/>
      <c r="Q55" s="3280"/>
      <c r="R55" s="3281"/>
      <c r="S55" s="3282" t="str">
        <f>収支内訳_農業!S55</f>
        <v>期　　末</v>
      </c>
      <c r="T55" s="3280"/>
      <c r="U55" s="3280"/>
      <c r="V55" s="3280"/>
      <c r="W55" s="3283"/>
      <c r="X55" s="3285"/>
      <c r="Y55" s="3286"/>
      <c r="Z55" s="3286"/>
      <c r="AA55" s="3286"/>
      <c r="AB55" s="3287"/>
      <c r="AC55" s="511">
        <f>収支内訳_農業!AC55</f>
        <v>0</v>
      </c>
      <c r="AD55" s="512">
        <f>収支内訳_農業!AD55</f>
        <v>0</v>
      </c>
      <c r="AE55" s="3278"/>
      <c r="AF55" s="3278"/>
      <c r="AG55" s="3278"/>
      <c r="AH55" s="2461"/>
      <c r="AI55" s="2461"/>
      <c r="AJ55" s="2462"/>
      <c r="AK55" s="2703" t="str">
        <f>収支内訳_農業!AK55</f>
        <v>期　　首</v>
      </c>
      <c r="AL55" s="2704"/>
      <c r="AM55" s="2704"/>
      <c r="AN55" s="2704"/>
      <c r="AO55" s="2705"/>
      <c r="AP55" s="2703" t="str">
        <f>収支内訳_農業!AP55</f>
        <v>期　　末</v>
      </c>
      <c r="AQ55" s="2704"/>
      <c r="AR55" s="2704"/>
      <c r="AS55" s="2704"/>
      <c r="AT55" s="2705"/>
    </row>
    <row r="56" spans="1:50" ht="12" customHeight="1">
      <c r="A56" s="2767"/>
      <c r="B56" s="2768"/>
      <c r="C56" s="2768"/>
      <c r="D56" s="2768"/>
      <c r="E56" s="3288"/>
      <c r="F56" s="513">
        <f>収支内訳_農業!F56</f>
        <v>0</v>
      </c>
      <c r="G56" s="514">
        <f>収支内訳_農業!G56</f>
        <v>0</v>
      </c>
      <c r="H56" s="2753"/>
      <c r="I56" s="2753"/>
      <c r="J56" s="2753"/>
      <c r="K56" s="2464"/>
      <c r="L56" s="2464"/>
      <c r="M56" s="2465"/>
      <c r="N56" s="3281" t="str">
        <f>収支内訳_農業!N56</f>
        <v>数　量</v>
      </c>
      <c r="O56" s="2706"/>
      <c r="P56" s="3282" t="str">
        <f>収支内訳_農業!P56</f>
        <v>金　額（円）</v>
      </c>
      <c r="Q56" s="3280"/>
      <c r="R56" s="3281"/>
      <c r="S56" s="3282" t="str">
        <f>収支内訳_農業!S56</f>
        <v>数　量</v>
      </c>
      <c r="T56" s="3281"/>
      <c r="U56" s="3282" t="str">
        <f>収支内訳_農業!U56</f>
        <v>金　額（円）</v>
      </c>
      <c r="V56" s="3280"/>
      <c r="W56" s="3281"/>
      <c r="X56" s="2767"/>
      <c r="Y56" s="2768"/>
      <c r="Z56" s="2768"/>
      <c r="AA56" s="2768"/>
      <c r="AB56" s="3288"/>
      <c r="AC56" s="513">
        <f>収支内訳_農業!AC56</f>
        <v>0</v>
      </c>
      <c r="AD56" s="514">
        <f>収支内訳_農業!AD56</f>
        <v>0</v>
      </c>
      <c r="AE56" s="3278"/>
      <c r="AF56" s="3278"/>
      <c r="AG56" s="3278"/>
      <c r="AH56" s="2464"/>
      <c r="AI56" s="2464"/>
      <c r="AJ56" s="2465"/>
      <c r="AK56" s="2705" t="str">
        <f>収支内訳_農業!AK56</f>
        <v>数　量</v>
      </c>
      <c r="AL56" s="3234"/>
      <c r="AM56" s="2703" t="str">
        <f>収支内訳_農業!AM56</f>
        <v>金　額（円）</v>
      </c>
      <c r="AN56" s="2704"/>
      <c r="AO56" s="2705"/>
      <c r="AP56" s="2703" t="str">
        <f>収支内訳_農業!AP56</f>
        <v>数　量</v>
      </c>
      <c r="AQ56" s="2705"/>
      <c r="AR56" s="2703" t="str">
        <f>収支内訳_農業!AR56</f>
        <v>金　額（円）</v>
      </c>
      <c r="AS56" s="2704"/>
      <c r="AT56" s="2705"/>
    </row>
    <row r="57" spans="1:50" ht="15" customHeight="1">
      <c r="A57" s="3231" t="str">
        <f>収支内訳_農業!A57</f>
        <v>田　　　　畑</v>
      </c>
      <c r="B57" s="3234">
        <f>収支内訳_農業!B57</f>
        <v>0</v>
      </c>
      <c r="C57" s="3234"/>
      <c r="D57" s="3234"/>
      <c r="E57" s="3234"/>
      <c r="F57" s="2703">
        <f>収支内訳_農業!F57</f>
        <v>0</v>
      </c>
      <c r="G57" s="2705"/>
      <c r="H57" s="3226">
        <f>収支内訳_農業!H57</f>
        <v>0</v>
      </c>
      <c r="I57" s="3226"/>
      <c r="J57" s="3226"/>
      <c r="K57" s="3227">
        <f>収支内訳_農業!K57</f>
        <v>0</v>
      </c>
      <c r="L57" s="3227"/>
      <c r="M57" s="3228"/>
      <c r="N57" s="3235">
        <f>収支内訳_農業!N57</f>
        <v>0</v>
      </c>
      <c r="O57" s="3235"/>
      <c r="P57" s="3230">
        <f>収支内訳_農業!P57</f>
        <v>0</v>
      </c>
      <c r="Q57" s="3227"/>
      <c r="R57" s="3228"/>
      <c r="S57" s="3235">
        <f>収支内訳_農業!S57</f>
        <v>0</v>
      </c>
      <c r="T57" s="3235"/>
      <c r="U57" s="3230">
        <f>収支内訳_農業!U57</f>
        <v>0</v>
      </c>
      <c r="V57" s="3227"/>
      <c r="W57" s="3228"/>
      <c r="X57" s="3272" t="str">
        <f>収支内訳_農業!X57</f>
        <v>特殊施設</v>
      </c>
      <c r="Y57" s="3253">
        <f>収支内訳_農業!Y57</f>
        <v>0</v>
      </c>
      <c r="Z57" s="3253"/>
      <c r="AA57" s="3253"/>
      <c r="AB57" s="3253"/>
      <c r="AC57" s="3275">
        <f>収支内訳_農業!AC57</f>
        <v>0</v>
      </c>
      <c r="AD57" s="3276"/>
      <c r="AE57" s="3256">
        <f>収支内訳_農業!AE57</f>
        <v>0</v>
      </c>
      <c r="AF57" s="3256"/>
      <c r="AG57" s="3256"/>
      <c r="AH57" s="3257">
        <f>収支内訳_農業!AH57</f>
        <v>0</v>
      </c>
      <c r="AI57" s="3257"/>
      <c r="AJ57" s="3258"/>
      <c r="AK57" s="3277">
        <f>収支内訳_農業!AK57</f>
        <v>0</v>
      </c>
      <c r="AL57" s="3277"/>
      <c r="AM57" s="3271">
        <f>収支内訳_農業!AM57</f>
        <v>0</v>
      </c>
      <c r="AN57" s="3257"/>
      <c r="AO57" s="3258"/>
      <c r="AP57" s="3277">
        <f>収支内訳_農業!AP57</f>
        <v>0</v>
      </c>
      <c r="AQ57" s="3277"/>
      <c r="AR57" s="3271">
        <f>収支内訳_農業!AR57</f>
        <v>0</v>
      </c>
      <c r="AS57" s="3257"/>
      <c r="AT57" s="3258"/>
    </row>
    <row r="58" spans="1:50" ht="15" customHeight="1">
      <c r="A58" s="3232"/>
      <c r="B58" s="3234">
        <f>収支内訳_農業!B58</f>
        <v>0</v>
      </c>
      <c r="C58" s="3234"/>
      <c r="D58" s="3234"/>
      <c r="E58" s="3234"/>
      <c r="F58" s="2703">
        <f>収支内訳_農業!F58</f>
        <v>0</v>
      </c>
      <c r="G58" s="2705"/>
      <c r="H58" s="3226">
        <f>収支内訳_農業!H58</f>
        <v>0</v>
      </c>
      <c r="I58" s="3226"/>
      <c r="J58" s="3226"/>
      <c r="K58" s="3227">
        <f>収支内訳_農業!K58</f>
        <v>0</v>
      </c>
      <c r="L58" s="3227"/>
      <c r="M58" s="3228"/>
      <c r="N58" s="3235">
        <f>収支内訳_農業!N58</f>
        <v>0</v>
      </c>
      <c r="O58" s="3235"/>
      <c r="P58" s="3230">
        <f>収支内訳_農業!P58</f>
        <v>0</v>
      </c>
      <c r="Q58" s="3227"/>
      <c r="R58" s="3228"/>
      <c r="S58" s="3235">
        <f>収支内訳_農業!S58</f>
        <v>0</v>
      </c>
      <c r="T58" s="3235"/>
      <c r="U58" s="3230">
        <f>収支内訳_農業!U58</f>
        <v>0</v>
      </c>
      <c r="V58" s="3227"/>
      <c r="W58" s="3228"/>
      <c r="X58" s="3273"/>
      <c r="Y58" s="3253">
        <f>収支内訳_農業!Y58</f>
        <v>0</v>
      </c>
      <c r="Z58" s="3253"/>
      <c r="AA58" s="3253"/>
      <c r="AB58" s="3253"/>
      <c r="AC58" s="3275">
        <f>収支内訳_農業!AC58</f>
        <v>0</v>
      </c>
      <c r="AD58" s="3276"/>
      <c r="AE58" s="3271">
        <f>収支内訳_農業!AE58</f>
        <v>0</v>
      </c>
      <c r="AF58" s="3257"/>
      <c r="AG58" s="3258"/>
      <c r="AH58" s="3257">
        <f>収支内訳_農業!AH58</f>
        <v>0</v>
      </c>
      <c r="AI58" s="3257"/>
      <c r="AJ58" s="3258"/>
      <c r="AK58" s="3277">
        <f>収支内訳_農業!AK58</f>
        <v>0</v>
      </c>
      <c r="AL58" s="3277"/>
      <c r="AM58" s="3271">
        <f>収支内訳_農業!AM58</f>
        <v>0</v>
      </c>
      <c r="AN58" s="3257"/>
      <c r="AO58" s="3258"/>
      <c r="AP58" s="3277">
        <f>収支内訳_農業!AP58</f>
        <v>0</v>
      </c>
      <c r="AQ58" s="3277"/>
      <c r="AR58" s="3271">
        <f>収支内訳_農業!AR58</f>
        <v>0</v>
      </c>
      <c r="AS58" s="3257"/>
      <c r="AT58" s="3258"/>
    </row>
    <row r="59" spans="1:50" ht="15" customHeight="1">
      <c r="A59" s="3232"/>
      <c r="B59" s="3234">
        <f>収支内訳_農業!B59</f>
        <v>0</v>
      </c>
      <c r="C59" s="3234"/>
      <c r="D59" s="3234"/>
      <c r="E59" s="3234"/>
      <c r="F59" s="2703">
        <f>収支内訳_農業!F59</f>
        <v>0</v>
      </c>
      <c r="G59" s="2705"/>
      <c r="H59" s="3226">
        <f>収支内訳_農業!H59</f>
        <v>0</v>
      </c>
      <c r="I59" s="3226"/>
      <c r="J59" s="3226"/>
      <c r="K59" s="3227">
        <f>収支内訳_農業!K59</f>
        <v>0</v>
      </c>
      <c r="L59" s="3227"/>
      <c r="M59" s="3228"/>
      <c r="N59" s="3235">
        <f>収支内訳_農業!N59</f>
        <v>0</v>
      </c>
      <c r="O59" s="3235"/>
      <c r="P59" s="3230">
        <f>収支内訳_農業!P59</f>
        <v>0</v>
      </c>
      <c r="Q59" s="3227"/>
      <c r="R59" s="3228"/>
      <c r="S59" s="3235">
        <f>収支内訳_農業!S59</f>
        <v>0</v>
      </c>
      <c r="T59" s="3235"/>
      <c r="U59" s="3230">
        <f>収支内訳_農業!U59</f>
        <v>0</v>
      </c>
      <c r="V59" s="3227"/>
      <c r="W59" s="3228"/>
      <c r="X59" s="3273"/>
      <c r="Y59" s="3253">
        <f>収支内訳_農業!Y59</f>
        <v>0</v>
      </c>
      <c r="Z59" s="3253"/>
      <c r="AA59" s="3253"/>
      <c r="AB59" s="3253"/>
      <c r="AC59" s="3275">
        <f>収支内訳_農業!AC59</f>
        <v>0</v>
      </c>
      <c r="AD59" s="3276"/>
      <c r="AE59" s="3271">
        <f>収支内訳_農業!AE59</f>
        <v>0</v>
      </c>
      <c r="AF59" s="3257"/>
      <c r="AG59" s="3258"/>
      <c r="AH59" s="3257">
        <f>収支内訳_農業!AH59</f>
        <v>0</v>
      </c>
      <c r="AI59" s="3257"/>
      <c r="AJ59" s="3258"/>
      <c r="AK59" s="3277">
        <f>収支内訳_農業!AK59</f>
        <v>0</v>
      </c>
      <c r="AL59" s="3277"/>
      <c r="AM59" s="3271">
        <f>収支内訳_農業!AM59</f>
        <v>0</v>
      </c>
      <c r="AN59" s="3257"/>
      <c r="AO59" s="3258"/>
      <c r="AP59" s="3277">
        <f>収支内訳_農業!AP59</f>
        <v>0</v>
      </c>
      <c r="AQ59" s="3277"/>
      <c r="AR59" s="3271">
        <f>収支内訳_農業!AR59</f>
        <v>0</v>
      </c>
      <c r="AS59" s="3257"/>
      <c r="AT59" s="3258"/>
    </row>
    <row r="60" spans="1:50" ht="15" customHeight="1">
      <c r="A60" s="3232"/>
      <c r="B60" s="3234">
        <f>収支内訳_農業!B60</f>
        <v>0</v>
      </c>
      <c r="C60" s="3234"/>
      <c r="D60" s="3234"/>
      <c r="E60" s="3234"/>
      <c r="F60" s="2703">
        <f>収支内訳_農業!F60</f>
        <v>0</v>
      </c>
      <c r="G60" s="2705"/>
      <c r="H60" s="3226">
        <f>収支内訳_農業!H60</f>
        <v>0</v>
      </c>
      <c r="I60" s="3226"/>
      <c r="J60" s="3226"/>
      <c r="K60" s="3227">
        <f>収支内訳_農業!K60</f>
        <v>0</v>
      </c>
      <c r="L60" s="3227"/>
      <c r="M60" s="3228"/>
      <c r="N60" s="3235">
        <f>収支内訳_農業!N60</f>
        <v>0</v>
      </c>
      <c r="O60" s="3235"/>
      <c r="P60" s="3230">
        <f>収支内訳_農業!P60</f>
        <v>0</v>
      </c>
      <c r="Q60" s="3227"/>
      <c r="R60" s="3228"/>
      <c r="S60" s="3235">
        <f>収支内訳_農業!S60</f>
        <v>0</v>
      </c>
      <c r="T60" s="3235"/>
      <c r="U60" s="3230">
        <f>収支内訳_農業!U60</f>
        <v>0</v>
      </c>
      <c r="V60" s="3227"/>
      <c r="W60" s="3228"/>
      <c r="X60" s="3274"/>
      <c r="Y60" s="2703" t="str">
        <f>収支内訳_農業!Y60</f>
        <v>B      小計</v>
      </c>
      <c r="Z60" s="2704"/>
      <c r="AA60" s="2704"/>
      <c r="AB60" s="2705"/>
      <c r="AC60" s="3267">
        <f>収支内訳_農業!AC60</f>
        <v>0</v>
      </c>
      <c r="AD60" s="3268"/>
      <c r="AE60" s="3230">
        <f>収支内訳_農業!AE60</f>
        <v>0</v>
      </c>
      <c r="AF60" s="3227"/>
      <c r="AG60" s="3228"/>
      <c r="AH60" s="3230">
        <f>収支内訳_農業!AH60</f>
        <v>0</v>
      </c>
      <c r="AI60" s="3227"/>
      <c r="AJ60" s="3228"/>
      <c r="AK60" s="3265"/>
      <c r="AL60" s="3266"/>
      <c r="AM60" s="3230">
        <f>収支内訳_農業!AM60</f>
        <v>0</v>
      </c>
      <c r="AN60" s="3227"/>
      <c r="AO60" s="3228"/>
      <c r="AP60" s="3265"/>
      <c r="AQ60" s="3266"/>
      <c r="AR60" s="3230">
        <f>収支内訳_農業!AR60</f>
        <v>0</v>
      </c>
      <c r="AS60" s="3227"/>
      <c r="AT60" s="3228"/>
    </row>
    <row r="61" spans="1:50" ht="15" customHeight="1">
      <c r="A61" s="3232"/>
      <c r="B61" s="3234">
        <f>収支内訳_農業!B61</f>
        <v>0</v>
      </c>
      <c r="C61" s="3234"/>
      <c r="D61" s="3234"/>
      <c r="E61" s="3234"/>
      <c r="F61" s="2703">
        <f>収支内訳_農業!F61</f>
        <v>0</v>
      </c>
      <c r="G61" s="2705"/>
      <c r="H61" s="3226">
        <f>収支内訳_農業!H61</f>
        <v>0</v>
      </c>
      <c r="I61" s="3226"/>
      <c r="J61" s="3226"/>
      <c r="K61" s="3227">
        <f>収支内訳_農業!K61</f>
        <v>0</v>
      </c>
      <c r="L61" s="3227"/>
      <c r="M61" s="3228"/>
      <c r="N61" s="3235">
        <f>収支内訳_農業!N61</f>
        <v>0</v>
      </c>
      <c r="O61" s="3235"/>
      <c r="P61" s="3230">
        <f>収支内訳_農業!P61</f>
        <v>0</v>
      </c>
      <c r="Q61" s="3227"/>
      <c r="R61" s="3228"/>
      <c r="S61" s="3235">
        <f>収支内訳_農業!S61</f>
        <v>0</v>
      </c>
      <c r="T61" s="3235"/>
      <c r="U61" s="3230">
        <f>収支内訳_農業!U61</f>
        <v>0</v>
      </c>
      <c r="V61" s="3227"/>
      <c r="W61" s="3228"/>
      <c r="X61" s="3241" t="str">
        <f>収支内訳_農業!X61</f>
        <v>農産物　（ A ＋ B   ）</v>
      </c>
      <c r="Y61" s="3242"/>
      <c r="Z61" s="3242"/>
      <c r="AA61" s="3242"/>
      <c r="AB61" s="3243"/>
      <c r="AC61" s="3259">
        <f>収支内訳_農業!AC61</f>
        <v>0</v>
      </c>
      <c r="AD61" s="3260"/>
      <c r="AE61" s="3230">
        <f>収支内訳_農業!AE61</f>
        <v>0</v>
      </c>
      <c r="AF61" s="3227"/>
      <c r="AG61" s="3228"/>
      <c r="AH61" s="3230">
        <f>収支内訳_農業!AH61</f>
        <v>0</v>
      </c>
      <c r="AI61" s="3227"/>
      <c r="AJ61" s="3228"/>
      <c r="AK61" s="3269"/>
      <c r="AL61" s="3270"/>
      <c r="AM61" s="3230">
        <f>収支内訳_農業!AM61</f>
        <v>0</v>
      </c>
      <c r="AN61" s="3227"/>
      <c r="AO61" s="3228"/>
      <c r="AP61" s="3269"/>
      <c r="AQ61" s="3270"/>
      <c r="AR61" s="3230">
        <f>収支内訳_農業!AR61</f>
        <v>0</v>
      </c>
      <c r="AS61" s="3227"/>
      <c r="AT61" s="3228"/>
    </row>
    <row r="62" spans="1:50" ht="15" customHeight="1">
      <c r="A62" s="3232"/>
      <c r="B62" s="3234">
        <f>収支内訳_農業!B62</f>
        <v>0</v>
      </c>
      <c r="C62" s="3234"/>
      <c r="D62" s="3234"/>
      <c r="E62" s="3234"/>
      <c r="F62" s="2703">
        <f>収支内訳_農業!F62</f>
        <v>0</v>
      </c>
      <c r="G62" s="2705"/>
      <c r="H62" s="3226">
        <f>収支内訳_農業!H62</f>
        <v>0</v>
      </c>
      <c r="I62" s="3226"/>
      <c r="J62" s="3226"/>
      <c r="K62" s="3227">
        <f>収支内訳_農業!K62</f>
        <v>0</v>
      </c>
      <c r="L62" s="3227"/>
      <c r="M62" s="3228"/>
      <c r="N62" s="3235">
        <f>収支内訳_農業!N62</f>
        <v>0</v>
      </c>
      <c r="O62" s="3235"/>
      <c r="P62" s="3230">
        <f>収支内訳_農業!P62</f>
        <v>0</v>
      </c>
      <c r="Q62" s="3227"/>
      <c r="R62" s="3228"/>
      <c r="S62" s="3235">
        <f>収支内訳_農業!S62</f>
        <v>0</v>
      </c>
      <c r="T62" s="3235"/>
      <c r="U62" s="3230">
        <f>収支内訳_農業!U62</f>
        <v>0</v>
      </c>
      <c r="V62" s="3227"/>
      <c r="W62" s="3228"/>
      <c r="X62" s="3250" t="str">
        <f>収支内訳_農業!X62</f>
        <v>畜産物その他</v>
      </c>
      <c r="Y62" s="3253">
        <f>収支内訳_農業!Y62</f>
        <v>0</v>
      </c>
      <c r="Z62" s="3253"/>
      <c r="AA62" s="3253"/>
      <c r="AB62" s="3253"/>
      <c r="AC62" s="3254">
        <f>収支内訳_農業!AC62</f>
        <v>0</v>
      </c>
      <c r="AD62" s="3255"/>
      <c r="AE62" s="3256">
        <f>収支内訳_農業!AE62</f>
        <v>0</v>
      </c>
      <c r="AF62" s="3256"/>
      <c r="AG62" s="3256"/>
      <c r="AH62" s="3257">
        <f>収支内訳_農業!AH62</f>
        <v>0</v>
      </c>
      <c r="AI62" s="3257"/>
      <c r="AJ62" s="3258"/>
      <c r="AK62" s="3261" t="str">
        <f>収支内訳_農業!AK62</f>
        <v>雑収入の内訳</v>
      </c>
      <c r="AL62" s="3223" t="str">
        <f>収支内訳_農業!AL62</f>
        <v>区　　分</v>
      </c>
      <c r="AM62" s="3224"/>
      <c r="AN62" s="3224"/>
      <c r="AO62" s="3224"/>
      <c r="AP62" s="3224"/>
      <c r="AQ62" s="3225"/>
      <c r="AR62" s="3247" t="str">
        <f>収支内訳_農業!AR62</f>
        <v>金額(円)</v>
      </c>
      <c r="AS62" s="3248"/>
      <c r="AT62" s="3249"/>
      <c r="AV62" s="3246"/>
      <c r="AW62" s="3246"/>
      <c r="AX62" s="3246"/>
    </row>
    <row r="63" spans="1:50" ht="15" customHeight="1">
      <c r="A63" s="3232"/>
      <c r="B63" s="3234">
        <f>収支内訳_農業!B63</f>
        <v>0</v>
      </c>
      <c r="C63" s="3234"/>
      <c r="D63" s="3234"/>
      <c r="E63" s="3234"/>
      <c r="F63" s="2703">
        <f>収支内訳_農業!F63</f>
        <v>0</v>
      </c>
      <c r="G63" s="2705"/>
      <c r="H63" s="3226">
        <f>収支内訳_農業!H63</f>
        <v>0</v>
      </c>
      <c r="I63" s="3226"/>
      <c r="J63" s="3226"/>
      <c r="K63" s="3227">
        <f>収支内訳_農業!K63</f>
        <v>0</v>
      </c>
      <c r="L63" s="3227"/>
      <c r="M63" s="3228"/>
      <c r="N63" s="3235">
        <f>収支内訳_農業!N63</f>
        <v>0</v>
      </c>
      <c r="O63" s="3235"/>
      <c r="P63" s="3230">
        <f>収支内訳_農業!P63</f>
        <v>0</v>
      </c>
      <c r="Q63" s="3227"/>
      <c r="R63" s="3228"/>
      <c r="S63" s="3235">
        <f>収支内訳_農業!S63</f>
        <v>0</v>
      </c>
      <c r="T63" s="3235"/>
      <c r="U63" s="3230">
        <f>収支内訳_農業!U63</f>
        <v>0</v>
      </c>
      <c r="V63" s="3227"/>
      <c r="W63" s="3228"/>
      <c r="X63" s="3251"/>
      <c r="Y63" s="3253">
        <f>収支内訳_農業!Y63</f>
        <v>0</v>
      </c>
      <c r="Z63" s="3253"/>
      <c r="AA63" s="3253"/>
      <c r="AB63" s="3253"/>
      <c r="AC63" s="3254">
        <f>収支内訳_農業!AC63</f>
        <v>0</v>
      </c>
      <c r="AD63" s="3255"/>
      <c r="AE63" s="3256">
        <f>収支内訳_農業!AE63</f>
        <v>0</v>
      </c>
      <c r="AF63" s="3256"/>
      <c r="AG63" s="3256"/>
      <c r="AH63" s="3257">
        <f>収支内訳_農業!AH63</f>
        <v>0</v>
      </c>
      <c r="AI63" s="3257"/>
      <c r="AJ63" s="3258"/>
      <c r="AK63" s="3262"/>
      <c r="AL63" s="3234">
        <f>収支内訳_農業!AL63</f>
        <v>0</v>
      </c>
      <c r="AM63" s="3234"/>
      <c r="AN63" s="3234"/>
      <c r="AO63" s="3234"/>
      <c r="AP63" s="3234"/>
      <c r="AQ63" s="3234"/>
      <c r="AR63" s="3236">
        <f>収支内訳_農業!AR63</f>
        <v>0</v>
      </c>
      <c r="AS63" s="3236"/>
      <c r="AT63" s="3236"/>
      <c r="AV63" s="3246"/>
      <c r="AW63" s="3246"/>
      <c r="AX63" s="3246"/>
    </row>
    <row r="64" spans="1:50" ht="15" customHeight="1">
      <c r="A64" s="3232"/>
      <c r="B64" s="3234">
        <f>収支内訳_農業!B64</f>
        <v>0</v>
      </c>
      <c r="C64" s="3234"/>
      <c r="D64" s="3234"/>
      <c r="E64" s="3234"/>
      <c r="F64" s="2703">
        <f>収支内訳_農業!F64</f>
        <v>0</v>
      </c>
      <c r="G64" s="2705"/>
      <c r="H64" s="3226">
        <f>収支内訳_農業!H64</f>
        <v>0</v>
      </c>
      <c r="I64" s="3226"/>
      <c r="J64" s="3226"/>
      <c r="K64" s="3227">
        <f>収支内訳_農業!K64</f>
        <v>0</v>
      </c>
      <c r="L64" s="3227"/>
      <c r="M64" s="3228"/>
      <c r="N64" s="3235">
        <f>収支内訳_農業!N64</f>
        <v>0</v>
      </c>
      <c r="O64" s="3235"/>
      <c r="P64" s="3230">
        <f>収支内訳_農業!P64</f>
        <v>0</v>
      </c>
      <c r="Q64" s="3227"/>
      <c r="R64" s="3228"/>
      <c r="S64" s="3235">
        <f>収支内訳_農業!S64</f>
        <v>0</v>
      </c>
      <c r="T64" s="3235"/>
      <c r="U64" s="3230">
        <f>収支内訳_農業!U64</f>
        <v>0</v>
      </c>
      <c r="V64" s="3227"/>
      <c r="W64" s="3228"/>
      <c r="X64" s="3251"/>
      <c r="Y64" s="3253">
        <f>収支内訳_農業!Y64</f>
        <v>0</v>
      </c>
      <c r="Z64" s="3253"/>
      <c r="AA64" s="3253"/>
      <c r="AB64" s="3253"/>
      <c r="AC64" s="3254">
        <f>収支内訳_農業!AC64</f>
        <v>0</v>
      </c>
      <c r="AD64" s="3255"/>
      <c r="AE64" s="3256">
        <f>収支内訳_農業!AE64</f>
        <v>0</v>
      </c>
      <c r="AF64" s="3256"/>
      <c r="AG64" s="3256"/>
      <c r="AH64" s="3257">
        <f>収支内訳_農業!AH64</f>
        <v>0</v>
      </c>
      <c r="AI64" s="3257"/>
      <c r="AJ64" s="3258"/>
      <c r="AK64" s="3262"/>
      <c r="AL64" s="3234">
        <f>収支内訳_農業!AL64</f>
        <v>0</v>
      </c>
      <c r="AM64" s="3234"/>
      <c r="AN64" s="3234"/>
      <c r="AO64" s="3234"/>
      <c r="AP64" s="3234"/>
      <c r="AQ64" s="3234"/>
      <c r="AR64" s="3236">
        <f>収支内訳_農業!AR64</f>
        <v>0</v>
      </c>
      <c r="AS64" s="3236"/>
      <c r="AT64" s="3236"/>
      <c r="AV64" s="3246"/>
      <c r="AW64" s="3246"/>
      <c r="AX64" s="3246"/>
    </row>
    <row r="65" spans="1:50" ht="15" customHeight="1">
      <c r="A65" s="3232"/>
      <c r="B65" s="3234">
        <f>収支内訳_農業!B65</f>
        <v>0</v>
      </c>
      <c r="C65" s="3234"/>
      <c r="D65" s="3234"/>
      <c r="E65" s="3234"/>
      <c r="F65" s="2703">
        <f>収支内訳_農業!F65</f>
        <v>0</v>
      </c>
      <c r="G65" s="2705"/>
      <c r="H65" s="3226">
        <f>収支内訳_農業!H65</f>
        <v>0</v>
      </c>
      <c r="I65" s="3226"/>
      <c r="J65" s="3226"/>
      <c r="K65" s="3227">
        <f>収支内訳_農業!K65</f>
        <v>0</v>
      </c>
      <c r="L65" s="3227"/>
      <c r="M65" s="3228"/>
      <c r="N65" s="3235">
        <f>収支内訳_農業!N65</f>
        <v>0</v>
      </c>
      <c r="O65" s="3235"/>
      <c r="P65" s="3230">
        <f>収支内訳_農業!P65</f>
        <v>0</v>
      </c>
      <c r="Q65" s="3227"/>
      <c r="R65" s="3228"/>
      <c r="S65" s="3235">
        <f>収支内訳_農業!S65</f>
        <v>0</v>
      </c>
      <c r="T65" s="3235"/>
      <c r="U65" s="3230">
        <f>収支内訳_農業!U65</f>
        <v>0</v>
      </c>
      <c r="V65" s="3227"/>
      <c r="W65" s="3228"/>
      <c r="X65" s="3252"/>
      <c r="Y65" s="3264" t="str">
        <f>収支内訳_農業!Y65</f>
        <v>C　 小計</v>
      </c>
      <c r="Z65" s="3242"/>
      <c r="AA65" s="3242"/>
      <c r="AB65" s="3243"/>
      <c r="AC65" s="3244"/>
      <c r="AD65" s="3245"/>
      <c r="AE65" s="3230">
        <f>収支内訳_農業!AE65</f>
        <v>0</v>
      </c>
      <c r="AF65" s="3227"/>
      <c r="AG65" s="3228"/>
      <c r="AH65" s="3230">
        <f>収支内訳_農業!AH65</f>
        <v>0</v>
      </c>
      <c r="AI65" s="3227"/>
      <c r="AJ65" s="3228"/>
      <c r="AK65" s="3262"/>
      <c r="AL65" s="3234">
        <f>収支内訳_農業!AL65</f>
        <v>0</v>
      </c>
      <c r="AM65" s="3234"/>
      <c r="AN65" s="3234"/>
      <c r="AO65" s="3234"/>
      <c r="AP65" s="3234"/>
      <c r="AQ65" s="3234"/>
      <c r="AR65" s="3236">
        <f>収支内訳_農業!AR65</f>
        <v>0</v>
      </c>
      <c r="AS65" s="3236"/>
      <c r="AT65" s="3236"/>
      <c r="AV65" s="3246"/>
      <c r="AW65" s="3246"/>
      <c r="AX65" s="3246"/>
    </row>
    <row r="66" spans="1:50" ht="15" customHeight="1">
      <c r="A66" s="3233"/>
      <c r="B66" s="3264" t="str">
        <f>収支内訳_農業!B66</f>
        <v>A　小　計</v>
      </c>
      <c r="C66" s="3242"/>
      <c r="D66" s="3242"/>
      <c r="E66" s="3243"/>
      <c r="F66" s="3237"/>
      <c r="G66" s="3238"/>
      <c r="H66" s="3226">
        <f>収支内訳_農業!H66</f>
        <v>0</v>
      </c>
      <c r="I66" s="3226"/>
      <c r="J66" s="3226"/>
      <c r="K66" s="3227">
        <f>収支内訳_農業!K66</f>
        <v>0</v>
      </c>
      <c r="L66" s="3227"/>
      <c r="M66" s="3228"/>
      <c r="N66" s="3229"/>
      <c r="O66" s="3229"/>
      <c r="P66" s="3230">
        <f>収支内訳_農業!P66</f>
        <v>0</v>
      </c>
      <c r="Q66" s="3227"/>
      <c r="R66" s="3228"/>
      <c r="S66" s="3237"/>
      <c r="T66" s="3238"/>
      <c r="U66" s="3230">
        <f>収支内訳_農業!U66</f>
        <v>0</v>
      </c>
      <c r="V66" s="3239"/>
      <c r="W66" s="3240"/>
      <c r="X66" s="3241" t="str">
        <f>収支内訳_農業!X66</f>
        <v>合計（ A ＋ B ＋ C  ）</v>
      </c>
      <c r="Y66" s="3242"/>
      <c r="Z66" s="3242"/>
      <c r="AA66" s="3242"/>
      <c r="AB66" s="3243"/>
      <c r="AC66" s="3244"/>
      <c r="AD66" s="3245"/>
      <c r="AE66" s="3230">
        <f>収支内訳_農業!AE66</f>
        <v>0</v>
      </c>
      <c r="AF66" s="3227"/>
      <c r="AG66" s="3228"/>
      <c r="AH66" s="3230">
        <f>収支内訳_農業!AH66</f>
        <v>0</v>
      </c>
      <c r="AI66" s="3227"/>
      <c r="AJ66" s="3228"/>
      <c r="AK66" s="3263"/>
      <c r="AL66" s="3223" t="str">
        <f>収支内訳_農業!AL66</f>
        <v>合　　計</v>
      </c>
      <c r="AM66" s="3224"/>
      <c r="AN66" s="3224"/>
      <c r="AO66" s="3224"/>
      <c r="AP66" s="3224"/>
      <c r="AQ66" s="3225"/>
      <c r="AR66" s="3236">
        <f>収支内訳_農業!AR66</f>
        <v>0</v>
      </c>
      <c r="AS66" s="3236"/>
      <c r="AT66" s="3236"/>
      <c r="AV66" s="2504"/>
      <c r="AW66" s="2504"/>
      <c r="AX66" s="2504"/>
    </row>
    <row r="67" spans="1:50" ht="3" customHeight="1">
      <c r="A67" s="423"/>
      <c r="B67" s="413"/>
      <c r="C67" s="413"/>
      <c r="D67" s="413"/>
      <c r="E67" s="413"/>
      <c r="F67" s="371"/>
      <c r="G67" s="371"/>
      <c r="H67" s="424"/>
      <c r="I67" s="424"/>
      <c r="J67" s="424"/>
      <c r="K67" s="414"/>
      <c r="L67" s="414"/>
      <c r="M67" s="414"/>
      <c r="N67" s="424"/>
      <c r="O67" s="424"/>
      <c r="P67" s="414"/>
      <c r="Q67" s="414"/>
      <c r="R67" s="414"/>
      <c r="S67" s="371"/>
      <c r="T67" s="371"/>
      <c r="U67" s="371"/>
      <c r="V67" s="371"/>
      <c r="W67" s="371"/>
      <c r="X67" s="413"/>
      <c r="Y67" s="413"/>
      <c r="Z67" s="413"/>
      <c r="AA67" s="413"/>
      <c r="AB67" s="413"/>
      <c r="AC67" s="425"/>
      <c r="AD67" s="425"/>
      <c r="AE67" s="424"/>
      <c r="AF67" s="424"/>
      <c r="AG67" s="424"/>
      <c r="AH67" s="424"/>
      <c r="AI67" s="424"/>
      <c r="AJ67" s="424"/>
      <c r="AK67" s="426"/>
      <c r="AL67" s="406"/>
      <c r="AM67" s="406"/>
      <c r="AN67" s="406"/>
      <c r="AO67" s="406"/>
      <c r="AP67" s="406"/>
      <c r="AQ67" s="406"/>
      <c r="AR67" s="424"/>
      <c r="AS67" s="424"/>
      <c r="AT67" s="424"/>
      <c r="AV67" s="413"/>
      <c r="AW67" s="413"/>
      <c r="AX67" s="413"/>
    </row>
    <row r="68" spans="1:50" ht="13.5" customHeight="1">
      <c r="A68" s="410" t="str">
        <f>収支内訳_農業!A68</f>
        <v>○減価償却費の計算</v>
      </c>
      <c r="B68" s="410"/>
      <c r="C68" s="410"/>
      <c r="D68" s="410"/>
      <c r="E68" s="410"/>
      <c r="F68" s="410"/>
      <c r="G68" s="410"/>
      <c r="H68" s="410"/>
      <c r="I68" s="410"/>
      <c r="J68" s="410"/>
      <c r="K68" s="410"/>
      <c r="L68" s="410"/>
      <c r="M68" s="410"/>
      <c r="N68" s="410"/>
      <c r="O68" s="410"/>
      <c r="P68" s="410"/>
      <c r="Q68" s="410"/>
      <c r="R68" s="410"/>
      <c r="S68" s="410"/>
      <c r="T68" s="410"/>
      <c r="U68" s="410"/>
      <c r="V68" s="410"/>
      <c r="W68" s="410"/>
      <c r="X68" s="410"/>
      <c r="Y68" s="410"/>
      <c r="Z68" s="410"/>
      <c r="AA68" s="410"/>
      <c r="AB68" s="410"/>
      <c r="AC68" s="410"/>
      <c r="AD68" s="410"/>
      <c r="AE68" s="410"/>
      <c r="AF68" s="410"/>
      <c r="AG68" s="410"/>
      <c r="AH68" s="410"/>
      <c r="AI68" s="410"/>
      <c r="AJ68" s="410"/>
      <c r="AK68" s="410"/>
      <c r="AL68" s="410"/>
      <c r="AM68" s="410"/>
      <c r="AN68" s="410"/>
      <c r="AO68" s="410"/>
      <c r="AP68" s="410"/>
      <c r="AQ68" s="410"/>
    </row>
    <row r="69" spans="1:50" ht="12" customHeight="1">
      <c r="A69" s="427">
        <f>収支内訳_農業!A69</f>
        <v>0</v>
      </c>
      <c r="B69" s="2304" t="str">
        <f>収支内訳_農業!B69</f>
        <v>減価償却資産</v>
      </c>
      <c r="C69" s="2304"/>
      <c r="D69" s="2304"/>
      <c r="E69" s="2304"/>
      <c r="F69" s="428">
        <f>収支内訳_農業!F69</f>
        <v>0</v>
      </c>
      <c r="G69" s="2479" t="str">
        <f>収支内訳_農業!G69</f>
        <v>面　積</v>
      </c>
      <c r="H69" s="2481"/>
      <c r="I69" s="2479" t="str">
        <f>収支内訳_農業!I69</f>
        <v>取　得</v>
      </c>
      <c r="J69" s="2481"/>
      <c r="K69" s="374" t="str">
        <f>収支内訳_農業!K69</f>
        <v>ｲ</v>
      </c>
      <c r="L69" s="430">
        <f>収支内訳_農業!L69</f>
        <v>0</v>
      </c>
      <c r="M69" s="430">
        <f>収支内訳_農業!M69</f>
        <v>0</v>
      </c>
      <c r="N69" s="431">
        <f>収支内訳_農業!N69</f>
        <v>0</v>
      </c>
      <c r="O69" s="430" t="str">
        <f>収支内訳_農業!O69</f>
        <v>　ﾛ</v>
      </c>
      <c r="P69" s="2304" t="str">
        <f>収支内訳_農業!P69</f>
        <v>償却の</v>
      </c>
      <c r="Q69" s="2305"/>
      <c r="R69" s="2497" t="str">
        <f>収支内訳_農業!R69</f>
        <v>償却
方法</v>
      </c>
      <c r="S69" s="2480"/>
      <c r="T69" s="3065" t="str">
        <f>収支内訳_農業!T69</f>
        <v>耐用
年数</v>
      </c>
      <c r="U69" s="3066"/>
      <c r="V69" s="2472" t="str">
        <f>収支内訳_農業!V69</f>
        <v>ﾊ　償却率</v>
      </c>
      <c r="W69" s="2473"/>
      <c r="X69" s="2474" t="str">
        <f>収支内訳_農業!X69</f>
        <v>　ﾆ　本年</v>
      </c>
      <c r="Y69" s="2475"/>
      <c r="Z69" s="2476" t="str">
        <f>収支内訳_農業!Z69</f>
        <v>　ﾎ 　本年分の</v>
      </c>
      <c r="AA69" s="2477"/>
      <c r="AB69" s="2478"/>
      <c r="AC69" s="432" t="str">
        <f>収支内訳_農業!AC69</f>
        <v>　ﾍ</v>
      </c>
      <c r="AD69" s="430">
        <f>収支内訳_農業!AD69</f>
        <v>0</v>
      </c>
      <c r="AE69" s="431">
        <f>収支内訳_農業!AE69</f>
        <v>0</v>
      </c>
      <c r="AF69" s="2476" t="str">
        <f>収支内訳_農業!AF69</f>
        <v>　ﾄ　本年分の</v>
      </c>
      <c r="AG69" s="2477"/>
      <c r="AH69" s="2478"/>
      <c r="AI69" s="432" t="str">
        <f>収支内訳_農業!AI69</f>
        <v>　ﾁ</v>
      </c>
      <c r="AJ69" s="431">
        <f>収支内訳_農業!AJ69</f>
        <v>0</v>
      </c>
      <c r="AK69" s="2476" t="str">
        <f>収支内訳_農業!AK69</f>
        <v>　ﾘ　本年分の必</v>
      </c>
      <c r="AL69" s="2477"/>
      <c r="AM69" s="2478"/>
      <c r="AN69" s="432" t="str">
        <f>収支内訳_農業!AN69</f>
        <v>　ﾇ</v>
      </c>
      <c r="AO69" s="433">
        <f>収支内訳_農業!AO69</f>
        <v>0</v>
      </c>
      <c r="AP69" s="434">
        <f>収支内訳_農業!AP69</f>
        <v>0</v>
      </c>
      <c r="AQ69" s="2479" t="str">
        <f>収支内訳_農業!AQ69</f>
        <v>摘　　要</v>
      </c>
      <c r="AR69" s="2480"/>
      <c r="AS69" s="2480"/>
      <c r="AT69" s="2481"/>
      <c r="AU69" s="410"/>
    </row>
    <row r="70" spans="1:50" ht="12" customHeight="1">
      <c r="A70" s="435">
        <f>収支内訳_農業!A70</f>
        <v>0</v>
      </c>
      <c r="B70" s="2502" t="str">
        <f>収支内訳_農業!B70</f>
        <v>の名称等</v>
      </c>
      <c r="C70" s="2502"/>
      <c r="D70" s="2502"/>
      <c r="E70" s="2502"/>
      <c r="F70" s="436">
        <f>収支内訳_農業!F70</f>
        <v>0</v>
      </c>
      <c r="G70" s="2482" t="str">
        <f>収支内訳_農業!G70</f>
        <v>又　は</v>
      </c>
      <c r="H70" s="2484"/>
      <c r="I70" s="2482" t="str">
        <f>収支内訳_農業!I70</f>
        <v>（成熟）</v>
      </c>
      <c r="J70" s="2484"/>
      <c r="K70" s="3062" t="str">
        <f>収支内訳_農業!K70</f>
        <v>取得価額（償却</v>
      </c>
      <c r="L70" s="3063"/>
      <c r="M70" s="3063"/>
      <c r="N70" s="3064"/>
      <c r="O70" s="2445" t="str">
        <f>収支内訳_農業!O70</f>
        <v>基礎になる金額(円)</v>
      </c>
      <c r="P70" s="2446"/>
      <c r="Q70" s="2447"/>
      <c r="R70" s="2482"/>
      <c r="S70" s="2483"/>
      <c r="T70" s="3067"/>
      <c r="U70" s="3068"/>
      <c r="V70" s="2498" t="str">
        <f>収支内訳_農業!V70</f>
        <v>又は</v>
      </c>
      <c r="W70" s="2499"/>
      <c r="X70" s="2466" t="str">
        <f>収支内訳_農業!X70</f>
        <v>中の償
却期間</v>
      </c>
      <c r="Y70" s="2468"/>
      <c r="Z70" s="2457" t="str">
        <f>収支内訳_農業!Z70</f>
        <v>普通償却費</v>
      </c>
      <c r="AA70" s="2458"/>
      <c r="AB70" s="2459"/>
      <c r="AC70" s="2460" t="str">
        <f>収支内訳_農業!AC70</f>
        <v>特別償却費</v>
      </c>
      <c r="AD70" s="2461"/>
      <c r="AE70" s="2462"/>
      <c r="AF70" s="2460" t="str">
        <f>収支内訳_農業!AF70</f>
        <v>償却費合計
（　ﾎ　+　ﾍ　）</v>
      </c>
      <c r="AG70" s="2461"/>
      <c r="AH70" s="2462"/>
      <c r="AI70" s="2460" t="str">
        <f>収支内訳_農業!AI70</f>
        <v>事業専
用割合</v>
      </c>
      <c r="AJ70" s="2462"/>
      <c r="AK70" s="2466" t="str">
        <f>収支内訳_農業!AK70</f>
        <v>要経費算入額
（　ﾄ　×　ﾁ　）</v>
      </c>
      <c r="AL70" s="2467"/>
      <c r="AM70" s="2468"/>
      <c r="AN70" s="3402" t="str">
        <f>収支内訳_農業!AN70</f>
        <v>未償却残高
（期末残高）</v>
      </c>
      <c r="AO70" s="3403"/>
      <c r="AP70" s="3404"/>
      <c r="AQ70" s="2482"/>
      <c r="AR70" s="2483"/>
      <c r="AS70" s="2483"/>
      <c r="AT70" s="2484"/>
      <c r="AU70" s="410"/>
    </row>
    <row r="71" spans="1:50" ht="12" customHeight="1">
      <c r="A71" s="2500" t="str">
        <f>収支内訳_農業!A71</f>
        <v>（繰延資産を含む）</v>
      </c>
      <c r="B71" s="2506"/>
      <c r="C71" s="2506"/>
      <c r="D71" s="2506"/>
      <c r="E71" s="2506"/>
      <c r="F71" s="2501"/>
      <c r="G71" s="2485" t="str">
        <f>収支内訳_農業!G71</f>
        <v>数　量</v>
      </c>
      <c r="H71" s="2487"/>
      <c r="I71" s="2485" t="str">
        <f>収支内訳_農業!I71</f>
        <v>年　月</v>
      </c>
      <c r="J71" s="2487"/>
      <c r="K71" s="515" t="str">
        <f>収支内訳_農業!K71</f>
        <v>保証額)</v>
      </c>
      <c r="L71" s="392"/>
      <c r="M71" s="392"/>
      <c r="N71" s="394">
        <f>収支内訳_農業!N71</f>
        <v>0</v>
      </c>
      <c r="O71" s="2448"/>
      <c r="P71" s="2449"/>
      <c r="Q71" s="2450"/>
      <c r="R71" s="2485"/>
      <c r="S71" s="2486"/>
      <c r="T71" s="3069"/>
      <c r="U71" s="3070"/>
      <c r="V71" s="2500" t="str">
        <f>収支内訳_農業!V71</f>
        <v>改定償却率</v>
      </c>
      <c r="W71" s="2501"/>
      <c r="X71" s="2469"/>
      <c r="Y71" s="2471"/>
      <c r="Z71" s="2494" t="str">
        <f>収支内訳_農業!Z71</f>
        <v>（ ﾛ × ﾊ × ﾆ ）</v>
      </c>
      <c r="AA71" s="2495"/>
      <c r="AB71" s="2496"/>
      <c r="AC71" s="2463"/>
      <c r="AD71" s="2464"/>
      <c r="AE71" s="2465"/>
      <c r="AF71" s="2463"/>
      <c r="AG71" s="2464"/>
      <c r="AH71" s="2465"/>
      <c r="AI71" s="2463"/>
      <c r="AJ71" s="2465"/>
      <c r="AK71" s="2469"/>
      <c r="AL71" s="2470"/>
      <c r="AM71" s="2471"/>
      <c r="AN71" s="3405"/>
      <c r="AO71" s="3406"/>
      <c r="AP71" s="3407"/>
      <c r="AQ71" s="2485"/>
      <c r="AR71" s="2486"/>
      <c r="AS71" s="2486"/>
      <c r="AT71" s="2487"/>
      <c r="AU71" s="410"/>
    </row>
    <row r="72" spans="1:50" s="365" customFormat="1" ht="8.4499999999999993" customHeight="1">
      <c r="A72" s="3380">
        <f>収支内訳_農業!A72</f>
        <v>0</v>
      </c>
      <c r="B72" s="3381"/>
      <c r="C72" s="3381"/>
      <c r="D72" s="3381"/>
      <c r="E72" s="3381"/>
      <c r="F72" s="3382"/>
      <c r="G72" s="3386">
        <f>収支内訳_農業!G72</f>
        <v>0</v>
      </c>
      <c r="H72" s="3387"/>
      <c r="I72" s="3388">
        <f>収支内訳_農業!I72</f>
        <v>0</v>
      </c>
      <c r="J72" s="3390">
        <f>収支内訳_農業!J72</f>
        <v>0</v>
      </c>
      <c r="K72" s="3392">
        <f>収支内訳_農業!K72</f>
        <v>0</v>
      </c>
      <c r="L72" s="3393"/>
      <c r="M72" s="3393"/>
      <c r="N72" s="3394"/>
      <c r="O72" s="3392">
        <f>収支内訳_農業!O72</f>
        <v>0</v>
      </c>
      <c r="P72" s="3393"/>
      <c r="Q72" s="3394"/>
      <c r="R72" s="3386">
        <f>収支内訳_農業!R72</f>
        <v>0</v>
      </c>
      <c r="S72" s="3387"/>
      <c r="T72" s="3386">
        <f>収支内訳_農業!T72</f>
        <v>0</v>
      </c>
      <c r="U72" s="3387"/>
      <c r="V72" s="3419">
        <f>収支内訳_農業!V72</f>
        <v>0</v>
      </c>
      <c r="W72" s="3420"/>
      <c r="X72" s="3423">
        <f>収支内訳_農業!X72</f>
        <v>0</v>
      </c>
      <c r="Y72" s="3424"/>
      <c r="Z72" s="3425">
        <f>収支内訳_農業!Z72</f>
        <v>0</v>
      </c>
      <c r="AA72" s="3426"/>
      <c r="AB72" s="3427"/>
      <c r="AC72" s="3386">
        <f>収支内訳_農業!AC72</f>
        <v>0</v>
      </c>
      <c r="AD72" s="3428"/>
      <c r="AE72" s="3387"/>
      <c r="AF72" s="778">
        <f>収支内訳_農業!AF72</f>
        <v>0</v>
      </c>
      <c r="AG72" s="767">
        <f>収支内訳_農業!AG72</f>
        <v>0</v>
      </c>
      <c r="AH72" s="768">
        <f>収支内訳_農業!AH72</f>
        <v>0</v>
      </c>
      <c r="AI72" s="3398">
        <f>収支内訳_農業!AI72</f>
        <v>0</v>
      </c>
      <c r="AJ72" s="3399"/>
      <c r="AK72" s="778">
        <f>収支内訳_農業!AK72</f>
        <v>0</v>
      </c>
      <c r="AL72" s="779">
        <f>収支内訳_農業!AL72</f>
        <v>0</v>
      </c>
      <c r="AM72" s="780">
        <f>収支内訳_農業!AM72</f>
        <v>0</v>
      </c>
      <c r="AN72" s="781">
        <f>収支内訳_農業!AN72</f>
        <v>0</v>
      </c>
      <c r="AO72" s="779">
        <f>収支内訳_農業!AO72</f>
        <v>0</v>
      </c>
      <c r="AP72" s="780">
        <f>収支内訳_農業!AP72</f>
        <v>0</v>
      </c>
      <c r="AQ72" s="3408">
        <f>収支内訳_農業!AQ72</f>
        <v>0</v>
      </c>
      <c r="AR72" s="3409"/>
      <c r="AS72" s="3409"/>
      <c r="AT72" s="3410"/>
      <c r="AU72" s="439"/>
    </row>
    <row r="73" spans="1:50" s="365" customFormat="1" ht="9" customHeight="1">
      <c r="A73" s="3383"/>
      <c r="B73" s="3384"/>
      <c r="C73" s="3384"/>
      <c r="D73" s="3384"/>
      <c r="E73" s="3384"/>
      <c r="F73" s="3385"/>
      <c r="G73" s="2492"/>
      <c r="H73" s="2493"/>
      <c r="I73" s="3389"/>
      <c r="J73" s="3391"/>
      <c r="K73" s="3395"/>
      <c r="L73" s="3396"/>
      <c r="M73" s="3396"/>
      <c r="N73" s="3397"/>
      <c r="O73" s="3395"/>
      <c r="P73" s="3396"/>
      <c r="Q73" s="3397"/>
      <c r="R73" s="2492"/>
      <c r="S73" s="2493"/>
      <c r="T73" s="2492"/>
      <c r="U73" s="2493"/>
      <c r="V73" s="3421"/>
      <c r="W73" s="3422"/>
      <c r="X73" s="3414">
        <f>収支内訳_農業!X73</f>
        <v>12</v>
      </c>
      <c r="Y73" s="3415"/>
      <c r="Z73" s="3395">
        <f>収支内訳_農業!Z73</f>
        <v>0</v>
      </c>
      <c r="AA73" s="3396"/>
      <c r="AB73" s="3397"/>
      <c r="AC73" s="2492"/>
      <c r="AD73" s="3429"/>
      <c r="AE73" s="2493"/>
      <c r="AF73" s="3395">
        <f>収支内訳_農業!AF73</f>
        <v>0</v>
      </c>
      <c r="AG73" s="3396"/>
      <c r="AH73" s="3397"/>
      <c r="AI73" s="3400"/>
      <c r="AJ73" s="3401"/>
      <c r="AK73" s="3416">
        <f>収支内訳_農業!AK73</f>
        <v>0</v>
      </c>
      <c r="AL73" s="3417"/>
      <c r="AM73" s="3418"/>
      <c r="AN73" s="3416">
        <f>収支内訳_農業!AN73</f>
        <v>0</v>
      </c>
      <c r="AO73" s="3417"/>
      <c r="AP73" s="3418"/>
      <c r="AQ73" s="3411"/>
      <c r="AR73" s="3412"/>
      <c r="AS73" s="3412"/>
      <c r="AT73" s="3413"/>
      <c r="AU73" s="439"/>
    </row>
    <row r="74" spans="1:50" s="365" customFormat="1" ht="8.4499999999999993" customHeight="1">
      <c r="A74" s="3380">
        <f>収支内訳_農業!A74</f>
        <v>0</v>
      </c>
      <c r="B74" s="3381"/>
      <c r="C74" s="3381"/>
      <c r="D74" s="3381"/>
      <c r="E74" s="3381"/>
      <c r="F74" s="3382"/>
      <c r="G74" s="3386">
        <f>収支内訳_農業!G74</f>
        <v>0</v>
      </c>
      <c r="H74" s="3387"/>
      <c r="I74" s="3388">
        <f>収支内訳_農業!I74</f>
        <v>0</v>
      </c>
      <c r="J74" s="3390">
        <f>収支内訳_農業!J74</f>
        <v>0</v>
      </c>
      <c r="K74" s="3392">
        <f>収支内訳_農業!K74</f>
        <v>0</v>
      </c>
      <c r="L74" s="3393"/>
      <c r="M74" s="3393"/>
      <c r="N74" s="3394"/>
      <c r="O74" s="3392">
        <f>収支内訳_農業!O74</f>
        <v>0</v>
      </c>
      <c r="P74" s="3393"/>
      <c r="Q74" s="3394"/>
      <c r="R74" s="3386">
        <f>収支内訳_農業!R74</f>
        <v>0</v>
      </c>
      <c r="S74" s="3387"/>
      <c r="T74" s="3386">
        <f>収支内訳_農業!T74</f>
        <v>0</v>
      </c>
      <c r="U74" s="3387"/>
      <c r="V74" s="3419">
        <f>収支内訳_農業!V74</f>
        <v>0</v>
      </c>
      <c r="W74" s="3420"/>
      <c r="X74" s="3423">
        <f>収支内訳_農業!X74</f>
        <v>0</v>
      </c>
      <c r="Y74" s="3424"/>
      <c r="Z74" s="3433">
        <f>収支内訳_農業!Z74</f>
        <v>0</v>
      </c>
      <c r="AA74" s="3433"/>
      <c r="AB74" s="3433"/>
      <c r="AC74" s="3386">
        <f>収支内訳_農業!AC74</f>
        <v>0</v>
      </c>
      <c r="AD74" s="3428"/>
      <c r="AE74" s="3387"/>
      <c r="AF74" s="3392">
        <f>収支内訳_農業!AF74</f>
        <v>0</v>
      </c>
      <c r="AG74" s="3393"/>
      <c r="AH74" s="3394"/>
      <c r="AI74" s="3398">
        <f>収支内訳_農業!AI74</f>
        <v>0</v>
      </c>
      <c r="AJ74" s="3399"/>
      <c r="AK74" s="3430">
        <f>収支内訳_農業!AK74</f>
        <v>0</v>
      </c>
      <c r="AL74" s="3431"/>
      <c r="AM74" s="3432"/>
      <c r="AN74" s="3430">
        <f>収支内訳_農業!AN74</f>
        <v>0</v>
      </c>
      <c r="AO74" s="3431"/>
      <c r="AP74" s="3432"/>
      <c r="AQ74" s="3408">
        <f>収支内訳_農業!AQ74</f>
        <v>0</v>
      </c>
      <c r="AR74" s="3409"/>
      <c r="AS74" s="3409"/>
      <c r="AT74" s="3410"/>
      <c r="AU74" s="439"/>
    </row>
    <row r="75" spans="1:50" s="365" customFormat="1" ht="9" customHeight="1">
      <c r="A75" s="3383"/>
      <c r="B75" s="3384"/>
      <c r="C75" s="3384"/>
      <c r="D75" s="3384"/>
      <c r="E75" s="3384"/>
      <c r="F75" s="3385"/>
      <c r="G75" s="2492"/>
      <c r="H75" s="2493"/>
      <c r="I75" s="3389"/>
      <c r="J75" s="3391"/>
      <c r="K75" s="3395"/>
      <c r="L75" s="3396"/>
      <c r="M75" s="3396"/>
      <c r="N75" s="3397"/>
      <c r="O75" s="3395"/>
      <c r="P75" s="3396"/>
      <c r="Q75" s="3397"/>
      <c r="R75" s="2492"/>
      <c r="S75" s="2493"/>
      <c r="T75" s="2492"/>
      <c r="U75" s="2493"/>
      <c r="V75" s="3421"/>
      <c r="W75" s="3422"/>
      <c r="X75" s="3414">
        <f>収支内訳_農業!X75</f>
        <v>12</v>
      </c>
      <c r="Y75" s="3415"/>
      <c r="Z75" s="3433"/>
      <c r="AA75" s="3433"/>
      <c r="AB75" s="3433"/>
      <c r="AC75" s="2492"/>
      <c r="AD75" s="3429"/>
      <c r="AE75" s="2493"/>
      <c r="AF75" s="3395"/>
      <c r="AG75" s="3396"/>
      <c r="AH75" s="3397"/>
      <c r="AI75" s="3400"/>
      <c r="AJ75" s="3401"/>
      <c r="AK75" s="3416"/>
      <c r="AL75" s="3417"/>
      <c r="AM75" s="3418"/>
      <c r="AN75" s="3416"/>
      <c r="AO75" s="3417"/>
      <c r="AP75" s="3418"/>
      <c r="AQ75" s="3411"/>
      <c r="AR75" s="3412"/>
      <c r="AS75" s="3412"/>
      <c r="AT75" s="3413"/>
      <c r="AU75" s="439"/>
    </row>
    <row r="76" spans="1:50" s="365" customFormat="1" ht="8.4499999999999993" customHeight="1">
      <c r="A76" s="3380">
        <f>収支内訳_農業!A76</f>
        <v>0</v>
      </c>
      <c r="B76" s="3381"/>
      <c r="C76" s="3381"/>
      <c r="D76" s="3381"/>
      <c r="E76" s="3381"/>
      <c r="F76" s="3382"/>
      <c r="G76" s="3386">
        <f>収支内訳_農業!G76</f>
        <v>0</v>
      </c>
      <c r="H76" s="3387"/>
      <c r="I76" s="3388">
        <f>収支内訳_農業!I76</f>
        <v>0</v>
      </c>
      <c r="J76" s="3390">
        <f>収支内訳_農業!J76</f>
        <v>0</v>
      </c>
      <c r="K76" s="3392">
        <f>収支内訳_農業!K76</f>
        <v>0</v>
      </c>
      <c r="L76" s="3393"/>
      <c r="M76" s="3393"/>
      <c r="N76" s="3394"/>
      <c r="O76" s="3392">
        <f>収支内訳_農業!O76</f>
        <v>0</v>
      </c>
      <c r="P76" s="3393"/>
      <c r="Q76" s="3394"/>
      <c r="R76" s="3386">
        <f>収支内訳_農業!R76</f>
        <v>0</v>
      </c>
      <c r="S76" s="3387"/>
      <c r="T76" s="3386">
        <f>収支内訳_農業!T76</f>
        <v>0</v>
      </c>
      <c r="U76" s="3387"/>
      <c r="V76" s="3419">
        <f>収支内訳_農業!V76</f>
        <v>0</v>
      </c>
      <c r="W76" s="3420"/>
      <c r="X76" s="3423">
        <f>収支内訳_農業!X76</f>
        <v>0</v>
      </c>
      <c r="Y76" s="3424"/>
      <c r="Z76" s="3433">
        <f>収支内訳_農業!Z76</f>
        <v>0</v>
      </c>
      <c r="AA76" s="3433"/>
      <c r="AB76" s="3433"/>
      <c r="AC76" s="3386">
        <f>収支内訳_農業!AC76</f>
        <v>0</v>
      </c>
      <c r="AD76" s="3428"/>
      <c r="AE76" s="3387"/>
      <c r="AF76" s="3392">
        <f>収支内訳_農業!AF76</f>
        <v>0</v>
      </c>
      <c r="AG76" s="3393"/>
      <c r="AH76" s="3394"/>
      <c r="AI76" s="3398">
        <f>収支内訳_農業!AI76</f>
        <v>0</v>
      </c>
      <c r="AJ76" s="3399"/>
      <c r="AK76" s="3430">
        <f>収支内訳_農業!AK76</f>
        <v>0</v>
      </c>
      <c r="AL76" s="3431"/>
      <c r="AM76" s="3432"/>
      <c r="AN76" s="3430">
        <f>収支内訳_農業!AN76</f>
        <v>0</v>
      </c>
      <c r="AO76" s="3431"/>
      <c r="AP76" s="3432"/>
      <c r="AQ76" s="3408">
        <f>収支内訳_農業!AQ76</f>
        <v>0</v>
      </c>
      <c r="AR76" s="3409"/>
      <c r="AS76" s="3409"/>
      <c r="AT76" s="3410"/>
      <c r="AU76" s="439"/>
    </row>
    <row r="77" spans="1:50" s="365" customFormat="1" ht="9" customHeight="1">
      <c r="A77" s="3383"/>
      <c r="B77" s="3384"/>
      <c r="C77" s="3384"/>
      <c r="D77" s="3384"/>
      <c r="E77" s="3384"/>
      <c r="F77" s="3385"/>
      <c r="G77" s="2492"/>
      <c r="H77" s="2493"/>
      <c r="I77" s="3389"/>
      <c r="J77" s="3391"/>
      <c r="K77" s="3395"/>
      <c r="L77" s="3396"/>
      <c r="M77" s="3396"/>
      <c r="N77" s="3397"/>
      <c r="O77" s="3395"/>
      <c r="P77" s="3396"/>
      <c r="Q77" s="3397"/>
      <c r="R77" s="2492"/>
      <c r="S77" s="2493"/>
      <c r="T77" s="2492"/>
      <c r="U77" s="2493"/>
      <c r="V77" s="3421"/>
      <c r="W77" s="3422"/>
      <c r="X77" s="3414">
        <f>収支内訳_農業!X77</f>
        <v>12</v>
      </c>
      <c r="Y77" s="3415"/>
      <c r="Z77" s="3433"/>
      <c r="AA77" s="3433"/>
      <c r="AB77" s="3433"/>
      <c r="AC77" s="2492"/>
      <c r="AD77" s="3429"/>
      <c r="AE77" s="2493"/>
      <c r="AF77" s="3395"/>
      <c r="AG77" s="3396"/>
      <c r="AH77" s="3397"/>
      <c r="AI77" s="3400"/>
      <c r="AJ77" s="3401"/>
      <c r="AK77" s="3416"/>
      <c r="AL77" s="3417"/>
      <c r="AM77" s="3418"/>
      <c r="AN77" s="3416"/>
      <c r="AO77" s="3417"/>
      <c r="AP77" s="3418"/>
      <c r="AQ77" s="3411"/>
      <c r="AR77" s="3412"/>
      <c r="AS77" s="3412"/>
      <c r="AT77" s="3413"/>
      <c r="AU77" s="439"/>
    </row>
    <row r="78" spans="1:50" s="365" customFormat="1" ht="8.4499999999999993" customHeight="1">
      <c r="A78" s="3380">
        <f>収支内訳_農業!A78</f>
        <v>0</v>
      </c>
      <c r="B78" s="3381"/>
      <c r="C78" s="3381"/>
      <c r="D78" s="3381"/>
      <c r="E78" s="3381"/>
      <c r="F78" s="3382"/>
      <c r="G78" s="3386">
        <f>収支内訳_農業!G78</f>
        <v>0</v>
      </c>
      <c r="H78" s="3387"/>
      <c r="I78" s="3388">
        <f>収支内訳_農業!I78</f>
        <v>0</v>
      </c>
      <c r="J78" s="3390">
        <f>収支内訳_農業!J78</f>
        <v>0</v>
      </c>
      <c r="K78" s="3392">
        <f>収支内訳_農業!K78</f>
        <v>0</v>
      </c>
      <c r="L78" s="3393"/>
      <c r="M78" s="3393"/>
      <c r="N78" s="3394"/>
      <c r="O78" s="3392">
        <f>収支内訳_農業!O78</f>
        <v>0</v>
      </c>
      <c r="P78" s="3393"/>
      <c r="Q78" s="3394"/>
      <c r="R78" s="3386">
        <f>収支内訳_農業!R78</f>
        <v>0</v>
      </c>
      <c r="S78" s="3387"/>
      <c r="T78" s="3386">
        <f>収支内訳_農業!T78</f>
        <v>0</v>
      </c>
      <c r="U78" s="3387"/>
      <c r="V78" s="3419">
        <f>収支内訳_農業!V78</f>
        <v>0</v>
      </c>
      <c r="W78" s="3420"/>
      <c r="X78" s="3423">
        <f>収支内訳_農業!X78</f>
        <v>0</v>
      </c>
      <c r="Y78" s="3424"/>
      <c r="Z78" s="3433">
        <f>収支内訳_農業!Z78</f>
        <v>0</v>
      </c>
      <c r="AA78" s="3433"/>
      <c r="AB78" s="3433"/>
      <c r="AC78" s="3386">
        <f>収支内訳_農業!AC78</f>
        <v>0</v>
      </c>
      <c r="AD78" s="3428"/>
      <c r="AE78" s="3387"/>
      <c r="AF78" s="3392">
        <f>収支内訳_農業!AF78</f>
        <v>0</v>
      </c>
      <c r="AG78" s="3393"/>
      <c r="AH78" s="3394"/>
      <c r="AI78" s="3398">
        <f>収支内訳_農業!AI78</f>
        <v>0</v>
      </c>
      <c r="AJ78" s="3399"/>
      <c r="AK78" s="3430">
        <f>収支内訳_農業!AK78</f>
        <v>0</v>
      </c>
      <c r="AL78" s="3431"/>
      <c r="AM78" s="3432"/>
      <c r="AN78" s="3430">
        <f>収支内訳_農業!AN78</f>
        <v>0</v>
      </c>
      <c r="AO78" s="3431"/>
      <c r="AP78" s="3432"/>
      <c r="AQ78" s="3408">
        <f>収支内訳_農業!AQ78</f>
        <v>0</v>
      </c>
      <c r="AR78" s="3409"/>
      <c r="AS78" s="3409"/>
      <c r="AT78" s="3410"/>
      <c r="AU78" s="439"/>
    </row>
    <row r="79" spans="1:50" s="365" customFormat="1" ht="9" customHeight="1">
      <c r="A79" s="3383"/>
      <c r="B79" s="3384"/>
      <c r="C79" s="3384"/>
      <c r="D79" s="3384"/>
      <c r="E79" s="3384"/>
      <c r="F79" s="3385"/>
      <c r="G79" s="2492"/>
      <c r="H79" s="2493"/>
      <c r="I79" s="3389"/>
      <c r="J79" s="3391"/>
      <c r="K79" s="3395"/>
      <c r="L79" s="3396"/>
      <c r="M79" s="3396"/>
      <c r="N79" s="3397"/>
      <c r="O79" s="3395"/>
      <c r="P79" s="3396"/>
      <c r="Q79" s="3397"/>
      <c r="R79" s="2492"/>
      <c r="S79" s="2493"/>
      <c r="T79" s="2492"/>
      <c r="U79" s="2493"/>
      <c r="V79" s="3421"/>
      <c r="W79" s="3422"/>
      <c r="X79" s="3414">
        <f>収支内訳_農業!X79</f>
        <v>12</v>
      </c>
      <c r="Y79" s="3415"/>
      <c r="Z79" s="3433"/>
      <c r="AA79" s="3433"/>
      <c r="AB79" s="3433"/>
      <c r="AC79" s="2492"/>
      <c r="AD79" s="3429"/>
      <c r="AE79" s="2493"/>
      <c r="AF79" s="3395"/>
      <c r="AG79" s="3396"/>
      <c r="AH79" s="3397"/>
      <c r="AI79" s="3400"/>
      <c r="AJ79" s="3401"/>
      <c r="AK79" s="3416"/>
      <c r="AL79" s="3417"/>
      <c r="AM79" s="3418"/>
      <c r="AN79" s="3416"/>
      <c r="AO79" s="3417"/>
      <c r="AP79" s="3418"/>
      <c r="AQ79" s="3411"/>
      <c r="AR79" s="3412"/>
      <c r="AS79" s="3412"/>
      <c r="AT79" s="3413"/>
      <c r="AU79" s="439"/>
    </row>
    <row r="80" spans="1:50" s="365" customFormat="1" ht="8.4499999999999993" customHeight="1">
      <c r="A80" s="3380">
        <f>収支内訳_農業!A80</f>
        <v>0</v>
      </c>
      <c r="B80" s="3381"/>
      <c r="C80" s="3381"/>
      <c r="D80" s="3381"/>
      <c r="E80" s="3381"/>
      <c r="F80" s="3382"/>
      <c r="G80" s="3386">
        <f>収支内訳_農業!G80</f>
        <v>0</v>
      </c>
      <c r="H80" s="3387"/>
      <c r="I80" s="3388">
        <f>収支内訳_農業!I80</f>
        <v>0</v>
      </c>
      <c r="J80" s="3390">
        <f>収支内訳_農業!J80</f>
        <v>0</v>
      </c>
      <c r="K80" s="3392">
        <f>収支内訳_農業!K80</f>
        <v>0</v>
      </c>
      <c r="L80" s="3393"/>
      <c r="M80" s="3393"/>
      <c r="N80" s="3394"/>
      <c r="O80" s="3392">
        <f>収支内訳_農業!O80</f>
        <v>0</v>
      </c>
      <c r="P80" s="3393"/>
      <c r="Q80" s="3394"/>
      <c r="R80" s="3386">
        <f>収支内訳_農業!R80</f>
        <v>0</v>
      </c>
      <c r="S80" s="3387"/>
      <c r="T80" s="3386">
        <f>収支内訳_農業!T80</f>
        <v>0</v>
      </c>
      <c r="U80" s="3387"/>
      <c r="V80" s="3419">
        <f>収支内訳_農業!V80</f>
        <v>0</v>
      </c>
      <c r="W80" s="3420"/>
      <c r="X80" s="3423">
        <f>収支内訳_農業!X80</f>
        <v>0</v>
      </c>
      <c r="Y80" s="3424"/>
      <c r="Z80" s="3433">
        <f>収支内訳_農業!Z80</f>
        <v>0</v>
      </c>
      <c r="AA80" s="3433"/>
      <c r="AB80" s="3433"/>
      <c r="AC80" s="3386">
        <f>収支内訳_農業!AC80</f>
        <v>0</v>
      </c>
      <c r="AD80" s="3428"/>
      <c r="AE80" s="3387"/>
      <c r="AF80" s="3392">
        <f>収支内訳_農業!AF80</f>
        <v>0</v>
      </c>
      <c r="AG80" s="3393"/>
      <c r="AH80" s="3394"/>
      <c r="AI80" s="3398">
        <f>収支内訳_農業!AI80</f>
        <v>0</v>
      </c>
      <c r="AJ80" s="3399"/>
      <c r="AK80" s="3430">
        <f>収支内訳_農業!AK80</f>
        <v>0</v>
      </c>
      <c r="AL80" s="3431"/>
      <c r="AM80" s="3432"/>
      <c r="AN80" s="3430">
        <f>収支内訳_農業!AN80</f>
        <v>0</v>
      </c>
      <c r="AO80" s="3431"/>
      <c r="AP80" s="3432"/>
      <c r="AQ80" s="3408">
        <f>収支内訳_農業!AQ80</f>
        <v>0</v>
      </c>
      <c r="AR80" s="3409"/>
      <c r="AS80" s="3409"/>
      <c r="AT80" s="3410"/>
      <c r="AU80" s="439"/>
    </row>
    <row r="81" spans="1:47" s="365" customFormat="1" ht="9" customHeight="1">
      <c r="A81" s="3383"/>
      <c r="B81" s="3384"/>
      <c r="C81" s="3384"/>
      <c r="D81" s="3384"/>
      <c r="E81" s="3384"/>
      <c r="F81" s="3385"/>
      <c r="G81" s="2492"/>
      <c r="H81" s="2493"/>
      <c r="I81" s="3389"/>
      <c r="J81" s="3391"/>
      <c r="K81" s="3395"/>
      <c r="L81" s="3396"/>
      <c r="M81" s="3396"/>
      <c r="N81" s="3397"/>
      <c r="O81" s="3395"/>
      <c r="P81" s="3396"/>
      <c r="Q81" s="3397"/>
      <c r="R81" s="2492"/>
      <c r="S81" s="2493"/>
      <c r="T81" s="2492"/>
      <c r="U81" s="2493"/>
      <c r="V81" s="3421"/>
      <c r="W81" s="3422"/>
      <c r="X81" s="3414">
        <f>収支内訳_農業!X81</f>
        <v>12</v>
      </c>
      <c r="Y81" s="3415"/>
      <c r="Z81" s="3433"/>
      <c r="AA81" s="3433"/>
      <c r="AB81" s="3433"/>
      <c r="AC81" s="2492"/>
      <c r="AD81" s="3429"/>
      <c r="AE81" s="2493"/>
      <c r="AF81" s="3395"/>
      <c r="AG81" s="3396"/>
      <c r="AH81" s="3397"/>
      <c r="AI81" s="3400"/>
      <c r="AJ81" s="3401"/>
      <c r="AK81" s="3416"/>
      <c r="AL81" s="3417"/>
      <c r="AM81" s="3418"/>
      <c r="AN81" s="3416"/>
      <c r="AO81" s="3417"/>
      <c r="AP81" s="3418"/>
      <c r="AQ81" s="3411"/>
      <c r="AR81" s="3412"/>
      <c r="AS81" s="3412"/>
      <c r="AT81" s="3413"/>
      <c r="AU81" s="439"/>
    </row>
    <row r="82" spans="1:47" s="365" customFormat="1" ht="8.4499999999999993" customHeight="1">
      <c r="A82" s="3380">
        <f>収支内訳_農業!A82</f>
        <v>0</v>
      </c>
      <c r="B82" s="3381"/>
      <c r="C82" s="3381"/>
      <c r="D82" s="3381"/>
      <c r="E82" s="3381"/>
      <c r="F82" s="3382"/>
      <c r="G82" s="3386">
        <f>収支内訳_農業!G82</f>
        <v>0</v>
      </c>
      <c r="H82" s="3387"/>
      <c r="I82" s="3388">
        <f>収支内訳_農業!I82</f>
        <v>0</v>
      </c>
      <c r="J82" s="3390">
        <f>収支内訳_農業!J82</f>
        <v>0</v>
      </c>
      <c r="K82" s="3392">
        <f>収支内訳_農業!K82</f>
        <v>0</v>
      </c>
      <c r="L82" s="3393"/>
      <c r="M82" s="3393"/>
      <c r="N82" s="3394"/>
      <c r="O82" s="3392">
        <f>収支内訳_農業!O82</f>
        <v>0</v>
      </c>
      <c r="P82" s="3393"/>
      <c r="Q82" s="3394"/>
      <c r="R82" s="3386">
        <f>収支内訳_農業!R82</f>
        <v>0</v>
      </c>
      <c r="S82" s="3387"/>
      <c r="T82" s="3386">
        <f>収支内訳_農業!T82</f>
        <v>0</v>
      </c>
      <c r="U82" s="3387"/>
      <c r="V82" s="3419">
        <f>収支内訳_農業!V82</f>
        <v>0</v>
      </c>
      <c r="W82" s="3420"/>
      <c r="X82" s="3423">
        <f>収支内訳_農業!X82</f>
        <v>0</v>
      </c>
      <c r="Y82" s="3424"/>
      <c r="Z82" s="3433">
        <f>収支内訳_農業!Z82</f>
        <v>0</v>
      </c>
      <c r="AA82" s="3433"/>
      <c r="AB82" s="3433"/>
      <c r="AC82" s="3386">
        <f>収支内訳_農業!AC82</f>
        <v>0</v>
      </c>
      <c r="AD82" s="3428"/>
      <c r="AE82" s="3387"/>
      <c r="AF82" s="3392">
        <f>収支内訳_農業!AF82</f>
        <v>0</v>
      </c>
      <c r="AG82" s="3393"/>
      <c r="AH82" s="3394"/>
      <c r="AI82" s="3398">
        <f>収支内訳_農業!AI82</f>
        <v>0</v>
      </c>
      <c r="AJ82" s="3399"/>
      <c r="AK82" s="3430">
        <f>収支内訳_農業!AK82</f>
        <v>0</v>
      </c>
      <c r="AL82" s="3431"/>
      <c r="AM82" s="3432"/>
      <c r="AN82" s="3430">
        <f>収支内訳_農業!AN82</f>
        <v>0</v>
      </c>
      <c r="AO82" s="3431"/>
      <c r="AP82" s="3432"/>
      <c r="AQ82" s="3408">
        <f>収支内訳_農業!AQ82</f>
        <v>0</v>
      </c>
      <c r="AR82" s="3409"/>
      <c r="AS82" s="3409"/>
      <c r="AT82" s="3410"/>
      <c r="AU82" s="439"/>
    </row>
    <row r="83" spans="1:47" s="365" customFormat="1" ht="9" customHeight="1">
      <c r="A83" s="3383"/>
      <c r="B83" s="3384"/>
      <c r="C83" s="3384"/>
      <c r="D83" s="3384"/>
      <c r="E83" s="3384"/>
      <c r="F83" s="3385"/>
      <c r="G83" s="2492"/>
      <c r="H83" s="2493"/>
      <c r="I83" s="3389"/>
      <c r="J83" s="3391"/>
      <c r="K83" s="3395"/>
      <c r="L83" s="3396"/>
      <c r="M83" s="3396"/>
      <c r="N83" s="3397"/>
      <c r="O83" s="3395"/>
      <c r="P83" s="3396"/>
      <c r="Q83" s="3397"/>
      <c r="R83" s="2492"/>
      <c r="S83" s="2493"/>
      <c r="T83" s="2492"/>
      <c r="U83" s="2493"/>
      <c r="V83" s="3421"/>
      <c r="W83" s="3422"/>
      <c r="X83" s="3414">
        <f>収支内訳_農業!X83</f>
        <v>12</v>
      </c>
      <c r="Y83" s="3415"/>
      <c r="Z83" s="3433"/>
      <c r="AA83" s="3433"/>
      <c r="AB83" s="3433"/>
      <c r="AC83" s="2492"/>
      <c r="AD83" s="3429"/>
      <c r="AE83" s="2493"/>
      <c r="AF83" s="3395"/>
      <c r="AG83" s="3396"/>
      <c r="AH83" s="3397"/>
      <c r="AI83" s="3400"/>
      <c r="AJ83" s="3401"/>
      <c r="AK83" s="3416"/>
      <c r="AL83" s="3417"/>
      <c r="AM83" s="3418"/>
      <c r="AN83" s="3416"/>
      <c r="AO83" s="3417"/>
      <c r="AP83" s="3418"/>
      <c r="AQ83" s="3411"/>
      <c r="AR83" s="3412"/>
      <c r="AS83" s="3412"/>
      <c r="AT83" s="3413"/>
      <c r="AU83" s="439"/>
    </row>
    <row r="84" spans="1:47" s="365" customFormat="1" ht="8.4499999999999993" customHeight="1">
      <c r="A84" s="3380">
        <f>収支内訳_農業!A84</f>
        <v>0</v>
      </c>
      <c r="B84" s="3381"/>
      <c r="C84" s="3381"/>
      <c r="D84" s="3381"/>
      <c r="E84" s="3381"/>
      <c r="F84" s="3382"/>
      <c r="G84" s="3386">
        <f>収支内訳_農業!G84</f>
        <v>0</v>
      </c>
      <c r="H84" s="3387"/>
      <c r="I84" s="3388">
        <f>収支内訳_農業!I84</f>
        <v>0</v>
      </c>
      <c r="J84" s="3390">
        <f>収支内訳_農業!J84</f>
        <v>0</v>
      </c>
      <c r="K84" s="3392">
        <f>収支内訳_農業!K84</f>
        <v>0</v>
      </c>
      <c r="L84" s="3393"/>
      <c r="M84" s="3393"/>
      <c r="N84" s="3394"/>
      <c r="O84" s="3392">
        <f>収支内訳_農業!O84</f>
        <v>0</v>
      </c>
      <c r="P84" s="3393"/>
      <c r="Q84" s="3394"/>
      <c r="R84" s="3386">
        <f>収支内訳_農業!R84</f>
        <v>0</v>
      </c>
      <c r="S84" s="3387"/>
      <c r="T84" s="3386">
        <f>収支内訳_農業!T84</f>
        <v>0</v>
      </c>
      <c r="U84" s="3387"/>
      <c r="V84" s="3419">
        <f>収支内訳_農業!V84</f>
        <v>0</v>
      </c>
      <c r="W84" s="3420"/>
      <c r="X84" s="3423">
        <f>収支内訳_農業!X84</f>
        <v>0</v>
      </c>
      <c r="Y84" s="3424"/>
      <c r="Z84" s="3433">
        <f>収支内訳_農業!Z84</f>
        <v>0</v>
      </c>
      <c r="AA84" s="3433"/>
      <c r="AB84" s="3433"/>
      <c r="AC84" s="3386">
        <f>収支内訳_農業!AC84</f>
        <v>0</v>
      </c>
      <c r="AD84" s="3428"/>
      <c r="AE84" s="3387"/>
      <c r="AF84" s="3392">
        <f>収支内訳_農業!AF84</f>
        <v>0</v>
      </c>
      <c r="AG84" s="3393"/>
      <c r="AH84" s="3394"/>
      <c r="AI84" s="3398">
        <f>収支内訳_農業!AI84</f>
        <v>0</v>
      </c>
      <c r="AJ84" s="3399"/>
      <c r="AK84" s="3430">
        <f>収支内訳_農業!AK84</f>
        <v>0</v>
      </c>
      <c r="AL84" s="3431"/>
      <c r="AM84" s="3432"/>
      <c r="AN84" s="3430">
        <f>収支内訳_農業!AN84</f>
        <v>0</v>
      </c>
      <c r="AO84" s="3431"/>
      <c r="AP84" s="3432"/>
      <c r="AQ84" s="3408">
        <f>収支内訳_農業!AQ84</f>
        <v>0</v>
      </c>
      <c r="AR84" s="3409"/>
      <c r="AS84" s="3409"/>
      <c r="AT84" s="3410"/>
      <c r="AU84" s="439"/>
    </row>
    <row r="85" spans="1:47" s="365" customFormat="1" ht="9" customHeight="1">
      <c r="A85" s="3383"/>
      <c r="B85" s="3384"/>
      <c r="C85" s="3384"/>
      <c r="D85" s="3384"/>
      <c r="E85" s="3384"/>
      <c r="F85" s="3385"/>
      <c r="G85" s="2492"/>
      <c r="H85" s="2493"/>
      <c r="I85" s="3389"/>
      <c r="J85" s="3391"/>
      <c r="K85" s="3395"/>
      <c r="L85" s="3396"/>
      <c r="M85" s="3396"/>
      <c r="N85" s="3397"/>
      <c r="O85" s="3395"/>
      <c r="P85" s="3396"/>
      <c r="Q85" s="3397"/>
      <c r="R85" s="2492"/>
      <c r="S85" s="2493"/>
      <c r="T85" s="2492"/>
      <c r="U85" s="2493"/>
      <c r="V85" s="3421"/>
      <c r="W85" s="3422"/>
      <c r="X85" s="3414">
        <f>収支内訳_農業!X85</f>
        <v>12</v>
      </c>
      <c r="Y85" s="3415"/>
      <c r="Z85" s="3433"/>
      <c r="AA85" s="3433"/>
      <c r="AB85" s="3433"/>
      <c r="AC85" s="2492"/>
      <c r="AD85" s="3429"/>
      <c r="AE85" s="2493"/>
      <c r="AF85" s="3395"/>
      <c r="AG85" s="3396"/>
      <c r="AH85" s="3397"/>
      <c r="AI85" s="3400"/>
      <c r="AJ85" s="3401"/>
      <c r="AK85" s="3416"/>
      <c r="AL85" s="3417"/>
      <c r="AM85" s="3418"/>
      <c r="AN85" s="3416"/>
      <c r="AO85" s="3417"/>
      <c r="AP85" s="3418"/>
      <c r="AQ85" s="3411"/>
      <c r="AR85" s="3412"/>
      <c r="AS85" s="3412"/>
      <c r="AT85" s="3413"/>
      <c r="AU85" s="439"/>
    </row>
    <row r="86" spans="1:47" s="365" customFormat="1" ht="8.4499999999999993" customHeight="1">
      <c r="A86" s="3165" t="str">
        <f>収支内訳_農業!A86</f>
        <v>計</v>
      </c>
      <c r="B86" s="3166"/>
      <c r="C86" s="3166"/>
      <c r="D86" s="3166"/>
      <c r="E86" s="3166"/>
      <c r="F86" s="3167"/>
      <c r="G86" s="3168"/>
      <c r="H86" s="3169"/>
      <c r="I86" s="3172"/>
      <c r="J86" s="3173"/>
      <c r="K86" s="3168"/>
      <c r="L86" s="3176"/>
      <c r="M86" s="3176"/>
      <c r="N86" s="3169"/>
      <c r="O86" s="3179"/>
      <c r="P86" s="3180"/>
      <c r="Q86" s="3181"/>
      <c r="R86" s="3151"/>
      <c r="S86" s="3152"/>
      <c r="T86" s="3151"/>
      <c r="U86" s="3152"/>
      <c r="V86" s="2342"/>
      <c r="W86" s="2343"/>
      <c r="X86" s="3155"/>
      <c r="Y86" s="3156"/>
      <c r="Z86" s="3440">
        <f>収支内訳_農業!Z86</f>
        <v>0</v>
      </c>
      <c r="AA86" s="3441"/>
      <c r="AB86" s="3442"/>
      <c r="AC86" s="3440">
        <f>収支内訳_農業!AC86</f>
        <v>0</v>
      </c>
      <c r="AD86" s="3441"/>
      <c r="AE86" s="3442"/>
      <c r="AF86" s="3440">
        <f>収支内訳_農業!AF86</f>
        <v>0</v>
      </c>
      <c r="AG86" s="3441"/>
      <c r="AH86" s="3442"/>
      <c r="AI86" s="2297"/>
      <c r="AJ86" s="2298"/>
      <c r="AK86" s="3434">
        <f>収支内訳_農業!AK86</f>
        <v>0</v>
      </c>
      <c r="AL86" s="3435"/>
      <c r="AM86" s="3436"/>
      <c r="AN86" s="3434">
        <f>収支内訳_農業!AN86</f>
        <v>0</v>
      </c>
      <c r="AO86" s="3435"/>
      <c r="AP86" s="3436"/>
      <c r="AQ86" s="3408">
        <f>収支内訳_農業!AQ86</f>
        <v>0</v>
      </c>
      <c r="AR86" s="3409"/>
      <c r="AS86" s="3409"/>
      <c r="AT86" s="3410"/>
      <c r="AU86" s="439"/>
    </row>
    <row r="87" spans="1:47" ht="9" customHeight="1">
      <c r="A87" s="3059"/>
      <c r="B87" s="3060"/>
      <c r="C87" s="3060"/>
      <c r="D87" s="3060"/>
      <c r="E87" s="3060"/>
      <c r="F87" s="3061"/>
      <c r="G87" s="3170"/>
      <c r="H87" s="3171"/>
      <c r="I87" s="3174"/>
      <c r="J87" s="3175"/>
      <c r="K87" s="3170"/>
      <c r="L87" s="3177"/>
      <c r="M87" s="3177"/>
      <c r="N87" s="3178"/>
      <c r="O87" s="3182"/>
      <c r="P87" s="3183"/>
      <c r="Q87" s="3184"/>
      <c r="R87" s="3153"/>
      <c r="S87" s="3154"/>
      <c r="T87" s="3153"/>
      <c r="U87" s="3154"/>
      <c r="V87" s="2344"/>
      <c r="W87" s="2345"/>
      <c r="X87" s="3157"/>
      <c r="Y87" s="3158"/>
      <c r="Z87" s="3443"/>
      <c r="AA87" s="3444"/>
      <c r="AB87" s="3445"/>
      <c r="AC87" s="3443"/>
      <c r="AD87" s="3444"/>
      <c r="AE87" s="3445"/>
      <c r="AF87" s="3443"/>
      <c r="AG87" s="3444"/>
      <c r="AH87" s="3445"/>
      <c r="AI87" s="2299"/>
      <c r="AJ87" s="2300"/>
      <c r="AK87" s="3437"/>
      <c r="AL87" s="3438"/>
      <c r="AM87" s="3439"/>
      <c r="AN87" s="3437"/>
      <c r="AO87" s="3438"/>
      <c r="AP87" s="3439"/>
      <c r="AQ87" s="3411"/>
      <c r="AR87" s="3412"/>
      <c r="AS87" s="3412"/>
      <c r="AT87" s="3413"/>
      <c r="AU87" s="410"/>
    </row>
    <row r="88" spans="1:47" ht="13.5" customHeight="1">
      <c r="A88" s="440" t="str">
        <f>収支内訳_農業!A88</f>
        <v>（注）　平成19年4月1日以後に取得した減価償却資産について定率法を採用する場合は、イ欄へ償却保証額をカッコ書きで記入します。</v>
      </c>
      <c r="B88" s="441"/>
      <c r="C88" s="441"/>
      <c r="D88" s="441"/>
      <c r="E88" s="441"/>
      <c r="F88" s="441"/>
      <c r="G88" s="442"/>
      <c r="H88" s="442"/>
      <c r="I88" s="442"/>
      <c r="J88" s="442"/>
      <c r="K88" s="442"/>
      <c r="L88" s="442"/>
      <c r="M88" s="442"/>
      <c r="N88" s="442"/>
      <c r="O88" s="442"/>
      <c r="P88" s="442"/>
      <c r="Q88" s="442"/>
      <c r="R88" s="442"/>
      <c r="S88" s="442"/>
      <c r="T88" s="442"/>
      <c r="U88" s="442"/>
      <c r="V88" s="442"/>
      <c r="W88" s="442"/>
      <c r="X88" s="442"/>
      <c r="Y88" s="442"/>
      <c r="Z88" s="443"/>
      <c r="AA88" s="443"/>
      <c r="AB88" s="443"/>
      <c r="AC88" s="443"/>
      <c r="AD88" s="443"/>
      <c r="AE88" s="443"/>
      <c r="AF88" s="443"/>
      <c r="AG88" s="443"/>
      <c r="AH88" s="443"/>
      <c r="AI88" s="443"/>
      <c r="AJ88" s="443"/>
      <c r="AK88" s="444"/>
      <c r="AL88" s="444"/>
      <c r="AM88" s="444"/>
      <c r="AN88" s="444"/>
      <c r="AO88" s="444"/>
      <c r="AP88" s="444"/>
      <c r="AQ88" s="445"/>
      <c r="AR88" s="445"/>
      <c r="AS88" s="445"/>
      <c r="AT88" s="445"/>
      <c r="AU88" s="410"/>
    </row>
    <row r="89" spans="1:47" ht="3" customHeight="1">
      <c r="A89" s="441"/>
      <c r="B89" s="441"/>
      <c r="C89" s="441"/>
      <c r="D89" s="441"/>
      <c r="E89" s="441"/>
      <c r="F89" s="441"/>
      <c r="G89" s="442"/>
      <c r="H89" s="442"/>
      <c r="I89" s="442"/>
      <c r="J89" s="442"/>
      <c r="K89" s="442"/>
      <c r="L89" s="442"/>
      <c r="M89" s="442"/>
      <c r="N89" s="442"/>
      <c r="O89" s="442"/>
      <c r="P89" s="442"/>
      <c r="Q89" s="442"/>
      <c r="R89" s="442"/>
      <c r="S89" s="442"/>
      <c r="T89" s="442"/>
      <c r="U89" s="442"/>
      <c r="V89" s="442"/>
      <c r="W89" s="442"/>
      <c r="X89" s="442"/>
      <c r="Y89" s="442"/>
      <c r="Z89" s="443"/>
      <c r="AA89" s="443"/>
      <c r="AB89" s="443"/>
      <c r="AC89" s="443"/>
      <c r="AD89" s="443"/>
      <c r="AE89" s="443"/>
      <c r="AF89" s="443"/>
      <c r="AG89" s="443"/>
      <c r="AH89" s="443"/>
      <c r="AI89" s="443"/>
      <c r="AJ89" s="443"/>
      <c r="AK89" s="444"/>
      <c r="AL89" s="444"/>
      <c r="AM89" s="444"/>
      <c r="AN89" s="444"/>
      <c r="AO89" s="444"/>
      <c r="AP89" s="444"/>
      <c r="AQ89" s="445"/>
      <c r="AR89" s="445"/>
      <c r="AS89" s="445"/>
      <c r="AT89" s="445"/>
      <c r="AU89" s="410"/>
    </row>
    <row r="90" spans="1:47" ht="13.5" customHeight="1">
      <c r="A90" s="410" t="str">
        <f>収支内訳_農業!A90</f>
        <v>○果樹・牛馬等の育成費用の計算（販売用の牛馬、受託した牛馬は除きます。）</v>
      </c>
      <c r="B90" s="410"/>
      <c r="C90" s="410"/>
      <c r="D90" s="410"/>
      <c r="E90" s="410"/>
      <c r="F90" s="410"/>
      <c r="G90" s="410"/>
      <c r="H90" s="410"/>
      <c r="I90" s="410"/>
      <c r="J90" s="410"/>
      <c r="K90" s="410"/>
      <c r="L90" s="410"/>
      <c r="M90" s="410"/>
      <c r="N90" s="410"/>
      <c r="O90" s="410"/>
      <c r="P90" s="410"/>
      <c r="Q90" s="410"/>
      <c r="R90" s="410"/>
      <c r="S90" s="410"/>
      <c r="T90" s="410"/>
      <c r="U90" s="410"/>
      <c r="V90" s="410"/>
      <c r="W90" s="410"/>
      <c r="X90" s="410"/>
      <c r="Y90" s="410"/>
      <c r="Z90" s="410"/>
      <c r="AA90" s="410"/>
      <c r="AB90" s="410"/>
      <c r="AC90" s="410"/>
      <c r="AD90" s="410"/>
      <c r="AE90" s="410"/>
      <c r="AF90" s="410"/>
      <c r="AG90" s="410"/>
      <c r="AH90" s="410"/>
      <c r="AI90" s="410"/>
      <c r="AK90" s="410"/>
      <c r="AL90" s="410"/>
      <c r="AM90" s="410"/>
      <c r="AN90" s="410"/>
      <c r="AO90" s="410"/>
      <c r="AP90" s="3129" t="str">
        <f>収支内訳_農業!AP90</f>
        <v>◎本年中における特殊事情</v>
      </c>
      <c r="AQ90" s="3129"/>
      <c r="AR90" s="3129"/>
      <c r="AS90" s="3129"/>
      <c r="AT90" s="3129"/>
    </row>
    <row r="91" spans="1:47" ht="13.5" customHeight="1">
      <c r="A91" s="3130" t="str">
        <f>収支内訳_農業!A91</f>
        <v>果樹・牛馬等の
名称</v>
      </c>
      <c r="B91" s="3131"/>
      <c r="C91" s="3131"/>
      <c r="D91" s="3132"/>
      <c r="E91" s="3130" t="str">
        <f>収支内訳_農業!E91</f>
        <v>取得・生産・定植等の年月日</v>
      </c>
      <c r="F91" s="3131"/>
      <c r="G91" s="3132"/>
      <c r="H91" s="374" t="str">
        <f>収支内訳_農業!H91</f>
        <v>ｲ</v>
      </c>
      <c r="I91" s="430"/>
      <c r="J91" s="521"/>
      <c r="K91" s="522"/>
      <c r="L91" s="2703" t="str">
        <f>収支内訳_農業!L91</f>
        <v>育成費用の明細</v>
      </c>
      <c r="M91" s="2704"/>
      <c r="N91" s="2704"/>
      <c r="O91" s="2704"/>
      <c r="P91" s="2704"/>
      <c r="Q91" s="2704"/>
      <c r="R91" s="2704"/>
      <c r="S91" s="2704"/>
      <c r="T91" s="2704"/>
      <c r="U91" s="2704"/>
      <c r="V91" s="2704"/>
      <c r="W91" s="2704"/>
      <c r="X91" s="2704"/>
      <c r="Y91" s="2704"/>
      <c r="Z91" s="2704"/>
      <c r="AA91" s="2704"/>
      <c r="AB91" s="2704"/>
      <c r="AC91" s="2705"/>
      <c r="AD91" s="523" t="str">
        <f>収支内訳_農業!AD91</f>
        <v xml:space="preserve">  ﾄ</v>
      </c>
      <c r="AE91" s="521"/>
      <c r="AF91" s="521"/>
      <c r="AG91" s="522"/>
      <c r="AH91" s="524" t="str">
        <f>収支内訳_農業!AH91</f>
        <v xml:space="preserve"> ﾁ</v>
      </c>
      <c r="AI91" s="521"/>
      <c r="AJ91" s="521"/>
      <c r="AK91" s="522"/>
      <c r="AL91" s="3133" t="str">
        <f>収支内訳_農業!AL91</f>
        <v xml:space="preserve"> ﾛ 、 ﾊ 、 ﾎ の
欄の金額の
計算方法</v>
      </c>
      <c r="AM91" s="3134"/>
      <c r="AN91" s="3135"/>
      <c r="AO91" s="410"/>
      <c r="AP91" s="3142">
        <f>収支内訳_農業!AP91</f>
        <v>0</v>
      </c>
      <c r="AQ91" s="3143"/>
      <c r="AR91" s="3143"/>
      <c r="AS91" s="3143"/>
      <c r="AT91" s="3144"/>
      <c r="AU91" s="410"/>
    </row>
    <row r="92" spans="1:47" ht="13.5" customHeight="1">
      <c r="A92" s="2488"/>
      <c r="B92" s="3107"/>
      <c r="C92" s="3107"/>
      <c r="D92" s="2489"/>
      <c r="E92" s="2488"/>
      <c r="F92" s="3107"/>
      <c r="G92" s="2489"/>
      <c r="H92" s="2488" t="str">
        <f>収支内訳_農業!H92</f>
        <v>前年からの繰越額</v>
      </c>
      <c r="I92" s="3107"/>
      <c r="J92" s="3107"/>
      <c r="K92" s="2489"/>
      <c r="L92" s="3109" t="str">
        <f>収支内訳_農業!L92</f>
        <v xml:space="preserve"> ﾛ　本年中の種苗費</v>
      </c>
      <c r="M92" s="3110"/>
      <c r="N92" s="3110"/>
      <c r="O92" s="3111"/>
      <c r="P92" s="3109" t="str">
        <f>収支内訳_農業!P92</f>
        <v xml:space="preserve"> ﾊ　本年中の肥料、</v>
      </c>
      <c r="Q92" s="3110"/>
      <c r="R92" s="3110"/>
      <c r="S92" s="3111"/>
      <c r="T92" s="525" t="str">
        <f>収支内訳_農業!T92</f>
        <v xml:space="preserve">  ﾆ</v>
      </c>
      <c r="U92" s="3112" t="str">
        <f>収支内訳_農業!U92</f>
        <v>小計</v>
      </c>
      <c r="V92" s="3112"/>
      <c r="W92" s="3113"/>
      <c r="X92" s="3109" t="str">
        <f>収支内訳_農業!X92</f>
        <v xml:space="preserve"> ﾎ　育成中の果樹等</v>
      </c>
      <c r="Y92" s="3110"/>
      <c r="Z92" s="3111"/>
      <c r="AA92" s="3114" t="str">
        <f>収支内訳_農業!AA92</f>
        <v xml:space="preserve"> ﾍ　本年に取得価額に</v>
      </c>
      <c r="AB92" s="3115"/>
      <c r="AC92" s="3116"/>
      <c r="AD92" s="3185" t="str">
        <f>収支内訳_農業!AD92</f>
        <v>本年中に成熟したものの取得価額</v>
      </c>
      <c r="AE92" s="3186"/>
      <c r="AF92" s="3186"/>
      <c r="AG92" s="3187"/>
      <c r="AH92" s="3185" t="str">
        <f>収支内訳_農業!AH92</f>
        <v>翌年への繰越額</v>
      </c>
      <c r="AI92" s="3186"/>
      <c r="AJ92" s="3186"/>
      <c r="AK92" s="3187"/>
      <c r="AL92" s="3136"/>
      <c r="AM92" s="3137"/>
      <c r="AN92" s="3138"/>
      <c r="AO92" s="410"/>
      <c r="AP92" s="3145"/>
      <c r="AQ92" s="3146"/>
      <c r="AR92" s="3146"/>
      <c r="AS92" s="3146"/>
      <c r="AT92" s="3147"/>
      <c r="AU92" s="410"/>
    </row>
    <row r="93" spans="1:47" ht="13.5" customHeight="1">
      <c r="A93" s="2490"/>
      <c r="B93" s="3108"/>
      <c r="C93" s="3108"/>
      <c r="D93" s="2491"/>
      <c r="E93" s="2490"/>
      <c r="F93" s="3108"/>
      <c r="G93" s="2491"/>
      <c r="H93" s="2490"/>
      <c r="I93" s="3108"/>
      <c r="J93" s="3108"/>
      <c r="K93" s="2491"/>
      <c r="L93" s="3098" t="str">
        <f>収支内訳_農業!L93</f>
        <v>、種付料、素畜費</v>
      </c>
      <c r="M93" s="3099"/>
      <c r="N93" s="3099"/>
      <c r="O93" s="3100"/>
      <c r="P93" s="3098" t="str">
        <f>収支内訳_農業!P93</f>
        <v>農薬等の投下費用</v>
      </c>
      <c r="Q93" s="3099"/>
      <c r="R93" s="3099"/>
      <c r="S93" s="3100"/>
      <c r="T93" s="2365" t="str">
        <f>収支内訳_農業!T93</f>
        <v>（ ﾛ ＋ ﾊ ）</v>
      </c>
      <c r="U93" s="2366"/>
      <c r="V93" s="2366"/>
      <c r="W93" s="2367"/>
      <c r="X93" s="3098" t="str">
        <f>収支内訳_農業!X93</f>
        <v>から生じた収入金額</v>
      </c>
      <c r="Y93" s="3099"/>
      <c r="Z93" s="3100"/>
      <c r="AA93" s="3101" t="str">
        <f>収支内訳_農業!AA93</f>
        <v>加算する金額(ﾆ-ﾎ)</v>
      </c>
      <c r="AB93" s="3102"/>
      <c r="AC93" s="3103"/>
      <c r="AD93" s="3104"/>
      <c r="AE93" s="3105"/>
      <c r="AF93" s="3105"/>
      <c r="AG93" s="3106"/>
      <c r="AH93" s="3104" t="str">
        <f>収支内訳_農業!AH93</f>
        <v>（ｲ＋ヘ－ト）</v>
      </c>
      <c r="AI93" s="3105"/>
      <c r="AJ93" s="3105"/>
      <c r="AK93" s="3106"/>
      <c r="AL93" s="3139"/>
      <c r="AM93" s="3140"/>
      <c r="AN93" s="3141"/>
      <c r="AO93" s="410"/>
      <c r="AP93" s="3145"/>
      <c r="AQ93" s="3146"/>
      <c r="AR93" s="3146"/>
      <c r="AS93" s="3146"/>
      <c r="AT93" s="3147"/>
      <c r="AU93" s="410"/>
    </row>
    <row r="94" spans="1:47" ht="12.95" customHeight="1">
      <c r="A94" s="3092">
        <f>収支内訳_農業!A94</f>
        <v>0</v>
      </c>
      <c r="B94" s="3093"/>
      <c r="C94" s="3093"/>
      <c r="D94" s="3094"/>
      <c r="E94" s="3452">
        <f>収支内訳_農業!E94</f>
        <v>0</v>
      </c>
      <c r="F94" s="3453"/>
      <c r="G94" s="3454"/>
      <c r="H94" s="3446">
        <f>収支内訳_農業!H94</f>
        <v>0</v>
      </c>
      <c r="I94" s="3447"/>
      <c r="J94" s="3447"/>
      <c r="K94" s="3448"/>
      <c r="L94" s="3446">
        <f>収支内訳_農業!L94</f>
        <v>0</v>
      </c>
      <c r="M94" s="3447"/>
      <c r="N94" s="3447"/>
      <c r="O94" s="3448"/>
      <c r="P94" s="3446">
        <f>収支内訳_農業!P94</f>
        <v>0</v>
      </c>
      <c r="Q94" s="3447"/>
      <c r="R94" s="3447"/>
      <c r="S94" s="3448"/>
      <c r="T94" s="3446">
        <f>収支内訳_農業!T94</f>
        <v>0</v>
      </c>
      <c r="U94" s="3447"/>
      <c r="V94" s="3447"/>
      <c r="W94" s="3448"/>
      <c r="X94" s="3446">
        <f>収支内訳_農業!X94</f>
        <v>0</v>
      </c>
      <c r="Y94" s="3447"/>
      <c r="Z94" s="3448"/>
      <c r="AA94" s="3446">
        <f>収支内訳_農業!AA94</f>
        <v>0</v>
      </c>
      <c r="AB94" s="3447"/>
      <c r="AC94" s="3448"/>
      <c r="AD94" s="3446">
        <f>収支内訳_農業!AD94</f>
        <v>0</v>
      </c>
      <c r="AE94" s="3447"/>
      <c r="AF94" s="3447"/>
      <c r="AG94" s="3448"/>
      <c r="AH94" s="3446">
        <f>収支内訳_農業!AH94</f>
        <v>0</v>
      </c>
      <c r="AI94" s="3447"/>
      <c r="AJ94" s="3447"/>
      <c r="AK94" s="3448"/>
      <c r="AL94" s="2999">
        <f>収支内訳_農業!AL94</f>
        <v>0</v>
      </c>
      <c r="AM94" s="3000"/>
      <c r="AN94" s="3001"/>
      <c r="AO94" s="410"/>
      <c r="AP94" s="3145"/>
      <c r="AQ94" s="3146"/>
      <c r="AR94" s="3146"/>
      <c r="AS94" s="3146"/>
      <c r="AT94" s="3147"/>
      <c r="AU94" s="410"/>
    </row>
    <row r="95" spans="1:47" ht="12.95" customHeight="1">
      <c r="A95" s="3092">
        <f>収支内訳_農業!A95</f>
        <v>0</v>
      </c>
      <c r="B95" s="3093"/>
      <c r="C95" s="3093"/>
      <c r="D95" s="3094"/>
      <c r="E95" s="3452">
        <f>収支内訳_農業!E95</f>
        <v>0</v>
      </c>
      <c r="F95" s="3453"/>
      <c r="G95" s="3454"/>
      <c r="H95" s="3446">
        <f>収支内訳_農業!H95</f>
        <v>0</v>
      </c>
      <c r="I95" s="3447"/>
      <c r="J95" s="3447"/>
      <c r="K95" s="3448"/>
      <c r="L95" s="3446">
        <f>収支内訳_農業!L95</f>
        <v>0</v>
      </c>
      <c r="M95" s="3447"/>
      <c r="N95" s="3447"/>
      <c r="O95" s="3448"/>
      <c r="P95" s="3446">
        <f>収支内訳_農業!P95</f>
        <v>0</v>
      </c>
      <c r="Q95" s="3447"/>
      <c r="R95" s="3447"/>
      <c r="S95" s="3448"/>
      <c r="T95" s="3446">
        <f>収支内訳_農業!T95</f>
        <v>0</v>
      </c>
      <c r="U95" s="3447"/>
      <c r="V95" s="3447"/>
      <c r="W95" s="3448"/>
      <c r="X95" s="3446">
        <f>収支内訳_農業!X95</f>
        <v>0</v>
      </c>
      <c r="Y95" s="3447"/>
      <c r="Z95" s="3448"/>
      <c r="AA95" s="3446">
        <f>収支内訳_農業!AA95</f>
        <v>0</v>
      </c>
      <c r="AB95" s="3447"/>
      <c r="AC95" s="3448"/>
      <c r="AD95" s="3446">
        <f>収支内訳_農業!AD95</f>
        <v>0</v>
      </c>
      <c r="AE95" s="3447"/>
      <c r="AF95" s="3447"/>
      <c r="AG95" s="3448"/>
      <c r="AH95" s="3446">
        <f>収支内訳_農業!AH95</f>
        <v>0</v>
      </c>
      <c r="AI95" s="3447"/>
      <c r="AJ95" s="3447"/>
      <c r="AK95" s="3448"/>
      <c r="AL95" s="3449"/>
      <c r="AM95" s="3450"/>
      <c r="AN95" s="3451"/>
      <c r="AO95" s="410"/>
      <c r="AP95" s="3145"/>
      <c r="AQ95" s="3146"/>
      <c r="AR95" s="3146"/>
      <c r="AS95" s="3146"/>
      <c r="AT95" s="3147"/>
      <c r="AU95" s="410"/>
    </row>
    <row r="96" spans="1:47" ht="12.95" customHeight="1">
      <c r="A96" s="3092" t="str">
        <f>収支内訳_農業!A96</f>
        <v>計</v>
      </c>
      <c r="B96" s="3093"/>
      <c r="C96" s="3093"/>
      <c r="D96" s="3094"/>
      <c r="E96" s="3095">
        <f>収支内訳_農業!E96</f>
        <v>0</v>
      </c>
      <c r="F96" s="3096"/>
      <c r="G96" s="3097"/>
      <c r="H96" s="3446">
        <f>収支内訳_農業!H96</f>
        <v>0</v>
      </c>
      <c r="I96" s="3447"/>
      <c r="J96" s="3447"/>
      <c r="K96" s="3448"/>
      <c r="L96" s="3446">
        <f>収支内訳_農業!L96</f>
        <v>0</v>
      </c>
      <c r="M96" s="3447"/>
      <c r="N96" s="3447"/>
      <c r="O96" s="3448"/>
      <c r="P96" s="3446">
        <f>収支内訳_農業!P96</f>
        <v>0</v>
      </c>
      <c r="Q96" s="3447"/>
      <c r="R96" s="3447"/>
      <c r="S96" s="3448"/>
      <c r="T96" s="3446">
        <f>収支内訳_農業!T96</f>
        <v>0</v>
      </c>
      <c r="U96" s="3447"/>
      <c r="V96" s="3447"/>
      <c r="W96" s="3448"/>
      <c r="X96" s="3446">
        <f>収支内訳_農業!X96</f>
        <v>0</v>
      </c>
      <c r="Y96" s="3447"/>
      <c r="Z96" s="3448"/>
      <c r="AA96" s="3446">
        <f>収支内訳_農業!AA96</f>
        <v>0</v>
      </c>
      <c r="AB96" s="3447"/>
      <c r="AC96" s="3448"/>
      <c r="AD96" s="3446">
        <f>収支内訳_農業!AD96</f>
        <v>0</v>
      </c>
      <c r="AE96" s="3447"/>
      <c r="AF96" s="3447"/>
      <c r="AG96" s="3448"/>
      <c r="AH96" s="3446">
        <f>収支内訳_農業!AH96</f>
        <v>0</v>
      </c>
      <c r="AI96" s="3447"/>
      <c r="AJ96" s="3447"/>
      <c r="AK96" s="3448"/>
      <c r="AL96" s="3002"/>
      <c r="AM96" s="3003"/>
      <c r="AN96" s="3004"/>
      <c r="AO96" s="410"/>
      <c r="AP96" s="3148"/>
      <c r="AQ96" s="3149"/>
      <c r="AR96" s="3149"/>
      <c r="AS96" s="3149"/>
      <c r="AT96" s="3150"/>
      <c r="AU96" s="410"/>
    </row>
    <row r="98" spans="1:46" ht="16.5">
      <c r="A98" s="526" t="str">
        <f>収支内訳_農業!A98</f>
        <v>○減価償却費の計算（２枚目）</v>
      </c>
    </row>
    <row r="99" spans="1:46" ht="15" customHeight="1">
      <c r="A99" s="427">
        <f>収支内訳_農業!A99</f>
        <v>0</v>
      </c>
      <c r="B99" s="2304" t="str">
        <f>収支内訳_農業!B99</f>
        <v>減価償却資産</v>
      </c>
      <c r="C99" s="2304"/>
      <c r="D99" s="2304"/>
      <c r="E99" s="2304"/>
      <c r="F99" s="428">
        <f>収支内訳_農業!F99</f>
        <v>0</v>
      </c>
      <c r="G99" s="2479" t="str">
        <f>収支内訳_農業!G99</f>
        <v>面　積</v>
      </c>
      <c r="H99" s="2481"/>
      <c r="I99" s="2479" t="str">
        <f>収支内訳_農業!I99</f>
        <v>取　得</v>
      </c>
      <c r="J99" s="2481"/>
      <c r="K99" s="374" t="str">
        <f>収支内訳_農業!K99</f>
        <v>ｲ</v>
      </c>
      <c r="L99" s="430">
        <f>収支内訳_農業!L99</f>
        <v>0</v>
      </c>
      <c r="M99" s="430">
        <f>収支内訳_農業!M99</f>
        <v>0</v>
      </c>
      <c r="N99" s="431">
        <f>収支内訳_農業!N99</f>
        <v>0</v>
      </c>
      <c r="O99" s="430" t="str">
        <f>収支内訳_農業!O99</f>
        <v>　ﾛ</v>
      </c>
      <c r="P99" s="2304" t="str">
        <f>収支内訳_農業!P99</f>
        <v>償却の</v>
      </c>
      <c r="Q99" s="2305"/>
      <c r="R99" s="2497" t="str">
        <f>収支内訳_農業!R99</f>
        <v>償却
方法</v>
      </c>
      <c r="S99" s="2480"/>
      <c r="T99" s="3065" t="str">
        <f>収支内訳_農業!T99</f>
        <v>耐用
年数</v>
      </c>
      <c r="U99" s="3066"/>
      <c r="V99" s="2472" t="str">
        <f>収支内訳_農業!V99</f>
        <v>ﾊ　償却率</v>
      </c>
      <c r="W99" s="2473"/>
      <c r="X99" s="2474" t="str">
        <f>収支内訳_農業!X99</f>
        <v>　ﾆ　本年</v>
      </c>
      <c r="Y99" s="2475"/>
      <c r="Z99" s="2476" t="str">
        <f>収支内訳_農業!Z99</f>
        <v>　ﾎ 　本年分の</v>
      </c>
      <c r="AA99" s="2477"/>
      <c r="AB99" s="2478"/>
      <c r="AC99" s="432" t="str">
        <f>収支内訳_農業!AC99</f>
        <v>　ﾍ</v>
      </c>
      <c r="AD99" s="430">
        <f>収支内訳_農業!AD99</f>
        <v>0</v>
      </c>
      <c r="AE99" s="431">
        <f>収支内訳_農業!AE99</f>
        <v>0</v>
      </c>
      <c r="AF99" s="2476" t="str">
        <f>収支内訳_農業!AF99</f>
        <v>　ﾄ　本年度分の</v>
      </c>
      <c r="AG99" s="2477"/>
      <c r="AH99" s="2478"/>
      <c r="AI99" s="432" t="str">
        <f>収支内訳_農業!AI99</f>
        <v>　ﾁ</v>
      </c>
      <c r="AJ99" s="431">
        <f>収支内訳_農業!AJ99</f>
        <v>0</v>
      </c>
      <c r="AK99" s="2476" t="str">
        <f>収支内訳_農業!AK99</f>
        <v>　ﾘ　本年分の必</v>
      </c>
      <c r="AL99" s="2477"/>
      <c r="AM99" s="2478"/>
      <c r="AN99" s="432" t="str">
        <f>収支内訳_農業!AN99</f>
        <v>　ﾇ</v>
      </c>
      <c r="AO99" s="433">
        <f>収支内訳_農業!AO99</f>
        <v>0</v>
      </c>
      <c r="AP99" s="434">
        <f>収支内訳_農業!AP99</f>
        <v>0</v>
      </c>
      <c r="AQ99" s="2479" t="str">
        <f>収支内訳_農業!AQ99</f>
        <v>摘　　要</v>
      </c>
      <c r="AR99" s="2480"/>
      <c r="AS99" s="2480"/>
      <c r="AT99" s="2481"/>
    </row>
    <row r="100" spans="1:46" ht="15.75" customHeight="1">
      <c r="A100" s="435">
        <f>収支内訳_農業!A100</f>
        <v>0</v>
      </c>
      <c r="B100" s="2502" t="str">
        <f>収支内訳_農業!B100</f>
        <v>の名称等</v>
      </c>
      <c r="C100" s="2502"/>
      <c r="D100" s="2502"/>
      <c r="E100" s="2502"/>
      <c r="F100" s="436">
        <f>収支内訳_農業!F100</f>
        <v>0</v>
      </c>
      <c r="G100" s="2482" t="str">
        <f>収支内訳_農業!G100</f>
        <v>又　は</v>
      </c>
      <c r="H100" s="2484"/>
      <c r="I100" s="2482" t="str">
        <f>収支内訳_農業!I100</f>
        <v>（成熟）</v>
      </c>
      <c r="J100" s="2484"/>
      <c r="K100" s="3062" t="str">
        <f>収支内訳_農業!K100</f>
        <v>取得価額（償却</v>
      </c>
      <c r="L100" s="3063"/>
      <c r="M100" s="3063"/>
      <c r="N100" s="3064"/>
      <c r="O100" s="2445" t="str">
        <f>収支内訳_農業!O100</f>
        <v>基礎になる金額(円)</v>
      </c>
      <c r="P100" s="2446"/>
      <c r="Q100" s="2447"/>
      <c r="R100" s="2482"/>
      <c r="S100" s="2483"/>
      <c r="T100" s="3067"/>
      <c r="U100" s="3068"/>
      <c r="V100" s="2498" t="str">
        <f>収支内訳_農業!V100</f>
        <v>又は</v>
      </c>
      <c r="W100" s="2499"/>
      <c r="X100" s="2460" t="str">
        <f>収支内訳_農業!X100</f>
        <v>中の償
却期間</v>
      </c>
      <c r="Y100" s="2462"/>
      <c r="Z100" s="2457" t="str">
        <f>収支内訳_農業!Z100</f>
        <v>普通償却費</v>
      </c>
      <c r="AA100" s="2458"/>
      <c r="AB100" s="2459"/>
      <c r="AC100" s="2460" t="str">
        <f>収支内訳_農業!AC100</f>
        <v>特別償却費</v>
      </c>
      <c r="AD100" s="2461"/>
      <c r="AE100" s="2462"/>
      <c r="AF100" s="2466" t="str">
        <f>収支内訳_農業!AF100</f>
        <v>償却費合計
（　ﾎ　+　ﾍ　）</v>
      </c>
      <c r="AG100" s="2467"/>
      <c r="AH100" s="2468"/>
      <c r="AI100" s="2460" t="str">
        <f>収支内訳_農業!AI100</f>
        <v>事業専
用割合</v>
      </c>
      <c r="AJ100" s="2462"/>
      <c r="AK100" s="2466" t="str">
        <f>収支内訳_農業!AK100</f>
        <v>要経費算入額
（　ﾄ　×　ﾁ　）</v>
      </c>
      <c r="AL100" s="2467"/>
      <c r="AM100" s="2468"/>
      <c r="AN100" s="2466" t="str">
        <f>収支内訳_農業!AN100</f>
        <v>未償却残高
（期末残高）</v>
      </c>
      <c r="AO100" s="2467"/>
      <c r="AP100" s="2468"/>
      <c r="AQ100" s="2482"/>
      <c r="AR100" s="2483"/>
      <c r="AS100" s="2483"/>
      <c r="AT100" s="2484"/>
    </row>
    <row r="101" spans="1:46">
      <c r="A101" s="2500" t="str">
        <f>収支内訳_農業!A101</f>
        <v>（繰延資産を含む）</v>
      </c>
      <c r="B101" s="2506"/>
      <c r="C101" s="2506"/>
      <c r="D101" s="2506"/>
      <c r="E101" s="2506"/>
      <c r="F101" s="2501"/>
      <c r="G101" s="2485" t="str">
        <f>収支内訳_農業!G101</f>
        <v>数　量</v>
      </c>
      <c r="H101" s="2487"/>
      <c r="I101" s="2485" t="str">
        <f>収支内訳_農業!I101</f>
        <v>年　月</v>
      </c>
      <c r="J101" s="2487"/>
      <c r="K101" s="515" t="str">
        <f>収支内訳_農業!K101</f>
        <v>保証額)</v>
      </c>
      <c r="L101" s="392">
        <f>収支内訳_農業!L101</f>
        <v>0</v>
      </c>
      <c r="M101" s="392">
        <f>収支内訳_農業!M101</f>
        <v>0</v>
      </c>
      <c r="N101" s="394">
        <f>収支内訳_農業!N101</f>
        <v>0</v>
      </c>
      <c r="O101" s="2448"/>
      <c r="P101" s="2449"/>
      <c r="Q101" s="2450"/>
      <c r="R101" s="2485"/>
      <c r="S101" s="2486"/>
      <c r="T101" s="3069"/>
      <c r="U101" s="3070"/>
      <c r="V101" s="2500" t="str">
        <f>収支内訳_農業!V101</f>
        <v>改定償却率</v>
      </c>
      <c r="W101" s="2501"/>
      <c r="X101" s="2463"/>
      <c r="Y101" s="2465"/>
      <c r="Z101" s="3059" t="str">
        <f>収支内訳_農業!Z101</f>
        <v>（ ﾛ × ﾊ × ﾆ ）</v>
      </c>
      <c r="AA101" s="3060"/>
      <c r="AB101" s="3061"/>
      <c r="AC101" s="2463"/>
      <c r="AD101" s="2464"/>
      <c r="AE101" s="2465"/>
      <c r="AF101" s="2469"/>
      <c r="AG101" s="2470"/>
      <c r="AH101" s="2471"/>
      <c r="AI101" s="2463"/>
      <c r="AJ101" s="2465"/>
      <c r="AK101" s="2469"/>
      <c r="AL101" s="2470"/>
      <c r="AM101" s="2471"/>
      <c r="AN101" s="2469"/>
      <c r="AO101" s="2470"/>
      <c r="AP101" s="2471"/>
      <c r="AQ101" s="2485"/>
      <c r="AR101" s="2486"/>
      <c r="AS101" s="2486"/>
      <c r="AT101" s="2487"/>
    </row>
    <row r="102" spans="1:46">
      <c r="A102" s="3455">
        <f>収支内訳_農業!A102</f>
        <v>0</v>
      </c>
      <c r="B102" s="3456"/>
      <c r="C102" s="3456"/>
      <c r="D102" s="3456"/>
      <c r="E102" s="3456"/>
      <c r="F102" s="3457"/>
      <c r="G102" s="2552">
        <f>収支内訳_農業!G102</f>
        <v>0</v>
      </c>
      <c r="H102" s="2554"/>
      <c r="I102" s="3461">
        <f>収支内訳_農業!I102</f>
        <v>0</v>
      </c>
      <c r="J102" s="3463">
        <f>収支内訳_農業!J102</f>
        <v>0</v>
      </c>
      <c r="K102" s="3392">
        <f>収支内訳_農業!K102</f>
        <v>0</v>
      </c>
      <c r="L102" s="3393"/>
      <c r="M102" s="3393"/>
      <c r="N102" s="3394"/>
      <c r="O102" s="3465">
        <f>収支内訳_農業!O102</f>
        <v>0</v>
      </c>
      <c r="P102" s="3466"/>
      <c r="Q102" s="3467"/>
      <c r="R102" s="2552">
        <f>収支内訳_農業!R102</f>
        <v>0</v>
      </c>
      <c r="S102" s="2554"/>
      <c r="T102" s="3482">
        <f>収支内訳_農業!T102</f>
        <v>0</v>
      </c>
      <c r="U102" s="3483"/>
      <c r="V102" s="3419">
        <f>収支内訳_農業!V102</f>
        <v>0</v>
      </c>
      <c r="W102" s="3420"/>
      <c r="X102" s="3484">
        <f>収支内訳_農業!X102</f>
        <v>0</v>
      </c>
      <c r="Y102" s="3485"/>
      <c r="Z102" s="3486">
        <f>収支内訳_農業!Z102</f>
        <v>0</v>
      </c>
      <c r="AA102" s="3487"/>
      <c r="AB102" s="3488"/>
      <c r="AC102" s="3489">
        <f>収支内訳_農業!AC102</f>
        <v>0</v>
      </c>
      <c r="AD102" s="3490"/>
      <c r="AE102" s="3491"/>
      <c r="AF102" s="365">
        <f>収支内訳_農業!AF102</f>
        <v>0</v>
      </c>
      <c r="AG102" s="453">
        <f>収支内訳_農業!AG102</f>
        <v>0</v>
      </c>
      <c r="AH102" s="454">
        <f>収支内訳_農業!AH102</f>
        <v>0</v>
      </c>
      <c r="AI102" s="3471">
        <f>収支内訳_農業!AI102</f>
        <v>0</v>
      </c>
      <c r="AJ102" s="3472"/>
      <c r="AK102" s="365">
        <f>収支内訳_農業!AK102</f>
        <v>0</v>
      </c>
      <c r="AL102" s="455">
        <f>収支内訳_農業!AL102</f>
        <v>0</v>
      </c>
      <c r="AM102" s="456">
        <f>収支内訳_農業!AM102</f>
        <v>0</v>
      </c>
      <c r="AN102" s="457">
        <f>収支内訳_農業!AN102</f>
        <v>0</v>
      </c>
      <c r="AO102" s="455">
        <f>収支内訳_農業!AO102</f>
        <v>0</v>
      </c>
      <c r="AP102" s="456">
        <f>収支内訳_農業!AP102</f>
        <v>0</v>
      </c>
      <c r="AQ102" s="3386">
        <f>収支内訳_農業!AQ102</f>
        <v>0</v>
      </c>
      <c r="AR102" s="3428"/>
      <c r="AS102" s="3428"/>
      <c r="AT102" s="3387"/>
    </row>
    <row r="103" spans="1:46">
      <c r="A103" s="3458"/>
      <c r="B103" s="3459"/>
      <c r="C103" s="3459"/>
      <c r="D103" s="3459"/>
      <c r="E103" s="3459"/>
      <c r="F103" s="3460"/>
      <c r="G103" s="2555"/>
      <c r="H103" s="2557"/>
      <c r="I103" s="3462"/>
      <c r="J103" s="3464"/>
      <c r="K103" s="3395"/>
      <c r="L103" s="3396"/>
      <c r="M103" s="3396"/>
      <c r="N103" s="3397"/>
      <c r="O103" s="3468"/>
      <c r="P103" s="3469"/>
      <c r="Q103" s="3470"/>
      <c r="R103" s="2555"/>
      <c r="S103" s="2557"/>
      <c r="T103" s="3475">
        <f>収支内訳_農業!T103</f>
        <v>0</v>
      </c>
      <c r="U103" s="3476"/>
      <c r="V103" s="3421"/>
      <c r="W103" s="3422"/>
      <c r="X103" s="3477">
        <f>収支内訳_農業!X103</f>
        <v>12</v>
      </c>
      <c r="Y103" s="3478"/>
      <c r="Z103" s="3468">
        <f>収支内訳_農業!Z103</f>
        <v>0</v>
      </c>
      <c r="AA103" s="3469"/>
      <c r="AB103" s="3470"/>
      <c r="AC103" s="3492"/>
      <c r="AD103" s="3493"/>
      <c r="AE103" s="3494"/>
      <c r="AF103" s="3468">
        <f>収支内訳_農業!AF103</f>
        <v>0</v>
      </c>
      <c r="AG103" s="3469"/>
      <c r="AH103" s="3470"/>
      <c r="AI103" s="3473"/>
      <c r="AJ103" s="3474"/>
      <c r="AK103" s="3479">
        <f>収支内訳_農業!AK103</f>
        <v>0</v>
      </c>
      <c r="AL103" s="3480"/>
      <c r="AM103" s="3481"/>
      <c r="AN103" s="3479">
        <f>収支内訳_農業!AN103</f>
        <v>0</v>
      </c>
      <c r="AO103" s="3480"/>
      <c r="AP103" s="3481"/>
      <c r="AQ103" s="2492"/>
      <c r="AR103" s="3429"/>
      <c r="AS103" s="3429"/>
      <c r="AT103" s="2493"/>
    </row>
    <row r="104" spans="1:46">
      <c r="A104" s="3455">
        <f>収支内訳_農業!A104</f>
        <v>0</v>
      </c>
      <c r="B104" s="3456"/>
      <c r="C104" s="3456"/>
      <c r="D104" s="3456"/>
      <c r="E104" s="3456"/>
      <c r="F104" s="3457"/>
      <c r="G104" s="2552">
        <f>収支内訳_農業!G104</f>
        <v>0</v>
      </c>
      <c r="H104" s="2554"/>
      <c r="I104" s="3461">
        <f>収支内訳_農業!I104</f>
        <v>0</v>
      </c>
      <c r="J104" s="3463">
        <f>収支内訳_農業!J104</f>
        <v>0</v>
      </c>
      <c r="K104" s="3392">
        <f>収支内訳_農業!K104</f>
        <v>0</v>
      </c>
      <c r="L104" s="3393"/>
      <c r="M104" s="3393"/>
      <c r="N104" s="3394"/>
      <c r="O104" s="3465">
        <f>収支内訳_農業!O104</f>
        <v>0</v>
      </c>
      <c r="P104" s="3466"/>
      <c r="Q104" s="3467"/>
      <c r="R104" s="2552">
        <f>収支内訳_農業!R104</f>
        <v>0</v>
      </c>
      <c r="S104" s="2554"/>
      <c r="T104" s="3482">
        <f>収支内訳_農業!T104</f>
        <v>0</v>
      </c>
      <c r="U104" s="3483"/>
      <c r="V104" s="3419">
        <f>収支内訳_農業!V104</f>
        <v>0</v>
      </c>
      <c r="W104" s="3420"/>
      <c r="X104" s="3484">
        <f>収支内訳_農業!X104</f>
        <v>0</v>
      </c>
      <c r="Y104" s="3485"/>
      <c r="Z104" s="3498">
        <f>収支内訳_農業!Z104</f>
        <v>0</v>
      </c>
      <c r="AA104" s="3498"/>
      <c r="AB104" s="3498"/>
      <c r="AC104" s="3489">
        <f>収支内訳_農業!AC104</f>
        <v>0</v>
      </c>
      <c r="AD104" s="3490"/>
      <c r="AE104" s="3491"/>
      <c r="AF104" s="3465">
        <f>収支内訳_農業!AF104</f>
        <v>0</v>
      </c>
      <c r="AG104" s="3466"/>
      <c r="AH104" s="3467"/>
      <c r="AI104" s="3471">
        <f>収支内訳_農業!AI104</f>
        <v>0</v>
      </c>
      <c r="AJ104" s="3472"/>
      <c r="AK104" s="3495">
        <f>収支内訳_農業!AK104</f>
        <v>0</v>
      </c>
      <c r="AL104" s="3496"/>
      <c r="AM104" s="3497"/>
      <c r="AN104" s="3495">
        <f>収支内訳_農業!AN104</f>
        <v>0</v>
      </c>
      <c r="AO104" s="3496"/>
      <c r="AP104" s="3497"/>
      <c r="AQ104" s="3386">
        <f>収支内訳_農業!AQ104</f>
        <v>0</v>
      </c>
      <c r="AR104" s="3428"/>
      <c r="AS104" s="3428"/>
      <c r="AT104" s="3387"/>
    </row>
    <row r="105" spans="1:46">
      <c r="A105" s="3458"/>
      <c r="B105" s="3459"/>
      <c r="C105" s="3459"/>
      <c r="D105" s="3459"/>
      <c r="E105" s="3459"/>
      <c r="F105" s="3460"/>
      <c r="G105" s="2555"/>
      <c r="H105" s="2557"/>
      <c r="I105" s="3462"/>
      <c r="J105" s="3464"/>
      <c r="K105" s="3395"/>
      <c r="L105" s="3396"/>
      <c r="M105" s="3396"/>
      <c r="N105" s="3397"/>
      <c r="O105" s="3468"/>
      <c r="P105" s="3469"/>
      <c r="Q105" s="3470"/>
      <c r="R105" s="2555"/>
      <c r="S105" s="2557"/>
      <c r="T105" s="3475">
        <f>収支内訳_農業!T105</f>
        <v>0</v>
      </c>
      <c r="U105" s="3476"/>
      <c r="V105" s="3421"/>
      <c r="W105" s="3422"/>
      <c r="X105" s="3477">
        <f>収支内訳_農業!X105</f>
        <v>12</v>
      </c>
      <c r="Y105" s="3478"/>
      <c r="Z105" s="3498"/>
      <c r="AA105" s="3498"/>
      <c r="AB105" s="3498"/>
      <c r="AC105" s="3492"/>
      <c r="AD105" s="3493"/>
      <c r="AE105" s="3494"/>
      <c r="AF105" s="3468"/>
      <c r="AG105" s="3469"/>
      <c r="AH105" s="3470"/>
      <c r="AI105" s="3473"/>
      <c r="AJ105" s="3474"/>
      <c r="AK105" s="3479"/>
      <c r="AL105" s="3480"/>
      <c r="AM105" s="3481"/>
      <c r="AN105" s="3479"/>
      <c r="AO105" s="3480"/>
      <c r="AP105" s="3481"/>
      <c r="AQ105" s="2492"/>
      <c r="AR105" s="3429"/>
      <c r="AS105" s="3429"/>
      <c r="AT105" s="2493"/>
    </row>
    <row r="106" spans="1:46">
      <c r="A106" s="3455">
        <f>収支内訳_農業!A106</f>
        <v>0</v>
      </c>
      <c r="B106" s="3456"/>
      <c r="C106" s="3456"/>
      <c r="D106" s="3456"/>
      <c r="E106" s="3456"/>
      <c r="F106" s="3457"/>
      <c r="G106" s="2552">
        <f>収支内訳_農業!G106</f>
        <v>0</v>
      </c>
      <c r="H106" s="2554"/>
      <c r="I106" s="3461">
        <f>収支内訳_農業!I106</f>
        <v>0</v>
      </c>
      <c r="J106" s="3463">
        <f>収支内訳_農業!J106</f>
        <v>0</v>
      </c>
      <c r="K106" s="3392">
        <f>収支内訳_農業!K106</f>
        <v>0</v>
      </c>
      <c r="L106" s="3393"/>
      <c r="M106" s="3393"/>
      <c r="N106" s="3394"/>
      <c r="O106" s="3465">
        <f>収支内訳_農業!O106</f>
        <v>0</v>
      </c>
      <c r="P106" s="3466"/>
      <c r="Q106" s="3467"/>
      <c r="R106" s="2552">
        <f>収支内訳_農業!R106</f>
        <v>0</v>
      </c>
      <c r="S106" s="2554"/>
      <c r="T106" s="3482">
        <f>収支内訳_農業!T106</f>
        <v>0</v>
      </c>
      <c r="U106" s="3483"/>
      <c r="V106" s="3419">
        <f>収支内訳_農業!V106</f>
        <v>0</v>
      </c>
      <c r="W106" s="3420"/>
      <c r="X106" s="3484">
        <f>収支内訳_農業!X106</f>
        <v>0</v>
      </c>
      <c r="Y106" s="3485"/>
      <c r="Z106" s="3498">
        <f>収支内訳_農業!Z106</f>
        <v>0</v>
      </c>
      <c r="AA106" s="3498"/>
      <c r="AB106" s="3498"/>
      <c r="AC106" s="3489">
        <f>収支内訳_農業!AC106</f>
        <v>0</v>
      </c>
      <c r="AD106" s="3490"/>
      <c r="AE106" s="3491"/>
      <c r="AF106" s="3465">
        <f>収支内訳_農業!AF106</f>
        <v>0</v>
      </c>
      <c r="AG106" s="3466"/>
      <c r="AH106" s="3467"/>
      <c r="AI106" s="3471">
        <f>収支内訳_農業!AI106</f>
        <v>0</v>
      </c>
      <c r="AJ106" s="3472"/>
      <c r="AK106" s="3495">
        <f>収支内訳_農業!AK106</f>
        <v>0</v>
      </c>
      <c r="AL106" s="3496"/>
      <c r="AM106" s="3497"/>
      <c r="AN106" s="3495">
        <f>収支内訳_農業!AN106</f>
        <v>0</v>
      </c>
      <c r="AO106" s="3496"/>
      <c r="AP106" s="3497"/>
      <c r="AQ106" s="3386">
        <f>収支内訳_農業!AQ106</f>
        <v>0</v>
      </c>
      <c r="AR106" s="3428"/>
      <c r="AS106" s="3428"/>
      <c r="AT106" s="3387"/>
    </row>
    <row r="107" spans="1:46">
      <c r="A107" s="3458"/>
      <c r="B107" s="3459"/>
      <c r="C107" s="3459"/>
      <c r="D107" s="3459"/>
      <c r="E107" s="3459"/>
      <c r="F107" s="3460"/>
      <c r="G107" s="2555"/>
      <c r="H107" s="2557"/>
      <c r="I107" s="3462"/>
      <c r="J107" s="3464"/>
      <c r="K107" s="3395"/>
      <c r="L107" s="3396"/>
      <c r="M107" s="3396"/>
      <c r="N107" s="3397"/>
      <c r="O107" s="3468"/>
      <c r="P107" s="3469"/>
      <c r="Q107" s="3470"/>
      <c r="R107" s="2555"/>
      <c r="S107" s="2557"/>
      <c r="T107" s="3475">
        <f>収支内訳_農業!T107</f>
        <v>0</v>
      </c>
      <c r="U107" s="3476"/>
      <c r="V107" s="3421"/>
      <c r="W107" s="3422"/>
      <c r="X107" s="3477">
        <f>収支内訳_農業!X107</f>
        <v>12</v>
      </c>
      <c r="Y107" s="3478"/>
      <c r="Z107" s="3498"/>
      <c r="AA107" s="3498"/>
      <c r="AB107" s="3498"/>
      <c r="AC107" s="3492"/>
      <c r="AD107" s="3493"/>
      <c r="AE107" s="3494"/>
      <c r="AF107" s="3468"/>
      <c r="AG107" s="3469"/>
      <c r="AH107" s="3470"/>
      <c r="AI107" s="3473"/>
      <c r="AJ107" s="3474"/>
      <c r="AK107" s="3479"/>
      <c r="AL107" s="3480"/>
      <c r="AM107" s="3481"/>
      <c r="AN107" s="3479"/>
      <c r="AO107" s="3480"/>
      <c r="AP107" s="3481"/>
      <c r="AQ107" s="2492"/>
      <c r="AR107" s="3429"/>
      <c r="AS107" s="3429"/>
      <c r="AT107" s="2493"/>
    </row>
    <row r="108" spans="1:46">
      <c r="A108" s="3455">
        <f>収支内訳_農業!A108</f>
        <v>0</v>
      </c>
      <c r="B108" s="3456"/>
      <c r="C108" s="3456"/>
      <c r="D108" s="3456"/>
      <c r="E108" s="3456"/>
      <c r="F108" s="3457"/>
      <c r="G108" s="2552">
        <f>収支内訳_農業!G108</f>
        <v>0</v>
      </c>
      <c r="H108" s="2554"/>
      <c r="I108" s="3461">
        <f>収支内訳_農業!I108</f>
        <v>0</v>
      </c>
      <c r="J108" s="3463">
        <f>収支内訳_農業!J108</f>
        <v>0</v>
      </c>
      <c r="K108" s="3392">
        <f>収支内訳_農業!K108</f>
        <v>0</v>
      </c>
      <c r="L108" s="3393"/>
      <c r="M108" s="3393"/>
      <c r="N108" s="3394"/>
      <c r="O108" s="3465">
        <f>収支内訳_農業!O108</f>
        <v>0</v>
      </c>
      <c r="P108" s="3466"/>
      <c r="Q108" s="3467"/>
      <c r="R108" s="2552">
        <f>収支内訳_農業!R108</f>
        <v>0</v>
      </c>
      <c r="S108" s="2554"/>
      <c r="T108" s="3482">
        <f>収支内訳_農業!T108</f>
        <v>0</v>
      </c>
      <c r="U108" s="3483"/>
      <c r="V108" s="3419">
        <f>収支内訳_農業!V108</f>
        <v>0</v>
      </c>
      <c r="W108" s="3420"/>
      <c r="X108" s="3484">
        <f>収支内訳_農業!X108</f>
        <v>0</v>
      </c>
      <c r="Y108" s="3485"/>
      <c r="Z108" s="3498">
        <f>収支内訳_農業!Z108</f>
        <v>0</v>
      </c>
      <c r="AA108" s="3498"/>
      <c r="AB108" s="3498"/>
      <c r="AC108" s="3489">
        <f>収支内訳_農業!AC108</f>
        <v>0</v>
      </c>
      <c r="AD108" s="3490"/>
      <c r="AE108" s="3491"/>
      <c r="AF108" s="3465">
        <f>収支内訳_農業!AF108</f>
        <v>0</v>
      </c>
      <c r="AG108" s="3466"/>
      <c r="AH108" s="3467"/>
      <c r="AI108" s="3471">
        <f>収支内訳_農業!AI108</f>
        <v>0</v>
      </c>
      <c r="AJ108" s="3472"/>
      <c r="AK108" s="3495">
        <f>収支内訳_農業!AK108</f>
        <v>0</v>
      </c>
      <c r="AL108" s="3496"/>
      <c r="AM108" s="3497"/>
      <c r="AN108" s="3495">
        <f>収支内訳_農業!AN108</f>
        <v>0</v>
      </c>
      <c r="AO108" s="3496"/>
      <c r="AP108" s="3497"/>
      <c r="AQ108" s="3386">
        <f>収支内訳_農業!AQ108</f>
        <v>0</v>
      </c>
      <c r="AR108" s="3428"/>
      <c r="AS108" s="3428"/>
      <c r="AT108" s="3387"/>
    </row>
    <row r="109" spans="1:46">
      <c r="A109" s="3458"/>
      <c r="B109" s="3459"/>
      <c r="C109" s="3459"/>
      <c r="D109" s="3459"/>
      <c r="E109" s="3459"/>
      <c r="F109" s="3460"/>
      <c r="G109" s="2555"/>
      <c r="H109" s="2557"/>
      <c r="I109" s="3462"/>
      <c r="J109" s="3464"/>
      <c r="K109" s="3395"/>
      <c r="L109" s="3396"/>
      <c r="M109" s="3396"/>
      <c r="N109" s="3397"/>
      <c r="O109" s="3468"/>
      <c r="P109" s="3469"/>
      <c r="Q109" s="3470"/>
      <c r="R109" s="2555"/>
      <c r="S109" s="2557"/>
      <c r="T109" s="3475">
        <f>収支内訳_農業!T109</f>
        <v>0</v>
      </c>
      <c r="U109" s="3476"/>
      <c r="V109" s="3421"/>
      <c r="W109" s="3422"/>
      <c r="X109" s="3477">
        <f>収支内訳_農業!X109</f>
        <v>12</v>
      </c>
      <c r="Y109" s="3478"/>
      <c r="Z109" s="3498"/>
      <c r="AA109" s="3498"/>
      <c r="AB109" s="3498"/>
      <c r="AC109" s="3492"/>
      <c r="AD109" s="3493"/>
      <c r="AE109" s="3494"/>
      <c r="AF109" s="3468"/>
      <c r="AG109" s="3469"/>
      <c r="AH109" s="3470"/>
      <c r="AI109" s="3473"/>
      <c r="AJ109" s="3474"/>
      <c r="AK109" s="3479"/>
      <c r="AL109" s="3480"/>
      <c r="AM109" s="3481"/>
      <c r="AN109" s="3479"/>
      <c r="AO109" s="3480"/>
      <c r="AP109" s="3481"/>
      <c r="AQ109" s="2492"/>
      <c r="AR109" s="3429"/>
      <c r="AS109" s="3429"/>
      <c r="AT109" s="2493"/>
    </row>
    <row r="110" spans="1:46">
      <c r="A110" s="3455">
        <f>収支内訳_農業!A110</f>
        <v>0</v>
      </c>
      <c r="B110" s="3456"/>
      <c r="C110" s="3456"/>
      <c r="D110" s="3456"/>
      <c r="E110" s="3456"/>
      <c r="F110" s="3457"/>
      <c r="G110" s="2552">
        <f>収支内訳_農業!G110</f>
        <v>0</v>
      </c>
      <c r="H110" s="2554"/>
      <c r="I110" s="3461">
        <f>収支内訳_農業!I110</f>
        <v>0</v>
      </c>
      <c r="J110" s="3463">
        <f>収支内訳_農業!J110</f>
        <v>0</v>
      </c>
      <c r="K110" s="3392">
        <f>収支内訳_農業!K110</f>
        <v>0</v>
      </c>
      <c r="L110" s="3393"/>
      <c r="M110" s="3393"/>
      <c r="N110" s="3394"/>
      <c r="O110" s="3465">
        <f>収支内訳_農業!O110</f>
        <v>0</v>
      </c>
      <c r="P110" s="3466"/>
      <c r="Q110" s="3467"/>
      <c r="R110" s="2552">
        <f>収支内訳_農業!R110</f>
        <v>0</v>
      </c>
      <c r="S110" s="2554"/>
      <c r="T110" s="3482">
        <f>収支内訳_農業!T110</f>
        <v>0</v>
      </c>
      <c r="U110" s="3483"/>
      <c r="V110" s="3419">
        <f>収支内訳_農業!V110</f>
        <v>0</v>
      </c>
      <c r="W110" s="3420"/>
      <c r="X110" s="3484">
        <f>収支内訳_農業!X110</f>
        <v>0</v>
      </c>
      <c r="Y110" s="3485"/>
      <c r="Z110" s="3498">
        <f>収支内訳_農業!Z110</f>
        <v>0</v>
      </c>
      <c r="AA110" s="3498"/>
      <c r="AB110" s="3498"/>
      <c r="AC110" s="3489">
        <f>収支内訳_農業!AC110</f>
        <v>0</v>
      </c>
      <c r="AD110" s="3490"/>
      <c r="AE110" s="3491"/>
      <c r="AF110" s="3465">
        <f>収支内訳_農業!AF110</f>
        <v>0</v>
      </c>
      <c r="AG110" s="3466"/>
      <c r="AH110" s="3467"/>
      <c r="AI110" s="3471">
        <f>収支内訳_農業!AI110</f>
        <v>0</v>
      </c>
      <c r="AJ110" s="3472"/>
      <c r="AK110" s="3495">
        <f>収支内訳_農業!AK110</f>
        <v>0</v>
      </c>
      <c r="AL110" s="3496"/>
      <c r="AM110" s="3497"/>
      <c r="AN110" s="3495">
        <f>収支内訳_農業!AN110</f>
        <v>0</v>
      </c>
      <c r="AO110" s="3496"/>
      <c r="AP110" s="3497"/>
      <c r="AQ110" s="3386">
        <f>収支内訳_農業!AQ110</f>
        <v>0</v>
      </c>
      <c r="AR110" s="3428"/>
      <c r="AS110" s="3428"/>
      <c r="AT110" s="3387"/>
    </row>
    <row r="111" spans="1:46">
      <c r="A111" s="3458"/>
      <c r="B111" s="3459"/>
      <c r="C111" s="3459"/>
      <c r="D111" s="3459"/>
      <c r="E111" s="3459"/>
      <c r="F111" s="3460"/>
      <c r="G111" s="2555"/>
      <c r="H111" s="2557"/>
      <c r="I111" s="3462"/>
      <c r="J111" s="3464"/>
      <c r="K111" s="3395"/>
      <c r="L111" s="3396"/>
      <c r="M111" s="3396"/>
      <c r="N111" s="3397"/>
      <c r="O111" s="3468"/>
      <c r="P111" s="3469"/>
      <c r="Q111" s="3470"/>
      <c r="R111" s="2555"/>
      <c r="S111" s="2557"/>
      <c r="T111" s="3475">
        <f>収支内訳_農業!T111</f>
        <v>0</v>
      </c>
      <c r="U111" s="3476"/>
      <c r="V111" s="3421"/>
      <c r="W111" s="3422"/>
      <c r="X111" s="3477">
        <f>収支内訳_農業!X111</f>
        <v>12</v>
      </c>
      <c r="Y111" s="3478"/>
      <c r="Z111" s="3498"/>
      <c r="AA111" s="3498"/>
      <c r="AB111" s="3498"/>
      <c r="AC111" s="3492"/>
      <c r="AD111" s="3493"/>
      <c r="AE111" s="3494"/>
      <c r="AF111" s="3468"/>
      <c r="AG111" s="3469"/>
      <c r="AH111" s="3470"/>
      <c r="AI111" s="3473"/>
      <c r="AJ111" s="3474"/>
      <c r="AK111" s="3479"/>
      <c r="AL111" s="3480"/>
      <c r="AM111" s="3481"/>
      <c r="AN111" s="3479"/>
      <c r="AO111" s="3480"/>
      <c r="AP111" s="3481"/>
      <c r="AQ111" s="2492"/>
      <c r="AR111" s="3429"/>
      <c r="AS111" s="3429"/>
      <c r="AT111" s="2493"/>
    </row>
    <row r="112" spans="1:46">
      <c r="A112" s="3455">
        <f>収支内訳_農業!A112</f>
        <v>0</v>
      </c>
      <c r="B112" s="3456"/>
      <c r="C112" s="3456"/>
      <c r="D112" s="3456"/>
      <c r="E112" s="3456"/>
      <c r="F112" s="3457"/>
      <c r="G112" s="2552">
        <f>収支内訳_農業!G112</f>
        <v>0</v>
      </c>
      <c r="H112" s="2554"/>
      <c r="I112" s="3461">
        <f>収支内訳_農業!I112</f>
        <v>0</v>
      </c>
      <c r="J112" s="3463">
        <f>収支内訳_農業!J112</f>
        <v>0</v>
      </c>
      <c r="K112" s="3392">
        <f>収支内訳_農業!K112</f>
        <v>0</v>
      </c>
      <c r="L112" s="3393"/>
      <c r="M112" s="3393"/>
      <c r="N112" s="3394"/>
      <c r="O112" s="3465">
        <f>収支内訳_農業!O112</f>
        <v>0</v>
      </c>
      <c r="P112" s="3466"/>
      <c r="Q112" s="3467"/>
      <c r="R112" s="2552">
        <f>収支内訳_農業!R112</f>
        <v>0</v>
      </c>
      <c r="S112" s="2554"/>
      <c r="T112" s="3482">
        <f>収支内訳_農業!T112</f>
        <v>0</v>
      </c>
      <c r="U112" s="3483"/>
      <c r="V112" s="3419">
        <f>収支内訳_農業!V112</f>
        <v>0</v>
      </c>
      <c r="W112" s="3420"/>
      <c r="X112" s="3484">
        <f>収支内訳_農業!X112</f>
        <v>0</v>
      </c>
      <c r="Y112" s="3485"/>
      <c r="Z112" s="3498">
        <f>収支内訳_農業!Z112</f>
        <v>0</v>
      </c>
      <c r="AA112" s="3498"/>
      <c r="AB112" s="3498"/>
      <c r="AC112" s="3489">
        <f>収支内訳_農業!AC112</f>
        <v>0</v>
      </c>
      <c r="AD112" s="3490"/>
      <c r="AE112" s="3491"/>
      <c r="AF112" s="3465">
        <f>収支内訳_農業!AF112</f>
        <v>0</v>
      </c>
      <c r="AG112" s="3466"/>
      <c r="AH112" s="3467"/>
      <c r="AI112" s="3471">
        <f>収支内訳_農業!AI112</f>
        <v>0</v>
      </c>
      <c r="AJ112" s="3472"/>
      <c r="AK112" s="3495">
        <f>収支内訳_農業!AK112</f>
        <v>0</v>
      </c>
      <c r="AL112" s="3496"/>
      <c r="AM112" s="3497"/>
      <c r="AN112" s="3495">
        <f>収支内訳_農業!AN112</f>
        <v>0</v>
      </c>
      <c r="AO112" s="3496"/>
      <c r="AP112" s="3497"/>
      <c r="AQ112" s="3386">
        <f>収支内訳_農業!AQ112</f>
        <v>0</v>
      </c>
      <c r="AR112" s="3428"/>
      <c r="AS112" s="3428"/>
      <c r="AT112" s="3387"/>
    </row>
    <row r="113" spans="1:46">
      <c r="A113" s="3458"/>
      <c r="B113" s="3459"/>
      <c r="C113" s="3459"/>
      <c r="D113" s="3459"/>
      <c r="E113" s="3459"/>
      <c r="F113" s="3460"/>
      <c r="G113" s="2555"/>
      <c r="H113" s="2557"/>
      <c r="I113" s="3462"/>
      <c r="J113" s="3464"/>
      <c r="K113" s="3395"/>
      <c r="L113" s="3396"/>
      <c r="M113" s="3396"/>
      <c r="N113" s="3397"/>
      <c r="O113" s="3468"/>
      <c r="P113" s="3469"/>
      <c r="Q113" s="3470"/>
      <c r="R113" s="2555"/>
      <c r="S113" s="2557"/>
      <c r="T113" s="3475">
        <f>収支内訳_農業!T113</f>
        <v>0</v>
      </c>
      <c r="U113" s="3476"/>
      <c r="V113" s="3421"/>
      <c r="W113" s="3422"/>
      <c r="X113" s="3477">
        <f>収支内訳_農業!X113</f>
        <v>12</v>
      </c>
      <c r="Y113" s="3478"/>
      <c r="Z113" s="3498"/>
      <c r="AA113" s="3498"/>
      <c r="AB113" s="3498"/>
      <c r="AC113" s="3492"/>
      <c r="AD113" s="3493"/>
      <c r="AE113" s="3494"/>
      <c r="AF113" s="3468"/>
      <c r="AG113" s="3469"/>
      <c r="AH113" s="3470"/>
      <c r="AI113" s="3473"/>
      <c r="AJ113" s="3474"/>
      <c r="AK113" s="3479"/>
      <c r="AL113" s="3480"/>
      <c r="AM113" s="3481"/>
      <c r="AN113" s="3479"/>
      <c r="AO113" s="3480"/>
      <c r="AP113" s="3481"/>
      <c r="AQ113" s="2492"/>
      <c r="AR113" s="3429"/>
      <c r="AS113" s="3429"/>
      <c r="AT113" s="2493"/>
    </row>
    <row r="114" spans="1:46">
      <c r="A114" s="3455">
        <f>収支内訳_農業!A114</f>
        <v>0</v>
      </c>
      <c r="B114" s="3456"/>
      <c r="C114" s="3456"/>
      <c r="D114" s="3456"/>
      <c r="E114" s="3456"/>
      <c r="F114" s="3457"/>
      <c r="G114" s="2552">
        <f>収支内訳_農業!G114</f>
        <v>0</v>
      </c>
      <c r="H114" s="2554"/>
      <c r="I114" s="3461">
        <f>収支内訳_農業!I114</f>
        <v>0</v>
      </c>
      <c r="J114" s="3463">
        <f>収支内訳_農業!J114</f>
        <v>0</v>
      </c>
      <c r="K114" s="3392">
        <f>収支内訳_農業!K114</f>
        <v>0</v>
      </c>
      <c r="L114" s="3393"/>
      <c r="M114" s="3393"/>
      <c r="N114" s="3394"/>
      <c r="O114" s="3465">
        <f>収支内訳_農業!O114</f>
        <v>0</v>
      </c>
      <c r="P114" s="3466"/>
      <c r="Q114" s="3467"/>
      <c r="R114" s="2552">
        <f>収支内訳_農業!R114</f>
        <v>0</v>
      </c>
      <c r="S114" s="2554"/>
      <c r="T114" s="3482">
        <f>収支内訳_農業!T114</f>
        <v>0</v>
      </c>
      <c r="U114" s="3483"/>
      <c r="V114" s="3419">
        <f>収支内訳_農業!V114</f>
        <v>0</v>
      </c>
      <c r="W114" s="3420"/>
      <c r="X114" s="3484">
        <f>収支内訳_農業!X114</f>
        <v>0</v>
      </c>
      <c r="Y114" s="3485"/>
      <c r="Z114" s="3498">
        <f>収支内訳_農業!Z114</f>
        <v>0</v>
      </c>
      <c r="AA114" s="3498"/>
      <c r="AB114" s="3498"/>
      <c r="AC114" s="3489">
        <f>収支内訳_農業!AC114</f>
        <v>0</v>
      </c>
      <c r="AD114" s="3490"/>
      <c r="AE114" s="3491"/>
      <c r="AF114" s="3465">
        <f>収支内訳_農業!AF114</f>
        <v>0</v>
      </c>
      <c r="AG114" s="3466"/>
      <c r="AH114" s="3467"/>
      <c r="AI114" s="3471">
        <f>収支内訳_農業!AI114</f>
        <v>0</v>
      </c>
      <c r="AJ114" s="3472"/>
      <c r="AK114" s="3495">
        <f>収支内訳_農業!AK114</f>
        <v>0</v>
      </c>
      <c r="AL114" s="3496"/>
      <c r="AM114" s="3497"/>
      <c r="AN114" s="3495">
        <f>収支内訳_農業!AN114</f>
        <v>0</v>
      </c>
      <c r="AO114" s="3496"/>
      <c r="AP114" s="3497"/>
      <c r="AQ114" s="3386">
        <f>収支内訳_農業!AQ114</f>
        <v>0</v>
      </c>
      <c r="AR114" s="3428"/>
      <c r="AS114" s="3428"/>
      <c r="AT114" s="3387"/>
    </row>
    <row r="115" spans="1:46">
      <c r="A115" s="3458"/>
      <c r="B115" s="3459"/>
      <c r="C115" s="3459"/>
      <c r="D115" s="3459"/>
      <c r="E115" s="3459"/>
      <c r="F115" s="3460"/>
      <c r="G115" s="2555"/>
      <c r="H115" s="2557"/>
      <c r="I115" s="3462"/>
      <c r="J115" s="3464"/>
      <c r="K115" s="3395"/>
      <c r="L115" s="3396"/>
      <c r="M115" s="3396"/>
      <c r="N115" s="3397"/>
      <c r="O115" s="3468"/>
      <c r="P115" s="3469"/>
      <c r="Q115" s="3470"/>
      <c r="R115" s="2555"/>
      <c r="S115" s="2557"/>
      <c r="T115" s="3475">
        <f>収支内訳_農業!T115</f>
        <v>0</v>
      </c>
      <c r="U115" s="3476"/>
      <c r="V115" s="3421"/>
      <c r="W115" s="3422"/>
      <c r="X115" s="3477">
        <f>収支内訳_農業!X115</f>
        <v>12</v>
      </c>
      <c r="Y115" s="3478"/>
      <c r="Z115" s="3498"/>
      <c r="AA115" s="3498"/>
      <c r="AB115" s="3498"/>
      <c r="AC115" s="3492"/>
      <c r="AD115" s="3493"/>
      <c r="AE115" s="3494"/>
      <c r="AF115" s="3468"/>
      <c r="AG115" s="3469"/>
      <c r="AH115" s="3470"/>
      <c r="AI115" s="3473"/>
      <c r="AJ115" s="3474"/>
      <c r="AK115" s="3479"/>
      <c r="AL115" s="3480"/>
      <c r="AM115" s="3481"/>
      <c r="AN115" s="3479"/>
      <c r="AO115" s="3480"/>
      <c r="AP115" s="3481"/>
      <c r="AQ115" s="2492"/>
      <c r="AR115" s="3429"/>
      <c r="AS115" s="3429"/>
      <c r="AT115" s="2493"/>
    </row>
    <row r="116" spans="1:46">
      <c r="A116" s="3455">
        <f>収支内訳_農業!A116</f>
        <v>0</v>
      </c>
      <c r="B116" s="3456"/>
      <c r="C116" s="3456"/>
      <c r="D116" s="3456"/>
      <c r="E116" s="3456"/>
      <c r="F116" s="3457"/>
      <c r="G116" s="2552">
        <f>収支内訳_農業!G116</f>
        <v>0</v>
      </c>
      <c r="H116" s="2554"/>
      <c r="I116" s="3461">
        <f>収支内訳_農業!I116</f>
        <v>0</v>
      </c>
      <c r="J116" s="3463">
        <f>収支内訳_農業!J116</f>
        <v>0</v>
      </c>
      <c r="K116" s="3392">
        <f>収支内訳_農業!K116</f>
        <v>0</v>
      </c>
      <c r="L116" s="3393"/>
      <c r="M116" s="3393"/>
      <c r="N116" s="3394"/>
      <c r="O116" s="3465">
        <f>収支内訳_農業!O116</f>
        <v>0</v>
      </c>
      <c r="P116" s="3466"/>
      <c r="Q116" s="3467"/>
      <c r="R116" s="2552">
        <f>収支内訳_農業!R116</f>
        <v>0</v>
      </c>
      <c r="S116" s="2554"/>
      <c r="T116" s="3482">
        <f>収支内訳_農業!T116</f>
        <v>0</v>
      </c>
      <c r="U116" s="3483"/>
      <c r="V116" s="3419">
        <f>収支内訳_農業!V116</f>
        <v>0</v>
      </c>
      <c r="W116" s="3420"/>
      <c r="X116" s="3484">
        <f>収支内訳_農業!X116</f>
        <v>0</v>
      </c>
      <c r="Y116" s="3485"/>
      <c r="Z116" s="3498">
        <f>収支内訳_農業!Z116</f>
        <v>0</v>
      </c>
      <c r="AA116" s="3498"/>
      <c r="AB116" s="3498"/>
      <c r="AC116" s="3489">
        <f>収支内訳_農業!AC116</f>
        <v>0</v>
      </c>
      <c r="AD116" s="3490"/>
      <c r="AE116" s="3491"/>
      <c r="AF116" s="3465">
        <f>収支内訳_農業!AF116</f>
        <v>0</v>
      </c>
      <c r="AG116" s="3466"/>
      <c r="AH116" s="3467"/>
      <c r="AI116" s="3471">
        <f>収支内訳_農業!AI116</f>
        <v>0</v>
      </c>
      <c r="AJ116" s="3472"/>
      <c r="AK116" s="3495">
        <f>収支内訳_農業!AK116</f>
        <v>0</v>
      </c>
      <c r="AL116" s="3496"/>
      <c r="AM116" s="3497"/>
      <c r="AN116" s="3495">
        <f>収支内訳_農業!AN116</f>
        <v>0</v>
      </c>
      <c r="AO116" s="3496"/>
      <c r="AP116" s="3497"/>
      <c r="AQ116" s="3386">
        <f>収支内訳_農業!AQ116</f>
        <v>0</v>
      </c>
      <c r="AR116" s="3428"/>
      <c r="AS116" s="3428"/>
      <c r="AT116" s="3387"/>
    </row>
    <row r="117" spans="1:46">
      <c r="A117" s="3458"/>
      <c r="B117" s="3459"/>
      <c r="C117" s="3459"/>
      <c r="D117" s="3459"/>
      <c r="E117" s="3459"/>
      <c r="F117" s="3460"/>
      <c r="G117" s="2555"/>
      <c r="H117" s="2557"/>
      <c r="I117" s="3462"/>
      <c r="J117" s="3464"/>
      <c r="K117" s="3395"/>
      <c r="L117" s="3396"/>
      <c r="M117" s="3396"/>
      <c r="N117" s="3397"/>
      <c r="O117" s="3468"/>
      <c r="P117" s="3469"/>
      <c r="Q117" s="3470"/>
      <c r="R117" s="2555"/>
      <c r="S117" s="2557"/>
      <c r="T117" s="3475">
        <f>収支内訳_農業!T117</f>
        <v>0</v>
      </c>
      <c r="U117" s="3476"/>
      <c r="V117" s="3421"/>
      <c r="W117" s="3422"/>
      <c r="X117" s="3477">
        <f>収支内訳_農業!X117</f>
        <v>12</v>
      </c>
      <c r="Y117" s="3478"/>
      <c r="Z117" s="3498"/>
      <c r="AA117" s="3498"/>
      <c r="AB117" s="3498"/>
      <c r="AC117" s="3492"/>
      <c r="AD117" s="3493"/>
      <c r="AE117" s="3494"/>
      <c r="AF117" s="3468"/>
      <c r="AG117" s="3469"/>
      <c r="AH117" s="3470"/>
      <c r="AI117" s="3473"/>
      <c r="AJ117" s="3474"/>
      <c r="AK117" s="3479"/>
      <c r="AL117" s="3480"/>
      <c r="AM117" s="3481"/>
      <c r="AN117" s="3479"/>
      <c r="AO117" s="3480"/>
      <c r="AP117" s="3481"/>
      <c r="AQ117" s="2492"/>
      <c r="AR117" s="3429"/>
      <c r="AS117" s="3429"/>
      <c r="AT117" s="2493"/>
    </row>
    <row r="118" spans="1:46">
      <c r="A118" s="3455">
        <f>収支内訳_農業!A118</f>
        <v>0</v>
      </c>
      <c r="B118" s="3456"/>
      <c r="C118" s="3456"/>
      <c r="D118" s="3456"/>
      <c r="E118" s="3456"/>
      <c r="F118" s="3457"/>
      <c r="G118" s="2552">
        <f>収支内訳_農業!G118</f>
        <v>0</v>
      </c>
      <c r="H118" s="2554"/>
      <c r="I118" s="3461">
        <f>収支内訳_農業!I118</f>
        <v>0</v>
      </c>
      <c r="J118" s="3463">
        <f>収支内訳_農業!J118</f>
        <v>0</v>
      </c>
      <c r="K118" s="3392">
        <f>収支内訳_農業!K118</f>
        <v>0</v>
      </c>
      <c r="L118" s="3393"/>
      <c r="M118" s="3393"/>
      <c r="N118" s="3394"/>
      <c r="O118" s="3465">
        <f>収支内訳_農業!O118</f>
        <v>0</v>
      </c>
      <c r="P118" s="3466"/>
      <c r="Q118" s="3467"/>
      <c r="R118" s="2552">
        <f>収支内訳_農業!R118</f>
        <v>0</v>
      </c>
      <c r="S118" s="2554"/>
      <c r="T118" s="3482">
        <f>収支内訳_農業!T118</f>
        <v>0</v>
      </c>
      <c r="U118" s="3483"/>
      <c r="V118" s="3419">
        <f>収支内訳_農業!V118</f>
        <v>0</v>
      </c>
      <c r="W118" s="3420"/>
      <c r="X118" s="3484">
        <f>収支内訳_農業!X118</f>
        <v>0</v>
      </c>
      <c r="Y118" s="3485"/>
      <c r="Z118" s="3498">
        <f>収支内訳_農業!Z118</f>
        <v>0</v>
      </c>
      <c r="AA118" s="3498"/>
      <c r="AB118" s="3498"/>
      <c r="AC118" s="3489">
        <f>収支内訳_農業!AC118</f>
        <v>0</v>
      </c>
      <c r="AD118" s="3490"/>
      <c r="AE118" s="3491"/>
      <c r="AF118" s="3465">
        <f>収支内訳_農業!AF118</f>
        <v>0</v>
      </c>
      <c r="AG118" s="3466"/>
      <c r="AH118" s="3467"/>
      <c r="AI118" s="3471">
        <f>収支内訳_農業!AI118</f>
        <v>0</v>
      </c>
      <c r="AJ118" s="3472"/>
      <c r="AK118" s="3495">
        <f>収支内訳_農業!AK118</f>
        <v>0</v>
      </c>
      <c r="AL118" s="3496"/>
      <c r="AM118" s="3497"/>
      <c r="AN118" s="3495">
        <f>収支内訳_農業!AN118</f>
        <v>0</v>
      </c>
      <c r="AO118" s="3496"/>
      <c r="AP118" s="3497"/>
      <c r="AQ118" s="3386">
        <f>収支内訳_農業!AQ118</f>
        <v>0</v>
      </c>
      <c r="AR118" s="3428"/>
      <c r="AS118" s="3428"/>
      <c r="AT118" s="3387"/>
    </row>
    <row r="119" spans="1:46">
      <c r="A119" s="3458"/>
      <c r="B119" s="3459"/>
      <c r="C119" s="3459"/>
      <c r="D119" s="3459"/>
      <c r="E119" s="3459"/>
      <c r="F119" s="3460"/>
      <c r="G119" s="2555"/>
      <c r="H119" s="2557"/>
      <c r="I119" s="3462"/>
      <c r="J119" s="3464"/>
      <c r="K119" s="3395"/>
      <c r="L119" s="3396"/>
      <c r="M119" s="3396"/>
      <c r="N119" s="3397"/>
      <c r="O119" s="3468"/>
      <c r="P119" s="3469"/>
      <c r="Q119" s="3470"/>
      <c r="R119" s="2555"/>
      <c r="S119" s="2557"/>
      <c r="T119" s="3475">
        <f>収支内訳_農業!T119</f>
        <v>0</v>
      </c>
      <c r="U119" s="3476"/>
      <c r="V119" s="3421"/>
      <c r="W119" s="3422"/>
      <c r="X119" s="3477">
        <f>収支内訳_農業!X119</f>
        <v>12</v>
      </c>
      <c r="Y119" s="3478"/>
      <c r="Z119" s="3498"/>
      <c r="AA119" s="3498"/>
      <c r="AB119" s="3498"/>
      <c r="AC119" s="3492"/>
      <c r="AD119" s="3493"/>
      <c r="AE119" s="3494"/>
      <c r="AF119" s="3468"/>
      <c r="AG119" s="3469"/>
      <c r="AH119" s="3470"/>
      <c r="AI119" s="3473"/>
      <c r="AJ119" s="3474"/>
      <c r="AK119" s="3479"/>
      <c r="AL119" s="3480"/>
      <c r="AM119" s="3481"/>
      <c r="AN119" s="3479"/>
      <c r="AO119" s="3480"/>
      <c r="AP119" s="3481"/>
      <c r="AQ119" s="2492"/>
      <c r="AR119" s="3429"/>
      <c r="AS119" s="3429"/>
      <c r="AT119" s="2493"/>
    </row>
    <row r="120" spans="1:46">
      <c r="A120" s="3455">
        <f>収支内訳_農業!A120</f>
        <v>0</v>
      </c>
      <c r="B120" s="3456"/>
      <c r="C120" s="3456"/>
      <c r="D120" s="3456"/>
      <c r="E120" s="3456"/>
      <c r="F120" s="3457"/>
      <c r="G120" s="2552">
        <f>収支内訳_農業!G120</f>
        <v>0</v>
      </c>
      <c r="H120" s="2554"/>
      <c r="I120" s="3461">
        <f>収支内訳_農業!I120</f>
        <v>0</v>
      </c>
      <c r="J120" s="3463">
        <f>収支内訳_農業!J120</f>
        <v>0</v>
      </c>
      <c r="K120" s="3392">
        <f>収支内訳_農業!K120</f>
        <v>0</v>
      </c>
      <c r="L120" s="3393"/>
      <c r="M120" s="3393"/>
      <c r="N120" s="3394"/>
      <c r="O120" s="3465">
        <f>収支内訳_農業!O120</f>
        <v>0</v>
      </c>
      <c r="P120" s="3466"/>
      <c r="Q120" s="3467"/>
      <c r="R120" s="2552">
        <f>収支内訳_農業!R120</f>
        <v>0</v>
      </c>
      <c r="S120" s="2554"/>
      <c r="T120" s="3482">
        <f>収支内訳_農業!T120</f>
        <v>0</v>
      </c>
      <c r="U120" s="3483"/>
      <c r="V120" s="3419">
        <f>収支内訳_農業!V120</f>
        <v>0</v>
      </c>
      <c r="W120" s="3420"/>
      <c r="X120" s="3484">
        <f>収支内訳_農業!X120</f>
        <v>0</v>
      </c>
      <c r="Y120" s="3485"/>
      <c r="Z120" s="3498">
        <f>収支内訳_農業!Z120</f>
        <v>0</v>
      </c>
      <c r="AA120" s="3498"/>
      <c r="AB120" s="3498"/>
      <c r="AC120" s="3489">
        <f>収支内訳_農業!AC120</f>
        <v>0</v>
      </c>
      <c r="AD120" s="3490"/>
      <c r="AE120" s="3491"/>
      <c r="AF120" s="3465">
        <f>収支内訳_農業!AF120</f>
        <v>0</v>
      </c>
      <c r="AG120" s="3466"/>
      <c r="AH120" s="3467"/>
      <c r="AI120" s="3471">
        <f>収支内訳_農業!AI120</f>
        <v>0</v>
      </c>
      <c r="AJ120" s="3472"/>
      <c r="AK120" s="3495">
        <f>収支内訳_農業!AK120</f>
        <v>0</v>
      </c>
      <c r="AL120" s="3496"/>
      <c r="AM120" s="3497"/>
      <c r="AN120" s="3495">
        <f>収支内訳_農業!AN120</f>
        <v>0</v>
      </c>
      <c r="AO120" s="3496"/>
      <c r="AP120" s="3497"/>
      <c r="AQ120" s="3386">
        <f>収支内訳_農業!AQ120</f>
        <v>0</v>
      </c>
      <c r="AR120" s="3428"/>
      <c r="AS120" s="3428"/>
      <c r="AT120" s="3387"/>
    </row>
    <row r="121" spans="1:46">
      <c r="A121" s="3458"/>
      <c r="B121" s="3459"/>
      <c r="C121" s="3459"/>
      <c r="D121" s="3459"/>
      <c r="E121" s="3459"/>
      <c r="F121" s="3460"/>
      <c r="G121" s="2555"/>
      <c r="H121" s="2557"/>
      <c r="I121" s="3462"/>
      <c r="J121" s="3464"/>
      <c r="K121" s="3395"/>
      <c r="L121" s="3396"/>
      <c r="M121" s="3396"/>
      <c r="N121" s="3397"/>
      <c r="O121" s="3468"/>
      <c r="P121" s="3469"/>
      <c r="Q121" s="3470"/>
      <c r="R121" s="2555"/>
      <c r="S121" s="2557"/>
      <c r="T121" s="3475">
        <f>収支内訳_農業!T121</f>
        <v>0</v>
      </c>
      <c r="U121" s="3476"/>
      <c r="V121" s="3421"/>
      <c r="W121" s="3422"/>
      <c r="X121" s="3477">
        <f>収支内訳_農業!X121</f>
        <v>12</v>
      </c>
      <c r="Y121" s="3478"/>
      <c r="Z121" s="3498"/>
      <c r="AA121" s="3498"/>
      <c r="AB121" s="3498"/>
      <c r="AC121" s="3492"/>
      <c r="AD121" s="3493"/>
      <c r="AE121" s="3494"/>
      <c r="AF121" s="3468"/>
      <c r="AG121" s="3469"/>
      <c r="AH121" s="3470"/>
      <c r="AI121" s="3473"/>
      <c r="AJ121" s="3474"/>
      <c r="AK121" s="3479"/>
      <c r="AL121" s="3480"/>
      <c r="AM121" s="3481"/>
      <c r="AN121" s="3479"/>
      <c r="AO121" s="3480"/>
      <c r="AP121" s="3481"/>
      <c r="AQ121" s="2492"/>
      <c r="AR121" s="3429"/>
      <c r="AS121" s="3429"/>
      <c r="AT121" s="2493"/>
    </row>
    <row r="122" spans="1:46">
      <c r="A122" s="3455">
        <f>収支内訳_農業!A122</f>
        <v>0</v>
      </c>
      <c r="B122" s="3456"/>
      <c r="C122" s="3456"/>
      <c r="D122" s="3456"/>
      <c r="E122" s="3456"/>
      <c r="F122" s="3457"/>
      <c r="G122" s="2552">
        <f>収支内訳_農業!G122</f>
        <v>0</v>
      </c>
      <c r="H122" s="2554"/>
      <c r="I122" s="3461">
        <f>収支内訳_農業!I122</f>
        <v>0</v>
      </c>
      <c r="J122" s="3463">
        <f>収支内訳_農業!J122</f>
        <v>0</v>
      </c>
      <c r="K122" s="3392">
        <f>収支内訳_農業!K122</f>
        <v>0</v>
      </c>
      <c r="L122" s="3393"/>
      <c r="M122" s="3393"/>
      <c r="N122" s="3394"/>
      <c r="O122" s="3465">
        <f>収支内訳_農業!O122</f>
        <v>0</v>
      </c>
      <c r="P122" s="3466"/>
      <c r="Q122" s="3467"/>
      <c r="R122" s="2552">
        <f>収支内訳_農業!R122</f>
        <v>0</v>
      </c>
      <c r="S122" s="2554"/>
      <c r="T122" s="3482">
        <f>収支内訳_農業!T122</f>
        <v>0</v>
      </c>
      <c r="U122" s="3483"/>
      <c r="V122" s="3419">
        <f>収支内訳_農業!V122</f>
        <v>0</v>
      </c>
      <c r="W122" s="3420"/>
      <c r="X122" s="3484">
        <f>収支内訳_農業!X122</f>
        <v>0</v>
      </c>
      <c r="Y122" s="3485"/>
      <c r="Z122" s="3498">
        <f>収支内訳_農業!Z122</f>
        <v>0</v>
      </c>
      <c r="AA122" s="3498"/>
      <c r="AB122" s="3498"/>
      <c r="AC122" s="3489">
        <f>収支内訳_農業!AC122</f>
        <v>0</v>
      </c>
      <c r="AD122" s="3490"/>
      <c r="AE122" s="3491"/>
      <c r="AF122" s="3465">
        <f>収支内訳_農業!AF122</f>
        <v>0</v>
      </c>
      <c r="AG122" s="3466"/>
      <c r="AH122" s="3467"/>
      <c r="AI122" s="3471">
        <f>収支内訳_農業!AI122</f>
        <v>0</v>
      </c>
      <c r="AJ122" s="3472"/>
      <c r="AK122" s="3495">
        <f>収支内訳_農業!AK122</f>
        <v>0</v>
      </c>
      <c r="AL122" s="3496"/>
      <c r="AM122" s="3497"/>
      <c r="AN122" s="3495">
        <f>収支内訳_農業!AN122</f>
        <v>0</v>
      </c>
      <c r="AO122" s="3496"/>
      <c r="AP122" s="3497"/>
      <c r="AQ122" s="3386">
        <f>収支内訳_農業!AQ122</f>
        <v>0</v>
      </c>
      <c r="AR122" s="3428"/>
      <c r="AS122" s="3428"/>
      <c r="AT122" s="3387"/>
    </row>
    <row r="123" spans="1:46">
      <c r="A123" s="3458"/>
      <c r="B123" s="3459"/>
      <c r="C123" s="3459"/>
      <c r="D123" s="3459"/>
      <c r="E123" s="3459"/>
      <c r="F123" s="3460"/>
      <c r="G123" s="2555"/>
      <c r="H123" s="2557"/>
      <c r="I123" s="3462"/>
      <c r="J123" s="3464"/>
      <c r="K123" s="3395"/>
      <c r="L123" s="3396"/>
      <c r="M123" s="3396"/>
      <c r="N123" s="3397"/>
      <c r="O123" s="3468"/>
      <c r="P123" s="3469"/>
      <c r="Q123" s="3470"/>
      <c r="R123" s="2555"/>
      <c r="S123" s="2557"/>
      <c r="T123" s="3475">
        <f>収支内訳_農業!T123</f>
        <v>0</v>
      </c>
      <c r="U123" s="3476"/>
      <c r="V123" s="3421"/>
      <c r="W123" s="3422"/>
      <c r="X123" s="3477">
        <f>収支内訳_農業!X123</f>
        <v>12</v>
      </c>
      <c r="Y123" s="3478"/>
      <c r="Z123" s="3498"/>
      <c r="AA123" s="3498"/>
      <c r="AB123" s="3498"/>
      <c r="AC123" s="3492"/>
      <c r="AD123" s="3493"/>
      <c r="AE123" s="3494"/>
      <c r="AF123" s="3468"/>
      <c r="AG123" s="3469"/>
      <c r="AH123" s="3470"/>
      <c r="AI123" s="3473"/>
      <c r="AJ123" s="3474"/>
      <c r="AK123" s="3479"/>
      <c r="AL123" s="3480"/>
      <c r="AM123" s="3481"/>
      <c r="AN123" s="3479"/>
      <c r="AO123" s="3480"/>
      <c r="AP123" s="3481"/>
      <c r="AQ123" s="2492"/>
      <c r="AR123" s="3429"/>
      <c r="AS123" s="3429"/>
      <c r="AT123" s="2493"/>
    </row>
    <row r="124" spans="1:46">
      <c r="A124" s="3455">
        <f>収支内訳_農業!A124</f>
        <v>0</v>
      </c>
      <c r="B124" s="3456"/>
      <c r="C124" s="3456"/>
      <c r="D124" s="3456"/>
      <c r="E124" s="3456"/>
      <c r="F124" s="3457"/>
      <c r="G124" s="2552">
        <f>収支内訳_農業!G124</f>
        <v>0</v>
      </c>
      <c r="H124" s="2554"/>
      <c r="I124" s="3461">
        <f>収支内訳_農業!I124</f>
        <v>0</v>
      </c>
      <c r="J124" s="3463">
        <f>収支内訳_農業!J124</f>
        <v>0</v>
      </c>
      <c r="K124" s="3392">
        <f>収支内訳_農業!K124</f>
        <v>0</v>
      </c>
      <c r="L124" s="3393"/>
      <c r="M124" s="3393"/>
      <c r="N124" s="3394"/>
      <c r="O124" s="3465">
        <f>収支内訳_農業!O124</f>
        <v>0</v>
      </c>
      <c r="P124" s="3466"/>
      <c r="Q124" s="3467"/>
      <c r="R124" s="2552">
        <f>収支内訳_農業!R124</f>
        <v>0</v>
      </c>
      <c r="S124" s="2554"/>
      <c r="T124" s="3482">
        <f>収支内訳_農業!T124</f>
        <v>0</v>
      </c>
      <c r="U124" s="3483"/>
      <c r="V124" s="3419">
        <f>収支内訳_農業!V124</f>
        <v>0</v>
      </c>
      <c r="W124" s="3420"/>
      <c r="X124" s="3484">
        <f>収支内訳_農業!X124</f>
        <v>0</v>
      </c>
      <c r="Y124" s="3485"/>
      <c r="Z124" s="3498">
        <f>収支内訳_農業!Z124</f>
        <v>0</v>
      </c>
      <c r="AA124" s="3498"/>
      <c r="AB124" s="3498"/>
      <c r="AC124" s="3489">
        <f>収支内訳_農業!AC124</f>
        <v>0</v>
      </c>
      <c r="AD124" s="3490"/>
      <c r="AE124" s="3491"/>
      <c r="AF124" s="3465">
        <f>収支内訳_農業!AF124</f>
        <v>0</v>
      </c>
      <c r="AG124" s="3466"/>
      <c r="AH124" s="3467"/>
      <c r="AI124" s="3471">
        <f>収支内訳_農業!AI124</f>
        <v>0</v>
      </c>
      <c r="AJ124" s="3472"/>
      <c r="AK124" s="3495">
        <f>収支内訳_農業!AK124</f>
        <v>0</v>
      </c>
      <c r="AL124" s="3496"/>
      <c r="AM124" s="3497"/>
      <c r="AN124" s="3495">
        <f>収支内訳_農業!AN124</f>
        <v>0</v>
      </c>
      <c r="AO124" s="3496"/>
      <c r="AP124" s="3497"/>
      <c r="AQ124" s="3386">
        <f>収支内訳_農業!AQ124</f>
        <v>0</v>
      </c>
      <c r="AR124" s="3428"/>
      <c r="AS124" s="3428"/>
      <c r="AT124" s="3387"/>
    </row>
    <row r="125" spans="1:46">
      <c r="A125" s="3458"/>
      <c r="B125" s="3459"/>
      <c r="C125" s="3459"/>
      <c r="D125" s="3459"/>
      <c r="E125" s="3459"/>
      <c r="F125" s="3460"/>
      <c r="G125" s="2555"/>
      <c r="H125" s="2557"/>
      <c r="I125" s="3462"/>
      <c r="J125" s="3464"/>
      <c r="K125" s="3395"/>
      <c r="L125" s="3396"/>
      <c r="M125" s="3396"/>
      <c r="N125" s="3397"/>
      <c r="O125" s="3468"/>
      <c r="P125" s="3469"/>
      <c r="Q125" s="3470"/>
      <c r="R125" s="2555"/>
      <c r="S125" s="2557"/>
      <c r="T125" s="3475">
        <f>収支内訳_農業!T125</f>
        <v>0</v>
      </c>
      <c r="U125" s="3476"/>
      <c r="V125" s="3421"/>
      <c r="W125" s="3422"/>
      <c r="X125" s="3477">
        <f>収支内訳_農業!X125</f>
        <v>12</v>
      </c>
      <c r="Y125" s="3478"/>
      <c r="Z125" s="3498"/>
      <c r="AA125" s="3498"/>
      <c r="AB125" s="3498"/>
      <c r="AC125" s="3492"/>
      <c r="AD125" s="3493"/>
      <c r="AE125" s="3494"/>
      <c r="AF125" s="3468"/>
      <c r="AG125" s="3469"/>
      <c r="AH125" s="3470"/>
      <c r="AI125" s="3473"/>
      <c r="AJ125" s="3474"/>
      <c r="AK125" s="3479"/>
      <c r="AL125" s="3480"/>
      <c r="AM125" s="3481"/>
      <c r="AN125" s="3479"/>
      <c r="AO125" s="3480"/>
      <c r="AP125" s="3481"/>
      <c r="AQ125" s="2492"/>
      <c r="AR125" s="3429"/>
      <c r="AS125" s="3429"/>
      <c r="AT125" s="2493"/>
    </row>
    <row r="126" spans="1:46">
      <c r="A126" s="2999" t="str">
        <f>収支内訳_農業!A126</f>
        <v>計</v>
      </c>
      <c r="B126" s="3000"/>
      <c r="C126" s="3000"/>
      <c r="D126" s="3000"/>
      <c r="E126" s="3000"/>
      <c r="F126" s="3001"/>
      <c r="G126" s="2368"/>
      <c r="H126" s="2369"/>
      <c r="I126" s="2372"/>
      <c r="J126" s="2373"/>
      <c r="K126" s="2368"/>
      <c r="L126" s="2376"/>
      <c r="M126" s="2376"/>
      <c r="N126" s="2369"/>
      <c r="O126" s="2379"/>
      <c r="P126" s="2380"/>
      <c r="Q126" s="2381"/>
      <c r="R126" s="2338"/>
      <c r="S126" s="2339"/>
      <c r="T126" s="2338"/>
      <c r="U126" s="2339"/>
      <c r="V126" s="2342"/>
      <c r="W126" s="2343"/>
      <c r="X126" s="2346"/>
      <c r="Y126" s="2347"/>
      <c r="Z126" s="3499">
        <f>収支内訳_農業!Z126</f>
        <v>0</v>
      </c>
      <c r="AA126" s="3500"/>
      <c r="AB126" s="3501"/>
      <c r="AC126" s="3499">
        <f>収支内訳_農業!AC126</f>
        <v>0</v>
      </c>
      <c r="AD126" s="3500"/>
      <c r="AE126" s="3501"/>
      <c r="AF126" s="3499">
        <f>収支内訳_農業!AF126</f>
        <v>0</v>
      </c>
      <c r="AG126" s="3500"/>
      <c r="AH126" s="3501"/>
      <c r="AI126" s="3005"/>
      <c r="AJ126" s="3006"/>
      <c r="AK126" s="3505">
        <f>収支内訳_農業!AK126</f>
        <v>0</v>
      </c>
      <c r="AL126" s="3506"/>
      <c r="AM126" s="3507"/>
      <c r="AN126" s="3505">
        <f>収支内訳_農業!AN126</f>
        <v>0</v>
      </c>
      <c r="AO126" s="3506"/>
      <c r="AP126" s="3507"/>
      <c r="AQ126" s="3386">
        <f>収支内訳_農業!AQ126</f>
        <v>0</v>
      </c>
      <c r="AR126" s="3428"/>
      <c r="AS126" s="3428"/>
      <c r="AT126" s="3387"/>
    </row>
    <row r="127" spans="1:46">
      <c r="A127" s="3002"/>
      <c r="B127" s="3003"/>
      <c r="C127" s="3003"/>
      <c r="D127" s="3003"/>
      <c r="E127" s="3003"/>
      <c r="F127" s="3004"/>
      <c r="G127" s="2370"/>
      <c r="H127" s="2371"/>
      <c r="I127" s="2374"/>
      <c r="J127" s="2375"/>
      <c r="K127" s="2370"/>
      <c r="L127" s="2377"/>
      <c r="M127" s="2377"/>
      <c r="N127" s="2378"/>
      <c r="O127" s="2382"/>
      <c r="P127" s="2383"/>
      <c r="Q127" s="2384"/>
      <c r="R127" s="2340"/>
      <c r="S127" s="2341"/>
      <c r="T127" s="2340"/>
      <c r="U127" s="2341"/>
      <c r="V127" s="2344"/>
      <c r="W127" s="2345"/>
      <c r="X127" s="2348"/>
      <c r="Y127" s="2349"/>
      <c r="Z127" s="3502"/>
      <c r="AA127" s="3503"/>
      <c r="AB127" s="3504"/>
      <c r="AC127" s="3502"/>
      <c r="AD127" s="3503"/>
      <c r="AE127" s="3504"/>
      <c r="AF127" s="3502"/>
      <c r="AG127" s="3503"/>
      <c r="AH127" s="3504"/>
      <c r="AI127" s="3007"/>
      <c r="AJ127" s="3008"/>
      <c r="AK127" s="3508"/>
      <c r="AL127" s="3509"/>
      <c r="AM127" s="3510"/>
      <c r="AN127" s="3508"/>
      <c r="AO127" s="3509"/>
      <c r="AP127" s="3510"/>
      <c r="AQ127" s="2492"/>
      <c r="AR127" s="3429"/>
      <c r="AS127" s="3429"/>
      <c r="AT127" s="2493"/>
    </row>
    <row r="128" spans="1:46">
      <c r="A128" s="441" t="str">
        <f>収支内訳_農業!A128</f>
        <v>（注）　平成19年4月1日以後に取得した減価償却資産について定率法を採用する場合は、イ欄へ償却保証額をカッコ書きで記入します。</v>
      </c>
    </row>
  </sheetData>
  <sheetProtection algorithmName="SHA-512" hashValue="6HVNyL7XbJSS7X1Mm1d9q8kJeZ32N680by9Bci2QcTKWbnHlhYj5+a8mb2dok+vYxoHcvNPKzPJElUivXfN6vQ==" saltValue="ejB7N0TdL1zAyW3GH4gDGA==" spinCount="100000" sheet="1" objects="1" scenarios="1"/>
  <mergeCells count="932">
    <mergeCell ref="I1:K1"/>
    <mergeCell ref="L1:M1"/>
    <mergeCell ref="A124:F125"/>
    <mergeCell ref="G124:H125"/>
    <mergeCell ref="I124:I125"/>
    <mergeCell ref="J124:J125"/>
    <mergeCell ref="K124:N125"/>
    <mergeCell ref="O124:Q125"/>
    <mergeCell ref="AN126:AP127"/>
    <mergeCell ref="AN124:AP125"/>
    <mergeCell ref="A122:F123"/>
    <mergeCell ref="G122:H123"/>
    <mergeCell ref="I122:I123"/>
    <mergeCell ref="J122:J123"/>
    <mergeCell ref="K122:N123"/>
    <mergeCell ref="O122:Q123"/>
    <mergeCell ref="AF120:AH121"/>
    <mergeCell ref="AI120:AJ121"/>
    <mergeCell ref="AK120:AM121"/>
    <mergeCell ref="A120:F121"/>
    <mergeCell ref="G120:H121"/>
    <mergeCell ref="I120:I121"/>
    <mergeCell ref="J120:J121"/>
    <mergeCell ref="K120:N121"/>
    <mergeCell ref="AQ126:AT127"/>
    <mergeCell ref="T126:U127"/>
    <mergeCell ref="V126:W127"/>
    <mergeCell ref="X126:Y127"/>
    <mergeCell ref="Z126:AB127"/>
    <mergeCell ref="AC126:AE127"/>
    <mergeCell ref="AF126:AH127"/>
    <mergeCell ref="A126:F127"/>
    <mergeCell ref="G126:H127"/>
    <mergeCell ref="I126:J127"/>
    <mergeCell ref="K126:N127"/>
    <mergeCell ref="O126:Q127"/>
    <mergeCell ref="R126:S127"/>
    <mergeCell ref="AI126:AJ127"/>
    <mergeCell ref="AK126:AM127"/>
    <mergeCell ref="AQ124:AT125"/>
    <mergeCell ref="AI124:AJ125"/>
    <mergeCell ref="AK124:AM125"/>
    <mergeCell ref="AN122:AP123"/>
    <mergeCell ref="AQ122:AT123"/>
    <mergeCell ref="T123:U123"/>
    <mergeCell ref="X123:Y123"/>
    <mergeCell ref="R122:S123"/>
    <mergeCell ref="T122:U122"/>
    <mergeCell ref="V122:W123"/>
    <mergeCell ref="X122:Y122"/>
    <mergeCell ref="Z122:AB123"/>
    <mergeCell ref="AC122:AE123"/>
    <mergeCell ref="T125:U125"/>
    <mergeCell ref="X125:Y125"/>
    <mergeCell ref="R124:S125"/>
    <mergeCell ref="T124:U124"/>
    <mergeCell ref="V124:W125"/>
    <mergeCell ref="X124:Y124"/>
    <mergeCell ref="Z124:AB125"/>
    <mergeCell ref="AC124:AE125"/>
    <mergeCell ref="AF124:AH125"/>
    <mergeCell ref="O120:Q121"/>
    <mergeCell ref="AF122:AH123"/>
    <mergeCell ref="AI122:AJ123"/>
    <mergeCell ref="AK122:AM123"/>
    <mergeCell ref="AN120:AP121"/>
    <mergeCell ref="AQ120:AT121"/>
    <mergeCell ref="T121:U121"/>
    <mergeCell ref="X121:Y121"/>
    <mergeCell ref="R120:S121"/>
    <mergeCell ref="T120:U120"/>
    <mergeCell ref="V120:W121"/>
    <mergeCell ref="X120:Y120"/>
    <mergeCell ref="Z120:AB121"/>
    <mergeCell ref="AC120:AE121"/>
    <mergeCell ref="AN118:AP119"/>
    <mergeCell ref="AQ118:AT119"/>
    <mergeCell ref="T119:U119"/>
    <mergeCell ref="X119:Y119"/>
    <mergeCell ref="R118:S119"/>
    <mergeCell ref="T118:U118"/>
    <mergeCell ref="V118:W119"/>
    <mergeCell ref="X118:Y118"/>
    <mergeCell ref="Z118:AB119"/>
    <mergeCell ref="AC118:AE119"/>
    <mergeCell ref="A118:F119"/>
    <mergeCell ref="G118:H119"/>
    <mergeCell ref="I118:I119"/>
    <mergeCell ref="J118:J119"/>
    <mergeCell ref="K118:N119"/>
    <mergeCell ref="O118:Q119"/>
    <mergeCell ref="AF116:AH117"/>
    <mergeCell ref="AI116:AJ117"/>
    <mergeCell ref="AK116:AM117"/>
    <mergeCell ref="A116:F117"/>
    <mergeCell ref="G116:H117"/>
    <mergeCell ref="I116:I117"/>
    <mergeCell ref="J116:J117"/>
    <mergeCell ref="K116:N117"/>
    <mergeCell ref="O116:Q117"/>
    <mergeCell ref="AF118:AH119"/>
    <mergeCell ref="AI118:AJ119"/>
    <mergeCell ref="AK118:AM119"/>
    <mergeCell ref="AN116:AP117"/>
    <mergeCell ref="AQ116:AT117"/>
    <mergeCell ref="T117:U117"/>
    <mergeCell ref="X117:Y117"/>
    <mergeCell ref="R116:S117"/>
    <mergeCell ref="T116:U116"/>
    <mergeCell ref="V116:W117"/>
    <mergeCell ref="X116:Y116"/>
    <mergeCell ref="Z116:AB117"/>
    <mergeCell ref="AC116:AE117"/>
    <mergeCell ref="AN114:AP115"/>
    <mergeCell ref="AQ114:AT115"/>
    <mergeCell ref="T115:U115"/>
    <mergeCell ref="X115:Y115"/>
    <mergeCell ref="R114:S115"/>
    <mergeCell ref="T114:U114"/>
    <mergeCell ref="V114:W115"/>
    <mergeCell ref="X114:Y114"/>
    <mergeCell ref="Z114:AB115"/>
    <mergeCell ref="AC114:AE115"/>
    <mergeCell ref="A114:F115"/>
    <mergeCell ref="G114:H115"/>
    <mergeCell ref="I114:I115"/>
    <mergeCell ref="J114:J115"/>
    <mergeCell ref="K114:N115"/>
    <mergeCell ref="O114:Q115"/>
    <mergeCell ref="AF112:AH113"/>
    <mergeCell ref="AI112:AJ113"/>
    <mergeCell ref="AK112:AM113"/>
    <mergeCell ref="A112:F113"/>
    <mergeCell ref="G112:H113"/>
    <mergeCell ref="I112:I113"/>
    <mergeCell ref="J112:J113"/>
    <mergeCell ref="K112:N113"/>
    <mergeCell ref="O112:Q113"/>
    <mergeCell ref="AF114:AH115"/>
    <mergeCell ref="AI114:AJ115"/>
    <mergeCell ref="AK114:AM115"/>
    <mergeCell ref="AN112:AP113"/>
    <mergeCell ref="AQ112:AT113"/>
    <mergeCell ref="T113:U113"/>
    <mergeCell ref="X113:Y113"/>
    <mergeCell ref="R112:S113"/>
    <mergeCell ref="T112:U112"/>
    <mergeCell ref="V112:W113"/>
    <mergeCell ref="X112:Y112"/>
    <mergeCell ref="Z112:AB113"/>
    <mergeCell ref="AC112:AE113"/>
    <mergeCell ref="AN110:AP111"/>
    <mergeCell ref="AQ110:AT111"/>
    <mergeCell ref="T111:U111"/>
    <mergeCell ref="X111:Y111"/>
    <mergeCell ref="R110:S111"/>
    <mergeCell ref="T110:U110"/>
    <mergeCell ref="V110:W111"/>
    <mergeCell ref="X110:Y110"/>
    <mergeCell ref="Z110:AB111"/>
    <mergeCell ref="AC110:AE111"/>
    <mergeCell ref="A110:F111"/>
    <mergeCell ref="G110:H111"/>
    <mergeCell ref="I110:I111"/>
    <mergeCell ref="J110:J111"/>
    <mergeCell ref="K110:N111"/>
    <mergeCell ref="O110:Q111"/>
    <mergeCell ref="AF108:AH109"/>
    <mergeCell ref="AI108:AJ109"/>
    <mergeCell ref="AK108:AM109"/>
    <mergeCell ref="A108:F109"/>
    <mergeCell ref="G108:H109"/>
    <mergeCell ref="I108:I109"/>
    <mergeCell ref="J108:J109"/>
    <mergeCell ref="K108:N109"/>
    <mergeCell ref="O108:Q109"/>
    <mergeCell ref="AF110:AH111"/>
    <mergeCell ref="AI110:AJ111"/>
    <mergeCell ref="AK110:AM111"/>
    <mergeCell ref="AN108:AP109"/>
    <mergeCell ref="AQ108:AT109"/>
    <mergeCell ref="T109:U109"/>
    <mergeCell ref="X109:Y109"/>
    <mergeCell ref="R108:S109"/>
    <mergeCell ref="T108:U108"/>
    <mergeCell ref="V108:W109"/>
    <mergeCell ref="X108:Y108"/>
    <mergeCell ref="Z108:AB109"/>
    <mergeCell ref="AC108:AE109"/>
    <mergeCell ref="AN106:AP107"/>
    <mergeCell ref="AQ106:AT107"/>
    <mergeCell ref="T107:U107"/>
    <mergeCell ref="X107:Y107"/>
    <mergeCell ref="R106:S107"/>
    <mergeCell ref="T106:U106"/>
    <mergeCell ref="V106:W107"/>
    <mergeCell ref="X106:Y106"/>
    <mergeCell ref="Z106:AB107"/>
    <mergeCell ref="AC106:AE107"/>
    <mergeCell ref="A106:F107"/>
    <mergeCell ref="G106:H107"/>
    <mergeCell ref="I106:I107"/>
    <mergeCell ref="J106:J107"/>
    <mergeCell ref="K106:N107"/>
    <mergeCell ref="O106:Q107"/>
    <mergeCell ref="AF104:AH105"/>
    <mergeCell ref="AI104:AJ105"/>
    <mergeCell ref="AK104:AM105"/>
    <mergeCell ref="A104:F105"/>
    <mergeCell ref="G104:H105"/>
    <mergeCell ref="I104:I105"/>
    <mergeCell ref="J104:J105"/>
    <mergeCell ref="K104:N105"/>
    <mergeCell ref="O104:Q105"/>
    <mergeCell ref="AF106:AH107"/>
    <mergeCell ref="AI106:AJ107"/>
    <mergeCell ref="AK106:AM107"/>
    <mergeCell ref="AN104:AP105"/>
    <mergeCell ref="AQ104:AT105"/>
    <mergeCell ref="T105:U105"/>
    <mergeCell ref="X105:Y105"/>
    <mergeCell ref="R104:S105"/>
    <mergeCell ref="T104:U104"/>
    <mergeCell ref="V104:W105"/>
    <mergeCell ref="X104:Y104"/>
    <mergeCell ref="Z104:AB105"/>
    <mergeCell ref="AC104:AE105"/>
    <mergeCell ref="AQ102:AT103"/>
    <mergeCell ref="T103:U103"/>
    <mergeCell ref="X103:Y103"/>
    <mergeCell ref="Z103:AB103"/>
    <mergeCell ref="AF103:AH103"/>
    <mergeCell ref="AK103:AM103"/>
    <mergeCell ref="AN103:AP103"/>
    <mergeCell ref="R102:S103"/>
    <mergeCell ref="T102:U102"/>
    <mergeCell ref="V102:W103"/>
    <mergeCell ref="X102:Y102"/>
    <mergeCell ref="Z102:AB102"/>
    <mergeCell ref="AC102:AE103"/>
    <mergeCell ref="A102:F103"/>
    <mergeCell ref="G102:H103"/>
    <mergeCell ref="I102:I103"/>
    <mergeCell ref="J102:J103"/>
    <mergeCell ref="K102:N103"/>
    <mergeCell ref="O102:Q103"/>
    <mergeCell ref="AN100:AP101"/>
    <mergeCell ref="A101:F101"/>
    <mergeCell ref="G101:H101"/>
    <mergeCell ref="I101:J101"/>
    <mergeCell ref="V101:W101"/>
    <mergeCell ref="Z101:AB101"/>
    <mergeCell ref="AI102:AJ103"/>
    <mergeCell ref="AQ99:AT101"/>
    <mergeCell ref="B100:E100"/>
    <mergeCell ref="G100:H100"/>
    <mergeCell ref="I100:J100"/>
    <mergeCell ref="K100:N100"/>
    <mergeCell ref="O100:Q101"/>
    <mergeCell ref="V100:W100"/>
    <mergeCell ref="X100:Y101"/>
    <mergeCell ref="Z100:AB100"/>
    <mergeCell ref="AC100:AE101"/>
    <mergeCell ref="T99:U101"/>
    <mergeCell ref="V99:W99"/>
    <mergeCell ref="X99:Y99"/>
    <mergeCell ref="Z99:AB99"/>
    <mergeCell ref="AF99:AH99"/>
    <mergeCell ref="AK99:AM99"/>
    <mergeCell ref="AF100:AH101"/>
    <mergeCell ref="AI100:AJ101"/>
    <mergeCell ref="AK100:AM101"/>
    <mergeCell ref="L96:O96"/>
    <mergeCell ref="P96:S96"/>
    <mergeCell ref="T96:W96"/>
    <mergeCell ref="X96:Z96"/>
    <mergeCell ref="AA96:AC96"/>
    <mergeCell ref="AD96:AG96"/>
    <mergeCell ref="AH96:AK96"/>
    <mergeCell ref="B99:E99"/>
    <mergeCell ref="G99:H99"/>
    <mergeCell ref="I99:J99"/>
    <mergeCell ref="P99:Q99"/>
    <mergeCell ref="R99:S101"/>
    <mergeCell ref="X94:Z94"/>
    <mergeCell ref="AA94:AC94"/>
    <mergeCell ref="AD94:AG94"/>
    <mergeCell ref="AH94:AK94"/>
    <mergeCell ref="AL94:AN96"/>
    <mergeCell ref="A95:D95"/>
    <mergeCell ref="E95:G95"/>
    <mergeCell ref="H95:K95"/>
    <mergeCell ref="L95:O95"/>
    <mergeCell ref="P95:S95"/>
    <mergeCell ref="A94:D94"/>
    <mergeCell ref="E94:G94"/>
    <mergeCell ref="H94:K94"/>
    <mergeCell ref="L94:O94"/>
    <mergeCell ref="P94:S94"/>
    <mergeCell ref="T94:W94"/>
    <mergeCell ref="T95:W95"/>
    <mergeCell ref="X95:Z95"/>
    <mergeCell ref="AA95:AC95"/>
    <mergeCell ref="AD95:AG95"/>
    <mergeCell ref="AH95:AK95"/>
    <mergeCell ref="A96:D96"/>
    <mergeCell ref="E96:G96"/>
    <mergeCell ref="H96:K96"/>
    <mergeCell ref="L93:O93"/>
    <mergeCell ref="P93:S93"/>
    <mergeCell ref="T93:W93"/>
    <mergeCell ref="X93:Z93"/>
    <mergeCell ref="AA93:AC93"/>
    <mergeCell ref="AH93:AK93"/>
    <mergeCell ref="H92:K93"/>
    <mergeCell ref="L92:O92"/>
    <mergeCell ref="P92:S92"/>
    <mergeCell ref="U92:W92"/>
    <mergeCell ref="X92:Z92"/>
    <mergeCell ref="AA92:AC92"/>
    <mergeCell ref="AI86:AJ87"/>
    <mergeCell ref="AK86:AM87"/>
    <mergeCell ref="AN86:AP87"/>
    <mergeCell ref="AQ86:AT87"/>
    <mergeCell ref="AP90:AT90"/>
    <mergeCell ref="A91:D93"/>
    <mergeCell ref="E91:G93"/>
    <mergeCell ref="L91:AC91"/>
    <mergeCell ref="AL91:AN93"/>
    <mergeCell ref="AP91:AT96"/>
    <mergeCell ref="T86:U87"/>
    <mergeCell ref="V86:W87"/>
    <mergeCell ref="X86:Y87"/>
    <mergeCell ref="Z86:AB87"/>
    <mergeCell ref="AC86:AE87"/>
    <mergeCell ref="AF86:AH87"/>
    <mergeCell ref="A86:F87"/>
    <mergeCell ref="G86:H87"/>
    <mergeCell ref="I86:J87"/>
    <mergeCell ref="K86:N87"/>
    <mergeCell ref="O86:Q87"/>
    <mergeCell ref="R86:S87"/>
    <mergeCell ref="AD92:AG93"/>
    <mergeCell ref="AH92:AK92"/>
    <mergeCell ref="AN84:AP85"/>
    <mergeCell ref="AQ84:AT85"/>
    <mergeCell ref="X85:Y85"/>
    <mergeCell ref="R84:S85"/>
    <mergeCell ref="T84:U85"/>
    <mergeCell ref="V84:W85"/>
    <mergeCell ref="X84:Y84"/>
    <mergeCell ref="Z84:AB85"/>
    <mergeCell ref="AC84:AE85"/>
    <mergeCell ref="A84:F85"/>
    <mergeCell ref="G84:H85"/>
    <mergeCell ref="I84:I85"/>
    <mergeCell ref="J84:J85"/>
    <mergeCell ref="K84:N85"/>
    <mergeCell ref="O84:Q85"/>
    <mergeCell ref="AF82:AH83"/>
    <mergeCell ref="AI82:AJ83"/>
    <mergeCell ref="AK82:AM83"/>
    <mergeCell ref="A82:F83"/>
    <mergeCell ref="G82:H83"/>
    <mergeCell ref="I82:I83"/>
    <mergeCell ref="J82:J83"/>
    <mergeCell ref="K82:N83"/>
    <mergeCell ref="O82:Q83"/>
    <mergeCell ref="AF84:AH85"/>
    <mergeCell ref="AI84:AJ85"/>
    <mergeCell ref="AK84:AM85"/>
    <mergeCell ref="AN82:AP83"/>
    <mergeCell ref="AQ82:AT83"/>
    <mergeCell ref="X83:Y83"/>
    <mergeCell ref="R82:S83"/>
    <mergeCell ref="T82:U83"/>
    <mergeCell ref="V82:W83"/>
    <mergeCell ref="X82:Y82"/>
    <mergeCell ref="Z82:AB83"/>
    <mergeCell ref="AC82:AE83"/>
    <mergeCell ref="AN80:AP81"/>
    <mergeCell ref="AQ80:AT81"/>
    <mergeCell ref="X81:Y81"/>
    <mergeCell ref="R80:S81"/>
    <mergeCell ref="T80:U81"/>
    <mergeCell ref="V80:W81"/>
    <mergeCell ref="X80:Y80"/>
    <mergeCell ref="Z80:AB81"/>
    <mergeCell ref="AC80:AE81"/>
    <mergeCell ref="A80:F81"/>
    <mergeCell ref="G80:H81"/>
    <mergeCell ref="I80:I81"/>
    <mergeCell ref="J80:J81"/>
    <mergeCell ref="K80:N81"/>
    <mergeCell ref="O80:Q81"/>
    <mergeCell ref="AF78:AH79"/>
    <mergeCell ref="AI78:AJ79"/>
    <mergeCell ref="AK78:AM79"/>
    <mergeCell ref="A78:F79"/>
    <mergeCell ref="G78:H79"/>
    <mergeCell ref="I78:I79"/>
    <mergeCell ref="J78:J79"/>
    <mergeCell ref="K78:N79"/>
    <mergeCell ref="O78:Q79"/>
    <mergeCell ref="AF80:AH81"/>
    <mergeCell ref="AI80:AJ81"/>
    <mergeCell ref="AK80:AM81"/>
    <mergeCell ref="AN78:AP79"/>
    <mergeCell ref="AQ78:AT79"/>
    <mergeCell ref="X79:Y79"/>
    <mergeCell ref="R78:S79"/>
    <mergeCell ref="T78:U79"/>
    <mergeCell ref="V78:W79"/>
    <mergeCell ref="X78:Y78"/>
    <mergeCell ref="Z78:AB79"/>
    <mergeCell ref="AC78:AE79"/>
    <mergeCell ref="AN76:AP77"/>
    <mergeCell ref="AQ76:AT77"/>
    <mergeCell ref="X77:Y77"/>
    <mergeCell ref="R76:S77"/>
    <mergeCell ref="T76:U77"/>
    <mergeCell ref="V76:W77"/>
    <mergeCell ref="X76:Y76"/>
    <mergeCell ref="Z76:AB77"/>
    <mergeCell ref="AC76:AE77"/>
    <mergeCell ref="A76:F77"/>
    <mergeCell ref="G76:H77"/>
    <mergeCell ref="I76:I77"/>
    <mergeCell ref="J76:J77"/>
    <mergeCell ref="K76:N77"/>
    <mergeCell ref="O76:Q77"/>
    <mergeCell ref="AF74:AH75"/>
    <mergeCell ref="AI74:AJ75"/>
    <mergeCell ref="AK74:AM75"/>
    <mergeCell ref="A74:F75"/>
    <mergeCell ref="G74:H75"/>
    <mergeCell ref="I74:I75"/>
    <mergeCell ref="J74:J75"/>
    <mergeCell ref="K74:N75"/>
    <mergeCell ref="O74:Q75"/>
    <mergeCell ref="AF76:AH77"/>
    <mergeCell ref="AI76:AJ77"/>
    <mergeCell ref="AK76:AM77"/>
    <mergeCell ref="AN74:AP75"/>
    <mergeCell ref="AQ74:AT75"/>
    <mergeCell ref="X75:Y75"/>
    <mergeCell ref="R74:S75"/>
    <mergeCell ref="T74:U75"/>
    <mergeCell ref="V74:W75"/>
    <mergeCell ref="X74:Y74"/>
    <mergeCell ref="Z74:AB75"/>
    <mergeCell ref="AC74:AE75"/>
    <mergeCell ref="AF70:AH71"/>
    <mergeCell ref="AI70:AJ71"/>
    <mergeCell ref="K70:N70"/>
    <mergeCell ref="O70:Q71"/>
    <mergeCell ref="AQ72:AT73"/>
    <mergeCell ref="X73:Y73"/>
    <mergeCell ref="Z73:AB73"/>
    <mergeCell ref="AF73:AH73"/>
    <mergeCell ref="AK73:AM73"/>
    <mergeCell ref="AN73:AP73"/>
    <mergeCell ref="R72:S73"/>
    <mergeCell ref="T72:U73"/>
    <mergeCell ref="V72:W73"/>
    <mergeCell ref="X72:Y72"/>
    <mergeCell ref="Z72:AB72"/>
    <mergeCell ref="AC72:AE73"/>
    <mergeCell ref="A72:F73"/>
    <mergeCell ref="G72:H73"/>
    <mergeCell ref="I72:I73"/>
    <mergeCell ref="J72:J73"/>
    <mergeCell ref="K72:N73"/>
    <mergeCell ref="O72:Q73"/>
    <mergeCell ref="AK70:AM71"/>
    <mergeCell ref="AI72:AJ73"/>
    <mergeCell ref="AL66:AQ66"/>
    <mergeCell ref="F66:G66"/>
    <mergeCell ref="H66:J66"/>
    <mergeCell ref="K66:M66"/>
    <mergeCell ref="N66:O66"/>
    <mergeCell ref="P66:R66"/>
    <mergeCell ref="AN70:AP71"/>
    <mergeCell ref="A71:F71"/>
    <mergeCell ref="G71:H71"/>
    <mergeCell ref="I71:J71"/>
    <mergeCell ref="V71:W71"/>
    <mergeCell ref="Z71:AB71"/>
    <mergeCell ref="V70:W70"/>
    <mergeCell ref="X70:Y71"/>
    <mergeCell ref="Z70:AB70"/>
    <mergeCell ref="AC70:AE71"/>
    <mergeCell ref="AR66:AT66"/>
    <mergeCell ref="AV66:AX66"/>
    <mergeCell ref="B69:E69"/>
    <mergeCell ref="G69:H69"/>
    <mergeCell ref="I69:J69"/>
    <mergeCell ref="P69:Q69"/>
    <mergeCell ref="R69:S71"/>
    <mergeCell ref="T69:U71"/>
    <mergeCell ref="V69:W69"/>
    <mergeCell ref="S66:T66"/>
    <mergeCell ref="U66:W66"/>
    <mergeCell ref="X66:AB66"/>
    <mergeCell ref="AC66:AD66"/>
    <mergeCell ref="AE66:AG66"/>
    <mergeCell ref="AH66:AJ66"/>
    <mergeCell ref="X69:Y69"/>
    <mergeCell ref="Z69:AB69"/>
    <mergeCell ref="AF69:AH69"/>
    <mergeCell ref="AK69:AM69"/>
    <mergeCell ref="AQ69:AT71"/>
    <mergeCell ref="B70:E70"/>
    <mergeCell ref="G70:H70"/>
    <mergeCell ref="I70:J70"/>
    <mergeCell ref="B66:E66"/>
    <mergeCell ref="Y63:AB63"/>
    <mergeCell ref="AC63:AD63"/>
    <mergeCell ref="AE63:AG63"/>
    <mergeCell ref="AE64:AG64"/>
    <mergeCell ref="AH64:AJ64"/>
    <mergeCell ref="AL64:AQ64"/>
    <mergeCell ref="P63:R63"/>
    <mergeCell ref="S63:T63"/>
    <mergeCell ref="U63:W63"/>
    <mergeCell ref="AR64:AT64"/>
    <mergeCell ref="AV64:AX64"/>
    <mergeCell ref="B65:E65"/>
    <mergeCell ref="F65:G65"/>
    <mergeCell ref="H65:J65"/>
    <mergeCell ref="K65:M65"/>
    <mergeCell ref="N65:O65"/>
    <mergeCell ref="AH65:AJ65"/>
    <mergeCell ref="AL65:AQ65"/>
    <mergeCell ref="AR65:AT65"/>
    <mergeCell ref="AV65:AX65"/>
    <mergeCell ref="Y65:AB65"/>
    <mergeCell ref="AC65:AD65"/>
    <mergeCell ref="AE65:AG65"/>
    <mergeCell ref="B64:E64"/>
    <mergeCell ref="F64:G64"/>
    <mergeCell ref="H64:J64"/>
    <mergeCell ref="K64:M64"/>
    <mergeCell ref="N64:O64"/>
    <mergeCell ref="P64:R64"/>
    <mergeCell ref="P65:R65"/>
    <mergeCell ref="S65:T65"/>
    <mergeCell ref="U65:W65"/>
    <mergeCell ref="AH62:AJ62"/>
    <mergeCell ref="AK62:AK66"/>
    <mergeCell ref="AL62:AQ62"/>
    <mergeCell ref="AR62:AT62"/>
    <mergeCell ref="AV62:AX62"/>
    <mergeCell ref="B63:E63"/>
    <mergeCell ref="F63:G63"/>
    <mergeCell ref="H63:J63"/>
    <mergeCell ref="K63:M63"/>
    <mergeCell ref="N63:O63"/>
    <mergeCell ref="S62:T62"/>
    <mergeCell ref="U62:W62"/>
    <mergeCell ref="X62:X65"/>
    <mergeCell ref="Y62:AB62"/>
    <mergeCell ref="AC62:AD62"/>
    <mergeCell ref="AE62:AG62"/>
    <mergeCell ref="S64:T64"/>
    <mergeCell ref="U64:W64"/>
    <mergeCell ref="Y64:AB64"/>
    <mergeCell ref="AC64:AD64"/>
    <mergeCell ref="AH63:AJ63"/>
    <mergeCell ref="AL63:AQ63"/>
    <mergeCell ref="AR63:AT63"/>
    <mergeCell ref="AV63:AX63"/>
    <mergeCell ref="B62:E62"/>
    <mergeCell ref="F62:G62"/>
    <mergeCell ref="H62:J62"/>
    <mergeCell ref="K62:M62"/>
    <mergeCell ref="N62:O62"/>
    <mergeCell ref="P62:R62"/>
    <mergeCell ref="S61:T61"/>
    <mergeCell ref="U61:W61"/>
    <mergeCell ref="X61:AB61"/>
    <mergeCell ref="AP60:AQ60"/>
    <mergeCell ref="AR60:AT60"/>
    <mergeCell ref="B61:E61"/>
    <mergeCell ref="F61:G61"/>
    <mergeCell ref="H61:J61"/>
    <mergeCell ref="K61:M61"/>
    <mergeCell ref="N61:O61"/>
    <mergeCell ref="P61:R61"/>
    <mergeCell ref="S60:T60"/>
    <mergeCell ref="U60:W60"/>
    <mergeCell ref="Y60:AB60"/>
    <mergeCell ref="AC60:AD60"/>
    <mergeCell ref="AE60:AG60"/>
    <mergeCell ref="AH60:AJ60"/>
    <mergeCell ref="AK61:AL61"/>
    <mergeCell ref="AM61:AO61"/>
    <mergeCell ref="AP61:AQ61"/>
    <mergeCell ref="AR61:AT61"/>
    <mergeCell ref="AC61:AD61"/>
    <mergeCell ref="AE61:AG61"/>
    <mergeCell ref="AH61:AJ61"/>
    <mergeCell ref="AK59:AL59"/>
    <mergeCell ref="AM59:AO59"/>
    <mergeCell ref="AP59:AQ59"/>
    <mergeCell ref="AR59:AT59"/>
    <mergeCell ref="B60:E60"/>
    <mergeCell ref="F60:G60"/>
    <mergeCell ref="H60:J60"/>
    <mergeCell ref="K60:M60"/>
    <mergeCell ref="N60:O60"/>
    <mergeCell ref="P60:R60"/>
    <mergeCell ref="S59:T59"/>
    <mergeCell ref="U59:W59"/>
    <mergeCell ref="Y59:AB59"/>
    <mergeCell ref="AC59:AD59"/>
    <mergeCell ref="AE59:AG59"/>
    <mergeCell ref="AH59:AJ59"/>
    <mergeCell ref="B59:E59"/>
    <mergeCell ref="F59:G59"/>
    <mergeCell ref="H59:J59"/>
    <mergeCell ref="K59:M59"/>
    <mergeCell ref="N59:O59"/>
    <mergeCell ref="P59:R59"/>
    <mergeCell ref="AK60:AL60"/>
    <mergeCell ref="AM60:AO60"/>
    <mergeCell ref="AC58:AD58"/>
    <mergeCell ref="AE58:AG58"/>
    <mergeCell ref="AH58:AJ58"/>
    <mergeCell ref="AK58:AL58"/>
    <mergeCell ref="AM58:AO58"/>
    <mergeCell ref="AP58:AQ58"/>
    <mergeCell ref="AR58:AT58"/>
    <mergeCell ref="B58:E58"/>
    <mergeCell ref="F58:G58"/>
    <mergeCell ref="H58:J58"/>
    <mergeCell ref="K58:M58"/>
    <mergeCell ref="N58:O58"/>
    <mergeCell ref="P58:R58"/>
    <mergeCell ref="AM56:AO56"/>
    <mergeCell ref="AP56:AQ56"/>
    <mergeCell ref="AR56:AT56"/>
    <mergeCell ref="A57:A66"/>
    <mergeCell ref="B57:E57"/>
    <mergeCell ref="F57:G57"/>
    <mergeCell ref="H57:J57"/>
    <mergeCell ref="K57:M57"/>
    <mergeCell ref="N57:O57"/>
    <mergeCell ref="AE57:AG57"/>
    <mergeCell ref="AH57:AJ57"/>
    <mergeCell ref="AK57:AL57"/>
    <mergeCell ref="AM57:AO57"/>
    <mergeCell ref="AP57:AQ57"/>
    <mergeCell ref="AR57:AT57"/>
    <mergeCell ref="P57:R57"/>
    <mergeCell ref="S57:T57"/>
    <mergeCell ref="U57:W57"/>
    <mergeCell ref="X57:X60"/>
    <mergeCell ref="Y57:AB57"/>
    <mergeCell ref="AC57:AD57"/>
    <mergeCell ref="S58:T58"/>
    <mergeCell ref="U58:W58"/>
    <mergeCell ref="Y58:AB58"/>
    <mergeCell ref="AG47:AH48"/>
    <mergeCell ref="AI47:AK48"/>
    <mergeCell ref="AL47:AM48"/>
    <mergeCell ref="V50:Z51"/>
    <mergeCell ref="A54:E56"/>
    <mergeCell ref="F54:G54"/>
    <mergeCell ref="H54:J56"/>
    <mergeCell ref="K54:M56"/>
    <mergeCell ref="N54:W54"/>
    <mergeCell ref="X54:AB56"/>
    <mergeCell ref="S56:T56"/>
    <mergeCell ref="U56:W56"/>
    <mergeCell ref="A26:A51"/>
    <mergeCell ref="AC54:AD54"/>
    <mergeCell ref="AE54:AG56"/>
    <mergeCell ref="AH54:AJ56"/>
    <mergeCell ref="AK54:AT54"/>
    <mergeCell ref="N55:R55"/>
    <mergeCell ref="S55:W55"/>
    <mergeCell ref="AK55:AO55"/>
    <mergeCell ref="AP55:AT55"/>
    <mergeCell ref="N56:O56"/>
    <mergeCell ref="P56:R56"/>
    <mergeCell ref="AK56:AL56"/>
    <mergeCell ref="AN47:AN48"/>
    <mergeCell ref="C48:E48"/>
    <mergeCell ref="F48:G49"/>
    <mergeCell ref="H48:H49"/>
    <mergeCell ref="I48:M49"/>
    <mergeCell ref="N48:T48"/>
    <mergeCell ref="U48:U49"/>
    <mergeCell ref="AI45:AK46"/>
    <mergeCell ref="AL45:AM46"/>
    <mergeCell ref="AN45:AN46"/>
    <mergeCell ref="C46:G47"/>
    <mergeCell ref="H46:H47"/>
    <mergeCell ref="I46:M47"/>
    <mergeCell ref="N46:T47"/>
    <mergeCell ref="U46:U47"/>
    <mergeCell ref="V46:Z47"/>
    <mergeCell ref="AB47:AF48"/>
    <mergeCell ref="V48:Z49"/>
    <mergeCell ref="C49:E49"/>
    <mergeCell ref="N49:T49"/>
    <mergeCell ref="AB49:AH50"/>
    <mergeCell ref="AI49:AK50"/>
    <mergeCell ref="AL49:AM50"/>
    <mergeCell ref="C50:G51"/>
    <mergeCell ref="AN43:AN44"/>
    <mergeCell ref="C44:G45"/>
    <mergeCell ref="H44:H45"/>
    <mergeCell ref="I44:M45"/>
    <mergeCell ref="N44:T44"/>
    <mergeCell ref="U44:U45"/>
    <mergeCell ref="V44:Z45"/>
    <mergeCell ref="N45:T45"/>
    <mergeCell ref="AB45:AF46"/>
    <mergeCell ref="AG45:AH46"/>
    <mergeCell ref="V42:Z43"/>
    <mergeCell ref="O43:T43"/>
    <mergeCell ref="AB43:AF44"/>
    <mergeCell ref="AG43:AH44"/>
    <mergeCell ref="AI43:AK44"/>
    <mergeCell ref="AL43:AM44"/>
    <mergeCell ref="AB41:AF42"/>
    <mergeCell ref="AG41:AH42"/>
    <mergeCell ref="AI41:AK42"/>
    <mergeCell ref="AL41:AM42"/>
    <mergeCell ref="AN41:AN42"/>
    <mergeCell ref="C42:G43"/>
    <mergeCell ref="H42:H43"/>
    <mergeCell ref="I42:M43"/>
    <mergeCell ref="B36:B51"/>
    <mergeCell ref="C36:G37"/>
    <mergeCell ref="H36:H37"/>
    <mergeCell ref="I36:M37"/>
    <mergeCell ref="S36:T37"/>
    <mergeCell ref="U36:U37"/>
    <mergeCell ref="C38:G39"/>
    <mergeCell ref="H38:H39"/>
    <mergeCell ref="I38:M39"/>
    <mergeCell ref="P38:T39"/>
    <mergeCell ref="O42:T42"/>
    <mergeCell ref="U42:U43"/>
    <mergeCell ref="C40:G41"/>
    <mergeCell ref="H40:H41"/>
    <mergeCell ref="I40:M41"/>
    <mergeCell ref="P40:T40"/>
    <mergeCell ref="U40:U41"/>
    <mergeCell ref="P41:T41"/>
    <mergeCell ref="H50:H51"/>
    <mergeCell ref="I50:M51"/>
    <mergeCell ref="N50:U51"/>
    <mergeCell ref="S34:T35"/>
    <mergeCell ref="U34:U35"/>
    <mergeCell ref="V34:Z35"/>
    <mergeCell ref="AB34:AJ34"/>
    <mergeCell ref="AB35:AJ35"/>
    <mergeCell ref="AK35:AM36"/>
    <mergeCell ref="AN35:AO36"/>
    <mergeCell ref="AQ35:AT36"/>
    <mergeCell ref="V36:Z37"/>
    <mergeCell ref="AB36:AJ36"/>
    <mergeCell ref="AB37:AI38"/>
    <mergeCell ref="U38:U39"/>
    <mergeCell ref="V38:Z39"/>
    <mergeCell ref="AB39:AF40"/>
    <mergeCell ref="AG39:AH40"/>
    <mergeCell ref="AI39:AK40"/>
    <mergeCell ref="AL39:AN40"/>
    <mergeCell ref="V40:Z41"/>
    <mergeCell ref="AB31:AJ32"/>
    <mergeCell ref="AK31:AM32"/>
    <mergeCell ref="AN31:AP32"/>
    <mergeCell ref="AQ31:AT32"/>
    <mergeCell ref="B32:G33"/>
    <mergeCell ref="H32:H33"/>
    <mergeCell ref="I32:M33"/>
    <mergeCell ref="P32:T33"/>
    <mergeCell ref="U32:U33"/>
    <mergeCell ref="V32:Z33"/>
    <mergeCell ref="B30:G31"/>
    <mergeCell ref="H30:H31"/>
    <mergeCell ref="I30:M31"/>
    <mergeCell ref="P30:T31"/>
    <mergeCell ref="U30:U31"/>
    <mergeCell ref="V30:Z31"/>
    <mergeCell ref="AB33:AJ33"/>
    <mergeCell ref="AK33:AM34"/>
    <mergeCell ref="AN33:AO34"/>
    <mergeCell ref="AQ33:AT34"/>
    <mergeCell ref="B34:G35"/>
    <mergeCell ref="H34:H35"/>
    <mergeCell ref="I34:M35"/>
    <mergeCell ref="P34:R37"/>
    <mergeCell ref="AD22:AF23"/>
    <mergeCell ref="AG22:AH23"/>
    <mergeCell ref="AN26:AP27"/>
    <mergeCell ref="AQ26:AT27"/>
    <mergeCell ref="AK27:AM28"/>
    <mergeCell ref="B28:G29"/>
    <mergeCell ref="H28:H29"/>
    <mergeCell ref="I28:M29"/>
    <mergeCell ref="P28:T29"/>
    <mergeCell ref="U28:U29"/>
    <mergeCell ref="V28:Z29"/>
    <mergeCell ref="AB29:AJ30"/>
    <mergeCell ref="AB25:AH28"/>
    <mergeCell ref="AI25:AJ28"/>
    <mergeCell ref="AK25:AM26"/>
    <mergeCell ref="B26:G27"/>
    <mergeCell ref="H26:H27"/>
    <mergeCell ref="I26:M27"/>
    <mergeCell ref="P26:T27"/>
    <mergeCell ref="U26:U27"/>
    <mergeCell ref="V26:Z27"/>
    <mergeCell ref="F22:G23"/>
    <mergeCell ref="H22:H23"/>
    <mergeCell ref="I22:M23"/>
    <mergeCell ref="P22:T23"/>
    <mergeCell ref="U22:U23"/>
    <mergeCell ref="V22:Z23"/>
    <mergeCell ref="AB22:AC23"/>
    <mergeCell ref="B24:G24"/>
    <mergeCell ref="H24:H25"/>
    <mergeCell ref="I24:M25"/>
    <mergeCell ref="P24:T25"/>
    <mergeCell ref="U24:U25"/>
    <mergeCell ref="V24:Z25"/>
    <mergeCell ref="B25:G25"/>
    <mergeCell ref="AQ18:AT19"/>
    <mergeCell ref="B19:G19"/>
    <mergeCell ref="AB19:AH20"/>
    <mergeCell ref="AK19:AM20"/>
    <mergeCell ref="B20:E23"/>
    <mergeCell ref="F20:G21"/>
    <mergeCell ref="H20:H21"/>
    <mergeCell ref="I20:M21"/>
    <mergeCell ref="P20:T21"/>
    <mergeCell ref="U20:U21"/>
    <mergeCell ref="B18:G18"/>
    <mergeCell ref="H18:H19"/>
    <mergeCell ref="I18:M19"/>
    <mergeCell ref="P18:T19"/>
    <mergeCell ref="U18:U19"/>
    <mergeCell ref="V18:Z19"/>
    <mergeCell ref="AI22:AJ24"/>
    <mergeCell ref="AN22:AP23"/>
    <mergeCell ref="AQ22:AT23"/>
    <mergeCell ref="AK23:AM24"/>
    <mergeCell ref="AN24:AP24"/>
    <mergeCell ref="AN20:AP20"/>
    <mergeCell ref="AI21:AJ21"/>
    <mergeCell ref="AK21:AM22"/>
    <mergeCell ref="H14:H15"/>
    <mergeCell ref="I14:M15"/>
    <mergeCell ref="P14:T15"/>
    <mergeCell ref="U14:U15"/>
    <mergeCell ref="V14:Z15"/>
    <mergeCell ref="AI14:AJ16"/>
    <mergeCell ref="AN14:AP15"/>
    <mergeCell ref="AQ14:AT15"/>
    <mergeCell ref="B15:E15"/>
    <mergeCell ref="AB15:AH16"/>
    <mergeCell ref="AK15:AM16"/>
    <mergeCell ref="B16:G17"/>
    <mergeCell ref="H16:H17"/>
    <mergeCell ref="I16:M17"/>
    <mergeCell ref="P16:T17"/>
    <mergeCell ref="U16:U17"/>
    <mergeCell ref="V16:Z17"/>
    <mergeCell ref="AN16:AP16"/>
    <mergeCell ref="AB17:AH18"/>
    <mergeCell ref="AI17:AJ17"/>
    <mergeCell ref="AK17:AM18"/>
    <mergeCell ref="AI18:AJ20"/>
    <mergeCell ref="AN18:AP19"/>
    <mergeCell ref="V20:Z21"/>
    <mergeCell ref="AK11:AM11"/>
    <mergeCell ref="AN11:AP12"/>
    <mergeCell ref="AQ11:AT12"/>
    <mergeCell ref="A12:A25"/>
    <mergeCell ref="B12:G13"/>
    <mergeCell ref="H12:H13"/>
    <mergeCell ref="I12:M13"/>
    <mergeCell ref="N12:N43"/>
    <mergeCell ref="O12:O41"/>
    <mergeCell ref="P12:T13"/>
    <mergeCell ref="A11:H11"/>
    <mergeCell ref="I11:M11"/>
    <mergeCell ref="N11:U11"/>
    <mergeCell ref="V11:Z11"/>
    <mergeCell ref="AB11:AH12"/>
    <mergeCell ref="AI11:AJ12"/>
    <mergeCell ref="U12:U13"/>
    <mergeCell ref="V12:Z13"/>
    <mergeCell ref="AK12:AM12"/>
    <mergeCell ref="AB13:AH14"/>
    <mergeCell ref="AI13:AJ13"/>
    <mergeCell ref="AK13:AM14"/>
    <mergeCell ref="B14:E14"/>
    <mergeCell ref="F14:G15"/>
    <mergeCell ref="A9:H9"/>
    <mergeCell ref="AL9:AM9"/>
    <mergeCell ref="AN9:AS9"/>
    <mergeCell ref="N10:Q10"/>
    <mergeCell ref="T10:W10"/>
    <mergeCell ref="P6:Q7"/>
    <mergeCell ref="R6:AA7"/>
    <mergeCell ref="AB6:AB7"/>
    <mergeCell ref="AC6:AD7"/>
    <mergeCell ref="AE6:AF7"/>
    <mergeCell ref="AG6:AK7"/>
    <mergeCell ref="AC4:AD5"/>
    <mergeCell ref="AE4:AK5"/>
    <mergeCell ref="AM4:AN5"/>
    <mergeCell ref="AO4:AT5"/>
    <mergeCell ref="P5:Q5"/>
    <mergeCell ref="R5:AA5"/>
    <mergeCell ref="AH1:AS1"/>
    <mergeCell ref="P2:Q4"/>
    <mergeCell ref="R2:AB4"/>
    <mergeCell ref="AC2:AD3"/>
    <mergeCell ref="AE2:AK3"/>
    <mergeCell ref="AL2:AL7"/>
    <mergeCell ref="AM2:AN3"/>
    <mergeCell ref="AO2:AT3"/>
    <mergeCell ref="AM6:AN7"/>
    <mergeCell ref="AO6:AT7"/>
  </mergeCells>
  <phoneticPr fontId="11"/>
  <dataValidations count="3">
    <dataValidation type="list" allowBlank="1" showInputMessage="1" showErrorMessage="1" error="リストから選択してください。" sqref="R72:S85" xr:uid="{F692B9D8-1BDE-43D2-86B4-704917143E17}">
      <formula1>"定額,旧定額,定率,旧定率"</formula1>
    </dataValidation>
    <dataValidation type="list" allowBlank="1" showInputMessage="1" showErrorMessage="1" sqref="R102:S125" xr:uid="{94386B0B-286B-42BE-80FD-DBD81EB1F469}">
      <formula1>"定額,旧定額,定率,旧定率"</formula1>
    </dataValidation>
    <dataValidation type="list" allowBlank="1" showInputMessage="1" showErrorMessage="1" sqref="R126 R86" xr:uid="{72978435-27E3-4963-B93D-F3EAC156AAB7}">
      <formula1>$AN$2:$AN$6</formula1>
    </dataValidation>
  </dataValidations>
  <printOptions horizontalCentered="1"/>
  <pageMargins left="0.19685039370078741" right="0.19685039370078741" top="0.35433070866141736" bottom="0.31496062992125984" header="0.19685039370078741" footer="0.19685039370078741"/>
  <pageSetup paperSize="9" orientation="landscape" blackAndWhite="1" r:id="rId1"/>
  <headerFooter>
    <oddFooter>&amp;C&amp;"ＭＳ Ｐ明朝,標準"- &amp;P -</oddFooter>
  </headerFooter>
  <rowBreaks count="1" manualBreakCount="1">
    <brk id="51" max="45"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1B05C1-CCBD-47C5-BC07-16B0B4F4E0C2}">
  <sheetPr codeName="Sheet12">
    <tabColor rgb="FFFF0000"/>
    <pageSetUpPr autoPageBreaks="0"/>
  </sheetPr>
  <dimension ref="B1:L212"/>
  <sheetViews>
    <sheetView showGridLines="0" showRowColHeaders="0" zoomScaleNormal="100" workbookViewId="0"/>
  </sheetViews>
  <sheetFormatPr defaultRowHeight="15.75"/>
  <cols>
    <col min="1" max="2" width="3.625" style="34" customWidth="1"/>
    <col min="3" max="6" width="10.625" style="34" customWidth="1"/>
    <col min="7" max="10" width="10.625" style="528" customWidth="1"/>
    <col min="11" max="11" width="3.625" style="34" customWidth="1"/>
    <col min="12" max="14" width="10.625" style="34" customWidth="1"/>
    <col min="15" max="16384" width="9" style="34"/>
  </cols>
  <sheetData>
    <row r="1" spans="2:12">
      <c r="G1" s="34"/>
      <c r="H1" s="34"/>
      <c r="I1" s="34"/>
      <c r="J1" s="34"/>
    </row>
    <row r="2" spans="2:12" ht="28.5">
      <c r="B2" s="312" t="s">
        <v>391</v>
      </c>
      <c r="G2" s="34"/>
      <c r="H2" s="34"/>
      <c r="I2" s="34"/>
      <c r="J2" s="34"/>
    </row>
    <row r="3" spans="2:12" ht="19.5">
      <c r="C3" s="313" t="s">
        <v>1964</v>
      </c>
      <c r="G3" s="34"/>
      <c r="H3" s="34"/>
      <c r="I3" s="34"/>
      <c r="J3" s="34"/>
    </row>
    <row r="4" spans="2:12">
      <c r="G4" s="34"/>
      <c r="H4" s="34"/>
      <c r="I4" s="34"/>
      <c r="J4" s="34"/>
    </row>
    <row r="5" spans="2:12">
      <c r="B5" s="314" t="s">
        <v>392</v>
      </c>
      <c r="G5" s="34"/>
      <c r="H5" s="34"/>
      <c r="I5" s="34"/>
      <c r="J5" s="34"/>
    </row>
    <row r="6" spans="2:12">
      <c r="G6" s="34"/>
      <c r="H6" s="34"/>
      <c r="I6" s="34"/>
      <c r="J6" s="34"/>
    </row>
    <row r="7" spans="2:12">
      <c r="C7" s="18" t="s">
        <v>34</v>
      </c>
      <c r="D7" s="19" t="s">
        <v>835</v>
      </c>
      <c r="E7" s="317" t="s">
        <v>193</v>
      </c>
      <c r="F7" s="20" t="s">
        <v>45</v>
      </c>
      <c r="G7" s="19" t="s">
        <v>865</v>
      </c>
      <c r="H7" s="319" t="s">
        <v>194</v>
      </c>
      <c r="I7" s="34"/>
      <c r="J7" s="34"/>
    </row>
    <row r="8" spans="2:12">
      <c r="G8" s="34"/>
      <c r="H8" s="34"/>
      <c r="I8" s="34"/>
      <c r="J8" s="34"/>
    </row>
    <row r="9" spans="2:12">
      <c r="G9" s="34"/>
      <c r="H9" s="34"/>
      <c r="I9" s="34"/>
      <c r="J9" s="34"/>
    </row>
    <row r="10" spans="2:12">
      <c r="B10" s="337" t="s">
        <v>206</v>
      </c>
      <c r="C10" s="34" t="s">
        <v>410</v>
      </c>
      <c r="G10" s="34"/>
      <c r="H10" s="34"/>
      <c r="I10" s="34"/>
      <c r="J10" s="34"/>
    </row>
    <row r="11" spans="2:12">
      <c r="G11" s="34"/>
      <c r="H11" s="34"/>
      <c r="I11" s="34"/>
      <c r="J11" s="34"/>
    </row>
    <row r="12" spans="2:12">
      <c r="B12" s="314" t="s">
        <v>393</v>
      </c>
      <c r="G12" s="34"/>
      <c r="H12" s="34"/>
      <c r="I12" s="34"/>
      <c r="J12" s="34"/>
    </row>
    <row r="13" spans="2:12">
      <c r="B13" s="324"/>
      <c r="C13" s="34" t="s">
        <v>409</v>
      </c>
      <c r="G13" s="34"/>
      <c r="H13" s="34"/>
      <c r="I13" s="34"/>
      <c r="J13" s="34"/>
    </row>
    <row r="14" spans="2:12">
      <c r="B14" s="324"/>
      <c r="G14" s="34"/>
      <c r="H14" s="34"/>
      <c r="I14" s="34"/>
      <c r="J14" s="34"/>
    </row>
    <row r="15" spans="2:12">
      <c r="B15" s="324"/>
      <c r="C15" s="324" t="s">
        <v>200</v>
      </c>
      <c r="G15" s="34"/>
      <c r="H15" s="34"/>
      <c r="I15" s="34"/>
      <c r="J15" s="34"/>
    </row>
    <row r="16" spans="2:12">
      <c r="B16" s="324"/>
      <c r="C16" s="2226" t="s">
        <v>406</v>
      </c>
      <c r="D16" s="2226"/>
      <c r="E16" s="2226"/>
      <c r="F16" s="2226"/>
      <c r="G16" s="2242"/>
      <c r="H16" s="2243"/>
      <c r="I16" s="2243"/>
      <c r="J16" s="3537"/>
      <c r="L16" s="527"/>
    </row>
    <row r="17" spans="2:12">
      <c r="B17" s="324"/>
      <c r="C17" s="2226" t="s">
        <v>407</v>
      </c>
      <c r="D17" s="2226"/>
      <c r="E17" s="2226"/>
      <c r="F17" s="2226"/>
      <c r="G17" s="2242"/>
      <c r="H17" s="2243"/>
      <c r="I17" s="2243"/>
      <c r="J17" s="3537"/>
      <c r="L17" s="527"/>
    </row>
    <row r="18" spans="2:12">
      <c r="B18" s="324"/>
      <c r="C18" s="2226" t="s">
        <v>412</v>
      </c>
      <c r="D18" s="2226"/>
      <c r="E18" s="2226"/>
      <c r="F18" s="2226"/>
      <c r="G18" s="2242"/>
      <c r="H18" s="2243"/>
      <c r="I18" s="2243"/>
      <c r="J18" s="3537"/>
      <c r="L18" s="527"/>
    </row>
    <row r="19" spans="2:12">
      <c r="B19" s="324"/>
      <c r="C19" s="2226" t="s">
        <v>1980</v>
      </c>
      <c r="D19" s="2226"/>
      <c r="E19" s="2226"/>
      <c r="F19" s="2226"/>
      <c r="G19" s="2263"/>
      <c r="H19" s="2263"/>
      <c r="I19" s="2263"/>
      <c r="J19" s="2263"/>
      <c r="L19" s="527"/>
    </row>
    <row r="20" spans="2:12">
      <c r="B20" s="324"/>
      <c r="C20" s="2226" t="s">
        <v>1981</v>
      </c>
      <c r="D20" s="2226"/>
      <c r="E20" s="2226"/>
      <c r="F20" s="2226"/>
      <c r="G20" s="2263"/>
      <c r="H20" s="2263"/>
      <c r="I20" s="2263"/>
      <c r="J20" s="2263"/>
      <c r="L20" s="527"/>
    </row>
    <row r="21" spans="2:12">
      <c r="B21" s="324"/>
      <c r="C21" s="2258" t="s">
        <v>394</v>
      </c>
      <c r="D21" s="2258"/>
      <c r="E21" s="2258"/>
      <c r="F21" s="2258"/>
      <c r="G21" s="9" t="s">
        <v>12</v>
      </c>
      <c r="H21" s="23"/>
      <c r="I21" s="24"/>
      <c r="J21" s="335" t="s">
        <v>193</v>
      </c>
      <c r="L21" s="527"/>
    </row>
    <row r="22" spans="2:12">
      <c r="B22" s="324"/>
      <c r="C22" s="2258"/>
      <c r="D22" s="2258"/>
      <c r="E22" s="2258"/>
      <c r="F22" s="2258"/>
      <c r="G22" s="9" t="s">
        <v>12</v>
      </c>
      <c r="H22" s="23"/>
      <c r="I22" s="24"/>
      <c r="J22" s="335" t="s">
        <v>194</v>
      </c>
      <c r="L22" s="527"/>
    </row>
    <row r="23" spans="2:12" ht="19.5" thickBot="1">
      <c r="B23" s="324"/>
      <c r="C23" s="3532" t="s">
        <v>413</v>
      </c>
      <c r="D23" s="3531"/>
      <c r="E23" s="3531"/>
      <c r="F23" s="3531"/>
      <c r="G23" s="3536"/>
      <c r="H23" s="3536"/>
      <c r="I23" s="3536"/>
      <c r="J23" s="3536"/>
      <c r="L23" s="527" t="s">
        <v>396</v>
      </c>
    </row>
    <row r="24" spans="2:12" ht="19.5" thickTop="1">
      <c r="B24" s="324"/>
      <c r="C24" s="3521" t="s">
        <v>395</v>
      </c>
      <c r="D24" s="3521" t="s">
        <v>397</v>
      </c>
      <c r="E24" s="3523"/>
      <c r="F24" s="3523"/>
      <c r="G24" s="3524"/>
      <c r="H24" s="3525"/>
      <c r="I24" s="3525"/>
      <c r="J24" s="3526"/>
      <c r="L24" s="527" t="s">
        <v>414</v>
      </c>
    </row>
    <row r="25" spans="2:12" ht="19.5" thickBot="1">
      <c r="B25" s="324"/>
      <c r="C25" s="3522"/>
      <c r="D25" s="3527" t="s">
        <v>398</v>
      </c>
      <c r="E25" s="3522"/>
      <c r="F25" s="3522"/>
      <c r="G25" s="3528"/>
      <c r="H25" s="3529"/>
      <c r="I25" s="3529"/>
      <c r="J25" s="3530"/>
      <c r="L25" s="527"/>
    </row>
    <row r="26" spans="2:12" ht="19.5" thickTop="1">
      <c r="B26" s="324"/>
      <c r="C26" s="3512" t="s">
        <v>399</v>
      </c>
      <c r="D26" s="3512" t="s">
        <v>400</v>
      </c>
      <c r="E26" s="3513"/>
      <c r="F26" s="3513"/>
      <c r="G26" s="3514"/>
      <c r="H26" s="3515"/>
      <c r="I26" s="3515"/>
      <c r="J26" s="3516"/>
      <c r="L26" s="527"/>
    </row>
    <row r="27" spans="2:12" ht="18.75">
      <c r="B27" s="324"/>
      <c r="C27" s="3517"/>
      <c r="D27" s="2258" t="s">
        <v>401</v>
      </c>
      <c r="E27" s="3517"/>
      <c r="F27" s="3517"/>
      <c r="G27" s="3518"/>
      <c r="H27" s="3519"/>
      <c r="I27" s="3519"/>
      <c r="J27" s="3520"/>
      <c r="L27" s="527"/>
    </row>
    <row r="28" spans="2:12" ht="19.5" thickBot="1">
      <c r="B28" s="324"/>
      <c r="C28" s="3531"/>
      <c r="D28" s="3532" t="s">
        <v>402</v>
      </c>
      <c r="E28" s="3531"/>
      <c r="F28" s="3531"/>
      <c r="G28" s="3533"/>
      <c r="H28" s="3534"/>
      <c r="I28" s="3534"/>
      <c r="J28" s="3535"/>
      <c r="L28" s="527"/>
    </row>
    <row r="29" spans="2:12" ht="19.5" thickTop="1">
      <c r="B29" s="324"/>
      <c r="C29" s="3521" t="s">
        <v>403</v>
      </c>
      <c r="D29" s="3521" t="s">
        <v>404</v>
      </c>
      <c r="E29" s="3523"/>
      <c r="F29" s="3523"/>
      <c r="G29" s="3524"/>
      <c r="H29" s="3525"/>
      <c r="I29" s="3525"/>
      <c r="J29" s="3526"/>
      <c r="L29" s="527"/>
    </row>
    <row r="30" spans="2:12" ht="19.5" thickBot="1">
      <c r="B30" s="324"/>
      <c r="C30" s="3522"/>
      <c r="D30" s="3527" t="s">
        <v>405</v>
      </c>
      <c r="E30" s="3522"/>
      <c r="F30" s="3522"/>
      <c r="G30" s="3528"/>
      <c r="H30" s="3529"/>
      <c r="I30" s="3529"/>
      <c r="J30" s="3530"/>
      <c r="L30" s="527" t="s">
        <v>415</v>
      </c>
    </row>
    <row r="31" spans="2:12" ht="19.5" thickTop="1">
      <c r="B31" s="324"/>
      <c r="C31" s="2920" t="s">
        <v>408</v>
      </c>
      <c r="D31" s="3512" t="s">
        <v>416</v>
      </c>
      <c r="E31" s="3513"/>
      <c r="F31" s="3513"/>
      <c r="G31" s="3514"/>
      <c r="H31" s="3515"/>
      <c r="I31" s="3515"/>
      <c r="J31" s="3516"/>
      <c r="L31" s="527"/>
    </row>
    <row r="32" spans="2:12" ht="18.75">
      <c r="B32" s="324"/>
      <c r="C32" s="3511"/>
      <c r="D32" s="2258" t="s">
        <v>417</v>
      </c>
      <c r="E32" s="3517"/>
      <c r="F32" s="3517"/>
      <c r="G32" s="3518"/>
      <c r="H32" s="3519"/>
      <c r="I32" s="3519"/>
      <c r="J32" s="3520"/>
      <c r="L32" s="527"/>
    </row>
    <row r="33" spans="2:12">
      <c r="B33" s="324"/>
    </row>
    <row r="34" spans="2:12">
      <c r="B34" s="324"/>
    </row>
    <row r="35" spans="2:12">
      <c r="B35" s="324"/>
      <c r="C35" s="324" t="s">
        <v>196</v>
      </c>
    </row>
    <row r="36" spans="2:12">
      <c r="B36" s="324"/>
      <c r="C36" s="2226" t="s">
        <v>406</v>
      </c>
      <c r="D36" s="2226"/>
      <c r="E36" s="2226"/>
      <c r="F36" s="2226"/>
      <c r="G36" s="2242"/>
      <c r="H36" s="2243"/>
      <c r="I36" s="2243"/>
      <c r="J36" s="3537"/>
      <c r="L36" s="527"/>
    </row>
    <row r="37" spans="2:12">
      <c r="B37" s="324"/>
      <c r="C37" s="2226" t="s">
        <v>407</v>
      </c>
      <c r="D37" s="2226"/>
      <c r="E37" s="2226"/>
      <c r="F37" s="2226"/>
      <c r="G37" s="2242"/>
      <c r="H37" s="2243"/>
      <c r="I37" s="2243"/>
      <c r="J37" s="3537"/>
      <c r="L37" s="527"/>
    </row>
    <row r="38" spans="2:12">
      <c r="B38" s="324"/>
      <c r="C38" s="2226" t="s">
        <v>412</v>
      </c>
      <c r="D38" s="2226"/>
      <c r="E38" s="2226"/>
      <c r="F38" s="2226"/>
      <c r="G38" s="2242"/>
      <c r="H38" s="2243"/>
      <c r="I38" s="2243"/>
      <c r="J38" s="3537"/>
      <c r="L38" s="527"/>
    </row>
    <row r="39" spans="2:12">
      <c r="B39" s="324"/>
      <c r="C39" s="2226" t="s">
        <v>1980</v>
      </c>
      <c r="D39" s="2226"/>
      <c r="E39" s="2226"/>
      <c r="F39" s="2226"/>
      <c r="G39" s="2263"/>
      <c r="H39" s="2263"/>
      <c r="I39" s="2263"/>
      <c r="J39" s="2263"/>
      <c r="L39" s="527"/>
    </row>
    <row r="40" spans="2:12">
      <c r="B40" s="324"/>
      <c r="C40" s="2226" t="s">
        <v>1981</v>
      </c>
      <c r="D40" s="2226"/>
      <c r="E40" s="2226"/>
      <c r="F40" s="2226"/>
      <c r="G40" s="2263"/>
      <c r="H40" s="2263"/>
      <c r="I40" s="2263"/>
      <c r="J40" s="2263"/>
      <c r="L40" s="527"/>
    </row>
    <row r="41" spans="2:12">
      <c r="B41" s="324"/>
      <c r="C41" s="2258" t="s">
        <v>394</v>
      </c>
      <c r="D41" s="2258"/>
      <c r="E41" s="2258"/>
      <c r="F41" s="2258"/>
      <c r="G41" s="9" t="s">
        <v>12</v>
      </c>
      <c r="H41" s="23"/>
      <c r="I41" s="24"/>
      <c r="J41" s="335" t="s">
        <v>193</v>
      </c>
      <c r="L41" s="527"/>
    </row>
    <row r="42" spans="2:12">
      <c r="B42" s="324"/>
      <c r="C42" s="2258"/>
      <c r="D42" s="2258"/>
      <c r="E42" s="2258"/>
      <c r="F42" s="2258"/>
      <c r="G42" s="9" t="s">
        <v>12</v>
      </c>
      <c r="H42" s="23"/>
      <c r="I42" s="24"/>
      <c r="J42" s="335" t="s">
        <v>194</v>
      </c>
      <c r="L42" s="527"/>
    </row>
    <row r="43" spans="2:12" ht="19.5" thickBot="1">
      <c r="B43" s="324"/>
      <c r="C43" s="3532" t="s">
        <v>413</v>
      </c>
      <c r="D43" s="3531"/>
      <c r="E43" s="3531"/>
      <c r="F43" s="3531"/>
      <c r="G43" s="3536"/>
      <c r="H43" s="3536"/>
      <c r="I43" s="3536"/>
      <c r="J43" s="3536"/>
      <c r="L43" s="527" t="s">
        <v>396</v>
      </c>
    </row>
    <row r="44" spans="2:12" ht="19.5" thickTop="1">
      <c r="B44" s="324"/>
      <c r="C44" s="3521" t="s">
        <v>395</v>
      </c>
      <c r="D44" s="3521" t="s">
        <v>397</v>
      </c>
      <c r="E44" s="3523"/>
      <c r="F44" s="3523"/>
      <c r="G44" s="3524"/>
      <c r="H44" s="3525"/>
      <c r="I44" s="3525"/>
      <c r="J44" s="3526"/>
      <c r="L44" s="527" t="s">
        <v>414</v>
      </c>
    </row>
    <row r="45" spans="2:12" ht="19.5" thickBot="1">
      <c r="B45" s="324"/>
      <c r="C45" s="3522"/>
      <c r="D45" s="3527" t="s">
        <v>398</v>
      </c>
      <c r="E45" s="3522"/>
      <c r="F45" s="3522"/>
      <c r="G45" s="3528"/>
      <c r="H45" s="3529"/>
      <c r="I45" s="3529"/>
      <c r="J45" s="3530"/>
      <c r="L45" s="527"/>
    </row>
    <row r="46" spans="2:12" ht="19.5" thickTop="1">
      <c r="B46" s="324"/>
      <c r="C46" s="3512" t="s">
        <v>399</v>
      </c>
      <c r="D46" s="3512" t="s">
        <v>400</v>
      </c>
      <c r="E46" s="3513"/>
      <c r="F46" s="3513"/>
      <c r="G46" s="3514"/>
      <c r="H46" s="3515"/>
      <c r="I46" s="3515"/>
      <c r="J46" s="3516"/>
      <c r="L46" s="527"/>
    </row>
    <row r="47" spans="2:12" ht="18.75">
      <c r="B47" s="324"/>
      <c r="C47" s="3517"/>
      <c r="D47" s="2258" t="s">
        <v>401</v>
      </c>
      <c r="E47" s="3517"/>
      <c r="F47" s="3517"/>
      <c r="G47" s="3518"/>
      <c r="H47" s="3519"/>
      <c r="I47" s="3519"/>
      <c r="J47" s="3520"/>
      <c r="L47" s="527"/>
    </row>
    <row r="48" spans="2:12" ht="19.5" thickBot="1">
      <c r="B48" s="324"/>
      <c r="C48" s="3531"/>
      <c r="D48" s="3532" t="s">
        <v>402</v>
      </c>
      <c r="E48" s="3531"/>
      <c r="F48" s="3531"/>
      <c r="G48" s="3533"/>
      <c r="H48" s="3534"/>
      <c r="I48" s="3534"/>
      <c r="J48" s="3535"/>
      <c r="L48" s="527"/>
    </row>
    <row r="49" spans="2:12" ht="19.5" thickTop="1">
      <c r="B49" s="324"/>
      <c r="C49" s="3521" t="s">
        <v>403</v>
      </c>
      <c r="D49" s="3521" t="s">
        <v>404</v>
      </c>
      <c r="E49" s="3523"/>
      <c r="F49" s="3523"/>
      <c r="G49" s="3524"/>
      <c r="H49" s="3525"/>
      <c r="I49" s="3525"/>
      <c r="J49" s="3526"/>
      <c r="L49" s="527"/>
    </row>
    <row r="50" spans="2:12" ht="19.5" thickBot="1">
      <c r="B50" s="324"/>
      <c r="C50" s="3522"/>
      <c r="D50" s="3527" t="s">
        <v>405</v>
      </c>
      <c r="E50" s="3522"/>
      <c r="F50" s="3522"/>
      <c r="G50" s="3528"/>
      <c r="H50" s="3529"/>
      <c r="I50" s="3529"/>
      <c r="J50" s="3530"/>
      <c r="L50" s="527" t="s">
        <v>415</v>
      </c>
    </row>
    <row r="51" spans="2:12" ht="18.75" customHeight="1" thickTop="1">
      <c r="B51" s="324"/>
      <c r="C51" s="2920" t="s">
        <v>408</v>
      </c>
      <c r="D51" s="3512" t="s">
        <v>416</v>
      </c>
      <c r="E51" s="3513"/>
      <c r="F51" s="3513"/>
      <c r="G51" s="3514"/>
      <c r="H51" s="3515"/>
      <c r="I51" s="3515"/>
      <c r="J51" s="3516"/>
      <c r="L51" s="527"/>
    </row>
    <row r="52" spans="2:12" ht="18.75">
      <c r="B52" s="324"/>
      <c r="C52" s="3511"/>
      <c r="D52" s="2258" t="s">
        <v>417</v>
      </c>
      <c r="E52" s="3517"/>
      <c r="F52" s="3517"/>
      <c r="G52" s="3518"/>
      <c r="H52" s="3519"/>
      <c r="I52" s="3519"/>
      <c r="J52" s="3520"/>
      <c r="L52" s="527"/>
    </row>
    <row r="53" spans="2:12">
      <c r="B53" s="324"/>
    </row>
    <row r="55" spans="2:12">
      <c r="B55" s="324"/>
      <c r="C55" s="324" t="s">
        <v>197</v>
      </c>
    </row>
    <row r="56" spans="2:12">
      <c r="B56" s="324"/>
      <c r="C56" s="2226" t="s">
        <v>406</v>
      </c>
      <c r="D56" s="2226"/>
      <c r="E56" s="2226"/>
      <c r="F56" s="2226"/>
      <c r="G56" s="2242"/>
      <c r="H56" s="2243"/>
      <c r="I56" s="2243"/>
      <c r="J56" s="3537"/>
      <c r="L56" s="527"/>
    </row>
    <row r="57" spans="2:12">
      <c r="B57" s="324"/>
      <c r="C57" s="2226" t="s">
        <v>407</v>
      </c>
      <c r="D57" s="2226"/>
      <c r="E57" s="2226"/>
      <c r="F57" s="2226"/>
      <c r="G57" s="2242"/>
      <c r="H57" s="2243"/>
      <c r="I57" s="2243"/>
      <c r="J57" s="3537"/>
      <c r="L57" s="527"/>
    </row>
    <row r="58" spans="2:12">
      <c r="B58" s="324"/>
      <c r="C58" s="2226" t="s">
        <v>412</v>
      </c>
      <c r="D58" s="2226"/>
      <c r="E58" s="2226"/>
      <c r="F58" s="2226"/>
      <c r="G58" s="2242"/>
      <c r="H58" s="2243"/>
      <c r="I58" s="2243"/>
      <c r="J58" s="3537"/>
      <c r="L58" s="527"/>
    </row>
    <row r="59" spans="2:12">
      <c r="B59" s="324"/>
      <c r="C59" s="2226" t="s">
        <v>1980</v>
      </c>
      <c r="D59" s="2226"/>
      <c r="E59" s="2226"/>
      <c r="F59" s="2226"/>
      <c r="G59" s="2263"/>
      <c r="H59" s="2263"/>
      <c r="I59" s="2263"/>
      <c r="J59" s="2263"/>
      <c r="L59" s="527"/>
    </row>
    <row r="60" spans="2:12">
      <c r="B60" s="324"/>
      <c r="C60" s="2226" t="s">
        <v>1981</v>
      </c>
      <c r="D60" s="2226"/>
      <c r="E60" s="2226"/>
      <c r="F60" s="2226"/>
      <c r="G60" s="2263"/>
      <c r="H60" s="2263"/>
      <c r="I60" s="2263"/>
      <c r="J60" s="2263"/>
      <c r="L60" s="527"/>
    </row>
    <row r="61" spans="2:12">
      <c r="B61" s="324"/>
      <c r="C61" s="2258" t="s">
        <v>394</v>
      </c>
      <c r="D61" s="2258"/>
      <c r="E61" s="2258"/>
      <c r="F61" s="2258"/>
      <c r="G61" s="9" t="s">
        <v>12</v>
      </c>
      <c r="H61" s="23"/>
      <c r="I61" s="24"/>
      <c r="J61" s="335" t="s">
        <v>193</v>
      </c>
      <c r="L61" s="527"/>
    </row>
    <row r="62" spans="2:12">
      <c r="B62" s="324"/>
      <c r="C62" s="2258"/>
      <c r="D62" s="2258"/>
      <c r="E62" s="2258"/>
      <c r="F62" s="2258"/>
      <c r="G62" s="9" t="s">
        <v>12</v>
      </c>
      <c r="H62" s="23"/>
      <c r="I62" s="24"/>
      <c r="J62" s="335" t="s">
        <v>194</v>
      </c>
      <c r="L62" s="527"/>
    </row>
    <row r="63" spans="2:12" ht="19.5" thickBot="1">
      <c r="B63" s="324"/>
      <c r="C63" s="3532" t="s">
        <v>413</v>
      </c>
      <c r="D63" s="3531"/>
      <c r="E63" s="3531"/>
      <c r="F63" s="3531"/>
      <c r="G63" s="3536"/>
      <c r="H63" s="3536"/>
      <c r="I63" s="3536"/>
      <c r="J63" s="3536"/>
      <c r="L63" s="527" t="s">
        <v>396</v>
      </c>
    </row>
    <row r="64" spans="2:12" ht="19.5" thickTop="1">
      <c r="B64" s="324"/>
      <c r="C64" s="3521" t="s">
        <v>395</v>
      </c>
      <c r="D64" s="3521" t="s">
        <v>397</v>
      </c>
      <c r="E64" s="3523"/>
      <c r="F64" s="3523"/>
      <c r="G64" s="3524"/>
      <c r="H64" s="3525"/>
      <c r="I64" s="3525"/>
      <c r="J64" s="3526"/>
      <c r="L64" s="527" t="s">
        <v>414</v>
      </c>
    </row>
    <row r="65" spans="2:12" ht="19.5" thickBot="1">
      <c r="B65" s="324"/>
      <c r="C65" s="3522"/>
      <c r="D65" s="3527" t="s">
        <v>398</v>
      </c>
      <c r="E65" s="3522"/>
      <c r="F65" s="3522"/>
      <c r="G65" s="3528"/>
      <c r="H65" s="3529"/>
      <c r="I65" s="3529"/>
      <c r="J65" s="3530"/>
      <c r="L65" s="527"/>
    </row>
    <row r="66" spans="2:12" ht="19.5" thickTop="1">
      <c r="B66" s="324"/>
      <c r="C66" s="3512" t="s">
        <v>399</v>
      </c>
      <c r="D66" s="3512" t="s">
        <v>400</v>
      </c>
      <c r="E66" s="3513"/>
      <c r="F66" s="3513"/>
      <c r="G66" s="3514"/>
      <c r="H66" s="3515"/>
      <c r="I66" s="3515"/>
      <c r="J66" s="3516"/>
      <c r="L66" s="527"/>
    </row>
    <row r="67" spans="2:12" ht="18.75">
      <c r="B67" s="324"/>
      <c r="C67" s="3517"/>
      <c r="D67" s="2258" t="s">
        <v>401</v>
      </c>
      <c r="E67" s="3517"/>
      <c r="F67" s="3517"/>
      <c r="G67" s="3518"/>
      <c r="H67" s="3519"/>
      <c r="I67" s="3519"/>
      <c r="J67" s="3520"/>
      <c r="L67" s="527"/>
    </row>
    <row r="68" spans="2:12" ht="19.5" thickBot="1">
      <c r="B68" s="324"/>
      <c r="C68" s="3531"/>
      <c r="D68" s="3532" t="s">
        <v>402</v>
      </c>
      <c r="E68" s="3531"/>
      <c r="F68" s="3531"/>
      <c r="G68" s="3533"/>
      <c r="H68" s="3534"/>
      <c r="I68" s="3534"/>
      <c r="J68" s="3535"/>
      <c r="L68" s="527"/>
    </row>
    <row r="69" spans="2:12" ht="19.5" thickTop="1">
      <c r="B69" s="324"/>
      <c r="C69" s="3521" t="s">
        <v>403</v>
      </c>
      <c r="D69" s="3521" t="s">
        <v>404</v>
      </c>
      <c r="E69" s="3523"/>
      <c r="F69" s="3523"/>
      <c r="G69" s="3524"/>
      <c r="H69" s="3525"/>
      <c r="I69" s="3525"/>
      <c r="J69" s="3526"/>
      <c r="L69" s="527"/>
    </row>
    <row r="70" spans="2:12" ht="19.5" thickBot="1">
      <c r="B70" s="324"/>
      <c r="C70" s="3522"/>
      <c r="D70" s="3527" t="s">
        <v>405</v>
      </c>
      <c r="E70" s="3522"/>
      <c r="F70" s="3522"/>
      <c r="G70" s="3528"/>
      <c r="H70" s="3529"/>
      <c r="I70" s="3529"/>
      <c r="J70" s="3530"/>
      <c r="L70" s="527" t="s">
        <v>415</v>
      </c>
    </row>
    <row r="71" spans="2:12" ht="18.75" customHeight="1" thickTop="1">
      <c r="B71" s="324"/>
      <c r="C71" s="2920" t="s">
        <v>408</v>
      </c>
      <c r="D71" s="3512" t="s">
        <v>416</v>
      </c>
      <c r="E71" s="3513"/>
      <c r="F71" s="3513"/>
      <c r="G71" s="3514"/>
      <c r="H71" s="3515"/>
      <c r="I71" s="3515"/>
      <c r="J71" s="3516"/>
      <c r="L71" s="527"/>
    </row>
    <row r="72" spans="2:12" ht="18.75">
      <c r="B72" s="324"/>
      <c r="C72" s="3511"/>
      <c r="D72" s="2258" t="s">
        <v>417</v>
      </c>
      <c r="E72" s="3517"/>
      <c r="F72" s="3517"/>
      <c r="G72" s="3518"/>
      <c r="H72" s="3519"/>
      <c r="I72" s="3519"/>
      <c r="J72" s="3520"/>
      <c r="L72" s="527"/>
    </row>
    <row r="73" spans="2:12">
      <c r="B73" s="324"/>
    </row>
    <row r="75" spans="2:12">
      <c r="B75" s="324"/>
      <c r="C75" s="324" t="s">
        <v>198</v>
      </c>
    </row>
    <row r="76" spans="2:12">
      <c r="B76" s="324"/>
      <c r="C76" s="2226" t="s">
        <v>406</v>
      </c>
      <c r="D76" s="2226"/>
      <c r="E76" s="2226"/>
      <c r="F76" s="2226"/>
      <c r="G76" s="2242"/>
      <c r="H76" s="2243"/>
      <c r="I76" s="2243"/>
      <c r="J76" s="3537"/>
      <c r="L76" s="527"/>
    </row>
    <row r="77" spans="2:12">
      <c r="B77" s="324"/>
      <c r="C77" s="2226" t="s">
        <v>407</v>
      </c>
      <c r="D77" s="2226"/>
      <c r="E77" s="2226"/>
      <c r="F77" s="2226"/>
      <c r="G77" s="2242"/>
      <c r="H77" s="2243"/>
      <c r="I77" s="2243"/>
      <c r="J77" s="3537"/>
      <c r="L77" s="527"/>
    </row>
    <row r="78" spans="2:12">
      <c r="B78" s="324"/>
      <c r="C78" s="2226" t="s">
        <v>412</v>
      </c>
      <c r="D78" s="2226"/>
      <c r="E78" s="2226"/>
      <c r="F78" s="2226"/>
      <c r="G78" s="2242"/>
      <c r="H78" s="2243"/>
      <c r="I78" s="2243"/>
      <c r="J78" s="3537"/>
      <c r="L78" s="527"/>
    </row>
    <row r="79" spans="2:12">
      <c r="B79" s="324"/>
      <c r="C79" s="2226" t="s">
        <v>1980</v>
      </c>
      <c r="D79" s="2226"/>
      <c r="E79" s="2226"/>
      <c r="F79" s="2226"/>
      <c r="G79" s="2263"/>
      <c r="H79" s="2263"/>
      <c r="I79" s="2263"/>
      <c r="J79" s="2263"/>
      <c r="L79" s="527"/>
    </row>
    <row r="80" spans="2:12">
      <c r="B80" s="324"/>
      <c r="C80" s="2226" t="s">
        <v>1981</v>
      </c>
      <c r="D80" s="2226"/>
      <c r="E80" s="2226"/>
      <c r="F80" s="2226"/>
      <c r="G80" s="2263"/>
      <c r="H80" s="2263"/>
      <c r="I80" s="2263"/>
      <c r="J80" s="2263"/>
      <c r="L80" s="527"/>
    </row>
    <row r="81" spans="2:12">
      <c r="B81" s="324"/>
      <c r="C81" s="2258" t="s">
        <v>394</v>
      </c>
      <c r="D81" s="2258"/>
      <c r="E81" s="2258"/>
      <c r="F81" s="2258"/>
      <c r="G81" s="9" t="s">
        <v>12</v>
      </c>
      <c r="H81" s="23"/>
      <c r="I81" s="24"/>
      <c r="J81" s="335" t="s">
        <v>193</v>
      </c>
      <c r="L81" s="527"/>
    </row>
    <row r="82" spans="2:12">
      <c r="B82" s="324"/>
      <c r="C82" s="2258"/>
      <c r="D82" s="2258"/>
      <c r="E82" s="2258"/>
      <c r="F82" s="2258"/>
      <c r="G82" s="9" t="s">
        <v>12</v>
      </c>
      <c r="H82" s="23"/>
      <c r="I82" s="24"/>
      <c r="J82" s="335" t="s">
        <v>194</v>
      </c>
      <c r="L82" s="527"/>
    </row>
    <row r="83" spans="2:12" ht="19.5" thickBot="1">
      <c r="B83" s="324"/>
      <c r="C83" s="3532" t="s">
        <v>413</v>
      </c>
      <c r="D83" s="3531"/>
      <c r="E83" s="3531"/>
      <c r="F83" s="3531"/>
      <c r="G83" s="3536"/>
      <c r="H83" s="3536"/>
      <c r="I83" s="3536"/>
      <c r="J83" s="3536"/>
      <c r="L83" s="527" t="s">
        <v>396</v>
      </c>
    </row>
    <row r="84" spans="2:12" ht="19.5" thickTop="1">
      <c r="B84" s="324"/>
      <c r="C84" s="3521" t="s">
        <v>395</v>
      </c>
      <c r="D84" s="3521" t="s">
        <v>397</v>
      </c>
      <c r="E84" s="3523"/>
      <c r="F84" s="3523"/>
      <c r="G84" s="3524"/>
      <c r="H84" s="3525"/>
      <c r="I84" s="3525"/>
      <c r="J84" s="3526"/>
      <c r="L84" s="527" t="s">
        <v>414</v>
      </c>
    </row>
    <row r="85" spans="2:12" ht="19.5" thickBot="1">
      <c r="B85" s="324"/>
      <c r="C85" s="3522"/>
      <c r="D85" s="3527" t="s">
        <v>398</v>
      </c>
      <c r="E85" s="3522"/>
      <c r="F85" s="3522"/>
      <c r="G85" s="3528"/>
      <c r="H85" s="3529"/>
      <c r="I85" s="3529"/>
      <c r="J85" s="3530"/>
      <c r="L85" s="527"/>
    </row>
    <row r="86" spans="2:12" ht="19.5" thickTop="1">
      <c r="B86" s="324"/>
      <c r="C86" s="3512" t="s">
        <v>399</v>
      </c>
      <c r="D86" s="3512" t="s">
        <v>400</v>
      </c>
      <c r="E86" s="3513"/>
      <c r="F86" s="3513"/>
      <c r="G86" s="3514"/>
      <c r="H86" s="3515"/>
      <c r="I86" s="3515"/>
      <c r="J86" s="3516"/>
      <c r="L86" s="527"/>
    </row>
    <row r="87" spans="2:12" ht="18.75">
      <c r="B87" s="324"/>
      <c r="C87" s="3517"/>
      <c r="D87" s="2258" t="s">
        <v>401</v>
      </c>
      <c r="E87" s="3517"/>
      <c r="F87" s="3517"/>
      <c r="G87" s="3518"/>
      <c r="H87" s="3519"/>
      <c r="I87" s="3519"/>
      <c r="J87" s="3520"/>
      <c r="L87" s="527"/>
    </row>
    <row r="88" spans="2:12" ht="19.5" thickBot="1">
      <c r="B88" s="324"/>
      <c r="C88" s="3531"/>
      <c r="D88" s="3532" t="s">
        <v>402</v>
      </c>
      <c r="E88" s="3531"/>
      <c r="F88" s="3531"/>
      <c r="G88" s="3533"/>
      <c r="H88" s="3534"/>
      <c r="I88" s="3534"/>
      <c r="J88" s="3535"/>
      <c r="L88" s="527"/>
    </row>
    <row r="89" spans="2:12" ht="19.5" thickTop="1">
      <c r="B89" s="324"/>
      <c r="C89" s="3521" t="s">
        <v>403</v>
      </c>
      <c r="D89" s="3521" t="s">
        <v>404</v>
      </c>
      <c r="E89" s="3523"/>
      <c r="F89" s="3523"/>
      <c r="G89" s="3524"/>
      <c r="H89" s="3525"/>
      <c r="I89" s="3525"/>
      <c r="J89" s="3526"/>
      <c r="L89" s="527"/>
    </row>
    <row r="90" spans="2:12" ht="19.5" thickBot="1">
      <c r="B90" s="324"/>
      <c r="C90" s="3522"/>
      <c r="D90" s="3527" t="s">
        <v>405</v>
      </c>
      <c r="E90" s="3522"/>
      <c r="F90" s="3522"/>
      <c r="G90" s="3528"/>
      <c r="H90" s="3529"/>
      <c r="I90" s="3529"/>
      <c r="J90" s="3530"/>
      <c r="L90" s="527" t="s">
        <v>415</v>
      </c>
    </row>
    <row r="91" spans="2:12" ht="18.75" customHeight="1" thickTop="1">
      <c r="B91" s="324"/>
      <c r="C91" s="2920" t="s">
        <v>408</v>
      </c>
      <c r="D91" s="3512" t="s">
        <v>416</v>
      </c>
      <c r="E91" s="3513"/>
      <c r="F91" s="3513"/>
      <c r="G91" s="3514"/>
      <c r="H91" s="3515"/>
      <c r="I91" s="3515"/>
      <c r="J91" s="3516"/>
      <c r="L91" s="527"/>
    </row>
    <row r="92" spans="2:12" ht="18.75">
      <c r="B92" s="324"/>
      <c r="C92" s="3511"/>
      <c r="D92" s="2258" t="s">
        <v>417</v>
      </c>
      <c r="E92" s="3517"/>
      <c r="F92" s="3517"/>
      <c r="G92" s="3518"/>
      <c r="H92" s="3519"/>
      <c r="I92" s="3519"/>
      <c r="J92" s="3520"/>
      <c r="L92" s="527"/>
    </row>
    <row r="93" spans="2:12">
      <c r="B93" s="324"/>
    </row>
    <row r="95" spans="2:12">
      <c r="B95" s="324"/>
      <c r="C95" s="324" t="s">
        <v>199</v>
      </c>
    </row>
    <row r="96" spans="2:12">
      <c r="B96" s="324"/>
      <c r="C96" s="2226" t="s">
        <v>406</v>
      </c>
      <c r="D96" s="2226"/>
      <c r="E96" s="2226"/>
      <c r="F96" s="2226"/>
      <c r="G96" s="2242"/>
      <c r="H96" s="2243"/>
      <c r="I96" s="2243"/>
      <c r="J96" s="3537"/>
      <c r="L96" s="527"/>
    </row>
    <row r="97" spans="2:12">
      <c r="B97" s="324"/>
      <c r="C97" s="2226" t="s">
        <v>407</v>
      </c>
      <c r="D97" s="2226"/>
      <c r="E97" s="2226"/>
      <c r="F97" s="2226"/>
      <c r="G97" s="2242"/>
      <c r="H97" s="2243"/>
      <c r="I97" s="2243"/>
      <c r="J97" s="3537"/>
      <c r="L97" s="527"/>
    </row>
    <row r="98" spans="2:12">
      <c r="B98" s="324"/>
      <c r="C98" s="2226" t="s">
        <v>412</v>
      </c>
      <c r="D98" s="2226"/>
      <c r="E98" s="2226"/>
      <c r="F98" s="2226"/>
      <c r="G98" s="2242"/>
      <c r="H98" s="2243"/>
      <c r="I98" s="2243"/>
      <c r="J98" s="3537"/>
      <c r="L98" s="527"/>
    </row>
    <row r="99" spans="2:12">
      <c r="B99" s="324"/>
      <c r="C99" s="2226" t="s">
        <v>1980</v>
      </c>
      <c r="D99" s="2226"/>
      <c r="E99" s="2226"/>
      <c r="F99" s="2226"/>
      <c r="G99" s="2263"/>
      <c r="H99" s="2263"/>
      <c r="I99" s="2263"/>
      <c r="J99" s="2263"/>
      <c r="L99" s="527"/>
    </row>
    <row r="100" spans="2:12">
      <c r="B100" s="324"/>
      <c r="C100" s="2226" t="s">
        <v>1981</v>
      </c>
      <c r="D100" s="2226"/>
      <c r="E100" s="2226"/>
      <c r="F100" s="2226"/>
      <c r="G100" s="2263"/>
      <c r="H100" s="2263"/>
      <c r="I100" s="2263"/>
      <c r="J100" s="2263"/>
      <c r="L100" s="527"/>
    </row>
    <row r="101" spans="2:12">
      <c r="B101" s="324"/>
      <c r="C101" s="2258" t="s">
        <v>394</v>
      </c>
      <c r="D101" s="2258"/>
      <c r="E101" s="2258"/>
      <c r="F101" s="2258"/>
      <c r="G101" s="9" t="s">
        <v>12</v>
      </c>
      <c r="H101" s="23"/>
      <c r="I101" s="24"/>
      <c r="J101" s="335" t="s">
        <v>193</v>
      </c>
      <c r="L101" s="527"/>
    </row>
    <row r="102" spans="2:12">
      <c r="B102" s="324"/>
      <c r="C102" s="2258"/>
      <c r="D102" s="2258"/>
      <c r="E102" s="2258"/>
      <c r="F102" s="2258"/>
      <c r="G102" s="9" t="s">
        <v>12</v>
      </c>
      <c r="H102" s="23"/>
      <c r="I102" s="24"/>
      <c r="J102" s="335" t="s">
        <v>194</v>
      </c>
      <c r="L102" s="527"/>
    </row>
    <row r="103" spans="2:12" ht="19.5" thickBot="1">
      <c r="B103" s="324"/>
      <c r="C103" s="3532" t="s">
        <v>413</v>
      </c>
      <c r="D103" s="3531"/>
      <c r="E103" s="3531"/>
      <c r="F103" s="3531"/>
      <c r="G103" s="3536"/>
      <c r="H103" s="3536"/>
      <c r="I103" s="3536"/>
      <c r="J103" s="3536"/>
      <c r="L103" s="527" t="s">
        <v>396</v>
      </c>
    </row>
    <row r="104" spans="2:12" ht="19.5" thickTop="1">
      <c r="B104" s="324"/>
      <c r="C104" s="3521" t="s">
        <v>395</v>
      </c>
      <c r="D104" s="3521" t="s">
        <v>397</v>
      </c>
      <c r="E104" s="3523"/>
      <c r="F104" s="3523"/>
      <c r="G104" s="3524"/>
      <c r="H104" s="3525"/>
      <c r="I104" s="3525"/>
      <c r="J104" s="3526"/>
      <c r="L104" s="527" t="s">
        <v>414</v>
      </c>
    </row>
    <row r="105" spans="2:12" ht="19.5" thickBot="1">
      <c r="B105" s="324"/>
      <c r="C105" s="3522"/>
      <c r="D105" s="3527" t="s">
        <v>398</v>
      </c>
      <c r="E105" s="3522"/>
      <c r="F105" s="3522"/>
      <c r="G105" s="3528"/>
      <c r="H105" s="3529"/>
      <c r="I105" s="3529"/>
      <c r="J105" s="3530"/>
      <c r="L105" s="527"/>
    </row>
    <row r="106" spans="2:12" ht="19.5" thickTop="1">
      <c r="B106" s="324"/>
      <c r="C106" s="3512" t="s">
        <v>399</v>
      </c>
      <c r="D106" s="3512" t="s">
        <v>400</v>
      </c>
      <c r="E106" s="3513"/>
      <c r="F106" s="3513"/>
      <c r="G106" s="3514"/>
      <c r="H106" s="3515"/>
      <c r="I106" s="3515"/>
      <c r="J106" s="3516"/>
      <c r="L106" s="527"/>
    </row>
    <row r="107" spans="2:12" ht="18.75">
      <c r="B107" s="324"/>
      <c r="C107" s="3517"/>
      <c r="D107" s="2258" t="s">
        <v>401</v>
      </c>
      <c r="E107" s="3517"/>
      <c r="F107" s="3517"/>
      <c r="G107" s="3518"/>
      <c r="H107" s="3519"/>
      <c r="I107" s="3519"/>
      <c r="J107" s="3520"/>
      <c r="L107" s="527"/>
    </row>
    <row r="108" spans="2:12" ht="19.5" thickBot="1">
      <c r="B108" s="324"/>
      <c r="C108" s="3531"/>
      <c r="D108" s="3532" t="s">
        <v>402</v>
      </c>
      <c r="E108" s="3531"/>
      <c r="F108" s="3531"/>
      <c r="G108" s="3533"/>
      <c r="H108" s="3534"/>
      <c r="I108" s="3534"/>
      <c r="J108" s="3535"/>
      <c r="L108" s="527"/>
    </row>
    <row r="109" spans="2:12" ht="19.5" thickTop="1">
      <c r="B109" s="324"/>
      <c r="C109" s="3521" t="s">
        <v>403</v>
      </c>
      <c r="D109" s="3521" t="s">
        <v>404</v>
      </c>
      <c r="E109" s="3523"/>
      <c r="F109" s="3523"/>
      <c r="G109" s="3524"/>
      <c r="H109" s="3525"/>
      <c r="I109" s="3525"/>
      <c r="J109" s="3526"/>
      <c r="L109" s="527"/>
    </row>
    <row r="110" spans="2:12" ht="19.5" thickBot="1">
      <c r="B110" s="324"/>
      <c r="C110" s="3522"/>
      <c r="D110" s="3527" t="s">
        <v>405</v>
      </c>
      <c r="E110" s="3522"/>
      <c r="F110" s="3522"/>
      <c r="G110" s="3528"/>
      <c r="H110" s="3529"/>
      <c r="I110" s="3529"/>
      <c r="J110" s="3530"/>
      <c r="L110" s="527" t="s">
        <v>415</v>
      </c>
    </row>
    <row r="111" spans="2:12" ht="18.75" customHeight="1" thickTop="1">
      <c r="B111" s="324"/>
      <c r="C111" s="2920" t="s">
        <v>408</v>
      </c>
      <c r="D111" s="3512" t="s">
        <v>416</v>
      </c>
      <c r="E111" s="3513"/>
      <c r="F111" s="3513"/>
      <c r="G111" s="3514"/>
      <c r="H111" s="3515"/>
      <c r="I111" s="3515"/>
      <c r="J111" s="3516"/>
      <c r="L111" s="527"/>
    </row>
    <row r="112" spans="2:12" ht="18.75">
      <c r="B112" s="324"/>
      <c r="C112" s="3511"/>
      <c r="D112" s="2258" t="s">
        <v>417</v>
      </c>
      <c r="E112" s="3517"/>
      <c r="F112" s="3517"/>
      <c r="G112" s="3518"/>
      <c r="H112" s="3519"/>
      <c r="I112" s="3519"/>
      <c r="J112" s="3520"/>
      <c r="L112" s="527"/>
    </row>
    <row r="113" spans="2:12">
      <c r="B113" s="324"/>
    </row>
    <row r="115" spans="2:12">
      <c r="C115" s="324" t="s">
        <v>305</v>
      </c>
    </row>
    <row r="116" spans="2:12">
      <c r="C116" s="2226" t="s">
        <v>406</v>
      </c>
      <c r="D116" s="2226"/>
      <c r="E116" s="2226"/>
      <c r="F116" s="2226"/>
      <c r="G116" s="2242"/>
      <c r="H116" s="2243"/>
      <c r="I116" s="2243"/>
      <c r="J116" s="3537"/>
      <c r="L116" s="527"/>
    </row>
    <row r="117" spans="2:12">
      <c r="C117" s="2226" t="s">
        <v>407</v>
      </c>
      <c r="D117" s="2226"/>
      <c r="E117" s="2226"/>
      <c r="F117" s="2226"/>
      <c r="G117" s="2242"/>
      <c r="H117" s="2243"/>
      <c r="I117" s="2243"/>
      <c r="J117" s="3537"/>
      <c r="L117" s="527"/>
    </row>
    <row r="118" spans="2:12">
      <c r="C118" s="2226" t="s">
        <v>412</v>
      </c>
      <c r="D118" s="2226"/>
      <c r="E118" s="2226"/>
      <c r="F118" s="2226"/>
      <c r="G118" s="2242"/>
      <c r="H118" s="2243"/>
      <c r="I118" s="2243"/>
      <c r="J118" s="3537"/>
      <c r="L118" s="527"/>
    </row>
    <row r="119" spans="2:12">
      <c r="C119" s="2226" t="s">
        <v>1980</v>
      </c>
      <c r="D119" s="2226"/>
      <c r="E119" s="2226"/>
      <c r="F119" s="2226"/>
      <c r="G119" s="2263"/>
      <c r="H119" s="2263"/>
      <c r="I119" s="2263"/>
      <c r="J119" s="2263"/>
      <c r="L119" s="527"/>
    </row>
    <row r="120" spans="2:12">
      <c r="C120" s="2226" t="s">
        <v>1981</v>
      </c>
      <c r="D120" s="2226"/>
      <c r="E120" s="2226"/>
      <c r="F120" s="2226"/>
      <c r="G120" s="2263"/>
      <c r="H120" s="2263"/>
      <c r="I120" s="2263"/>
      <c r="J120" s="2263"/>
      <c r="L120" s="527"/>
    </row>
    <row r="121" spans="2:12">
      <c r="C121" s="2258" t="s">
        <v>394</v>
      </c>
      <c r="D121" s="2258"/>
      <c r="E121" s="2258"/>
      <c r="F121" s="2258"/>
      <c r="G121" s="9" t="s">
        <v>12</v>
      </c>
      <c r="H121" s="23"/>
      <c r="I121" s="24"/>
      <c r="J121" s="335" t="s">
        <v>193</v>
      </c>
      <c r="L121" s="527"/>
    </row>
    <row r="122" spans="2:12">
      <c r="C122" s="2258"/>
      <c r="D122" s="2258"/>
      <c r="E122" s="2258"/>
      <c r="F122" s="2258"/>
      <c r="G122" s="9" t="s">
        <v>12</v>
      </c>
      <c r="H122" s="23"/>
      <c r="I122" s="24"/>
      <c r="J122" s="335" t="s">
        <v>194</v>
      </c>
      <c r="L122" s="527"/>
    </row>
    <row r="123" spans="2:12" ht="19.5" thickBot="1">
      <c r="C123" s="3532" t="s">
        <v>413</v>
      </c>
      <c r="D123" s="3531"/>
      <c r="E123" s="3531"/>
      <c r="F123" s="3531"/>
      <c r="G123" s="3536"/>
      <c r="H123" s="3536"/>
      <c r="I123" s="3536"/>
      <c r="J123" s="3536"/>
      <c r="L123" s="527" t="s">
        <v>396</v>
      </c>
    </row>
    <row r="124" spans="2:12" ht="19.5" thickTop="1">
      <c r="C124" s="3521" t="s">
        <v>395</v>
      </c>
      <c r="D124" s="3521" t="s">
        <v>397</v>
      </c>
      <c r="E124" s="3523"/>
      <c r="F124" s="3523"/>
      <c r="G124" s="3524"/>
      <c r="H124" s="3525"/>
      <c r="I124" s="3525"/>
      <c r="J124" s="3526"/>
      <c r="L124" s="527" t="s">
        <v>414</v>
      </c>
    </row>
    <row r="125" spans="2:12" ht="19.5" thickBot="1">
      <c r="C125" s="3522"/>
      <c r="D125" s="3527" t="s">
        <v>398</v>
      </c>
      <c r="E125" s="3522"/>
      <c r="F125" s="3522"/>
      <c r="G125" s="3528"/>
      <c r="H125" s="3529"/>
      <c r="I125" s="3529"/>
      <c r="J125" s="3530"/>
      <c r="L125" s="527"/>
    </row>
    <row r="126" spans="2:12" ht="19.5" thickTop="1">
      <c r="C126" s="3512" t="s">
        <v>399</v>
      </c>
      <c r="D126" s="3512" t="s">
        <v>400</v>
      </c>
      <c r="E126" s="3513"/>
      <c r="F126" s="3513"/>
      <c r="G126" s="3514"/>
      <c r="H126" s="3515"/>
      <c r="I126" s="3515"/>
      <c r="J126" s="3516"/>
      <c r="L126" s="527"/>
    </row>
    <row r="127" spans="2:12" ht="18.75">
      <c r="C127" s="3517"/>
      <c r="D127" s="2258" t="s">
        <v>401</v>
      </c>
      <c r="E127" s="3517"/>
      <c r="F127" s="3517"/>
      <c r="G127" s="3518"/>
      <c r="H127" s="3519"/>
      <c r="I127" s="3519"/>
      <c r="J127" s="3520"/>
      <c r="L127" s="527"/>
    </row>
    <row r="128" spans="2:12" ht="19.5" thickBot="1">
      <c r="C128" s="3531"/>
      <c r="D128" s="3532" t="s">
        <v>402</v>
      </c>
      <c r="E128" s="3531"/>
      <c r="F128" s="3531"/>
      <c r="G128" s="3533"/>
      <c r="H128" s="3534"/>
      <c r="I128" s="3534"/>
      <c r="J128" s="3535"/>
      <c r="L128" s="527"/>
    </row>
    <row r="129" spans="3:12" ht="19.5" thickTop="1">
      <c r="C129" s="3521" t="s">
        <v>403</v>
      </c>
      <c r="D129" s="3521" t="s">
        <v>404</v>
      </c>
      <c r="E129" s="3523"/>
      <c r="F129" s="3523"/>
      <c r="G129" s="3524"/>
      <c r="H129" s="3525"/>
      <c r="I129" s="3525"/>
      <c r="J129" s="3526"/>
      <c r="L129" s="527"/>
    </row>
    <row r="130" spans="3:12" ht="19.5" thickBot="1">
      <c r="C130" s="3522"/>
      <c r="D130" s="3527" t="s">
        <v>405</v>
      </c>
      <c r="E130" s="3522"/>
      <c r="F130" s="3522"/>
      <c r="G130" s="3528"/>
      <c r="H130" s="3529"/>
      <c r="I130" s="3529"/>
      <c r="J130" s="3530"/>
      <c r="L130" s="527" t="s">
        <v>415</v>
      </c>
    </row>
    <row r="131" spans="3:12" ht="18.75" customHeight="1" thickTop="1">
      <c r="C131" s="2920" t="s">
        <v>408</v>
      </c>
      <c r="D131" s="3512" t="s">
        <v>416</v>
      </c>
      <c r="E131" s="3513"/>
      <c r="F131" s="3513"/>
      <c r="G131" s="3514"/>
      <c r="H131" s="3515"/>
      <c r="I131" s="3515"/>
      <c r="J131" s="3516"/>
      <c r="L131" s="527"/>
    </row>
    <row r="132" spans="3:12" ht="18.75">
      <c r="C132" s="3511"/>
      <c r="D132" s="2258" t="s">
        <v>417</v>
      </c>
      <c r="E132" s="3517"/>
      <c r="F132" s="3517"/>
      <c r="G132" s="3518"/>
      <c r="H132" s="3519"/>
      <c r="I132" s="3519"/>
      <c r="J132" s="3520"/>
      <c r="L132" s="527"/>
    </row>
    <row r="135" spans="3:12">
      <c r="C135" s="324" t="s">
        <v>306</v>
      </c>
    </row>
    <row r="136" spans="3:12">
      <c r="C136" s="2226" t="s">
        <v>406</v>
      </c>
      <c r="D136" s="2226"/>
      <c r="E136" s="2226"/>
      <c r="F136" s="2226"/>
      <c r="G136" s="2242"/>
      <c r="H136" s="2243"/>
      <c r="I136" s="2243"/>
      <c r="J136" s="3537"/>
      <c r="L136" s="527"/>
    </row>
    <row r="137" spans="3:12">
      <c r="C137" s="2226" t="s">
        <v>407</v>
      </c>
      <c r="D137" s="2226"/>
      <c r="E137" s="2226"/>
      <c r="F137" s="2226"/>
      <c r="G137" s="2242"/>
      <c r="H137" s="2243"/>
      <c r="I137" s="2243"/>
      <c r="J137" s="3537"/>
      <c r="L137" s="527"/>
    </row>
    <row r="138" spans="3:12">
      <c r="C138" s="2226" t="s">
        <v>412</v>
      </c>
      <c r="D138" s="2226"/>
      <c r="E138" s="2226"/>
      <c r="F138" s="2226"/>
      <c r="G138" s="2242"/>
      <c r="H138" s="2243"/>
      <c r="I138" s="2243"/>
      <c r="J138" s="3537"/>
      <c r="L138" s="527"/>
    </row>
    <row r="139" spans="3:12">
      <c r="C139" s="2226" t="s">
        <v>1980</v>
      </c>
      <c r="D139" s="2226"/>
      <c r="E139" s="2226"/>
      <c r="F139" s="2226"/>
      <c r="G139" s="2263"/>
      <c r="H139" s="2263"/>
      <c r="I139" s="2263"/>
      <c r="J139" s="2263"/>
      <c r="L139" s="527"/>
    </row>
    <row r="140" spans="3:12">
      <c r="C140" s="2226" t="s">
        <v>1981</v>
      </c>
      <c r="D140" s="2226"/>
      <c r="E140" s="2226"/>
      <c r="F140" s="2226"/>
      <c r="G140" s="2263"/>
      <c r="H140" s="2263"/>
      <c r="I140" s="2263"/>
      <c r="J140" s="2263"/>
      <c r="L140" s="527"/>
    </row>
    <row r="141" spans="3:12">
      <c r="C141" s="2258" t="s">
        <v>394</v>
      </c>
      <c r="D141" s="2258"/>
      <c r="E141" s="2258"/>
      <c r="F141" s="2258"/>
      <c r="G141" s="9" t="s">
        <v>12</v>
      </c>
      <c r="H141" s="23"/>
      <c r="I141" s="24"/>
      <c r="J141" s="335" t="s">
        <v>193</v>
      </c>
      <c r="L141" s="527"/>
    </row>
    <row r="142" spans="3:12">
      <c r="C142" s="2258"/>
      <c r="D142" s="2258"/>
      <c r="E142" s="2258"/>
      <c r="F142" s="2258"/>
      <c r="G142" s="9" t="s">
        <v>12</v>
      </c>
      <c r="H142" s="23"/>
      <c r="I142" s="24"/>
      <c r="J142" s="335" t="s">
        <v>194</v>
      </c>
      <c r="L142" s="527"/>
    </row>
    <row r="143" spans="3:12" ht="19.5" thickBot="1">
      <c r="C143" s="3532" t="s">
        <v>413</v>
      </c>
      <c r="D143" s="3531"/>
      <c r="E143" s="3531"/>
      <c r="F143" s="3531"/>
      <c r="G143" s="3536"/>
      <c r="H143" s="3536"/>
      <c r="I143" s="3536"/>
      <c r="J143" s="3536"/>
      <c r="L143" s="527" t="s">
        <v>396</v>
      </c>
    </row>
    <row r="144" spans="3:12" ht="19.5" thickTop="1">
      <c r="C144" s="3521" t="s">
        <v>395</v>
      </c>
      <c r="D144" s="3521" t="s">
        <v>397</v>
      </c>
      <c r="E144" s="3523"/>
      <c r="F144" s="3523"/>
      <c r="G144" s="3524"/>
      <c r="H144" s="3525"/>
      <c r="I144" s="3525"/>
      <c r="J144" s="3526"/>
      <c r="L144" s="527" t="s">
        <v>414</v>
      </c>
    </row>
    <row r="145" spans="3:12" ht="19.5" thickBot="1">
      <c r="C145" s="3522"/>
      <c r="D145" s="3527" t="s">
        <v>398</v>
      </c>
      <c r="E145" s="3522"/>
      <c r="F145" s="3522"/>
      <c r="G145" s="3528"/>
      <c r="H145" s="3529"/>
      <c r="I145" s="3529"/>
      <c r="J145" s="3530"/>
      <c r="L145" s="527"/>
    </row>
    <row r="146" spans="3:12" ht="19.5" thickTop="1">
      <c r="C146" s="3512" t="s">
        <v>399</v>
      </c>
      <c r="D146" s="3512" t="s">
        <v>400</v>
      </c>
      <c r="E146" s="3513"/>
      <c r="F146" s="3513"/>
      <c r="G146" s="3514"/>
      <c r="H146" s="3515"/>
      <c r="I146" s="3515"/>
      <c r="J146" s="3516"/>
      <c r="L146" s="527"/>
    </row>
    <row r="147" spans="3:12" ht="18.75">
      <c r="C147" s="3517"/>
      <c r="D147" s="2258" t="s">
        <v>401</v>
      </c>
      <c r="E147" s="3517"/>
      <c r="F147" s="3517"/>
      <c r="G147" s="3518"/>
      <c r="H147" s="3519"/>
      <c r="I147" s="3519"/>
      <c r="J147" s="3520"/>
      <c r="L147" s="527"/>
    </row>
    <row r="148" spans="3:12" ht="19.5" thickBot="1">
      <c r="C148" s="3531"/>
      <c r="D148" s="3532" t="s">
        <v>402</v>
      </c>
      <c r="E148" s="3531"/>
      <c r="F148" s="3531"/>
      <c r="G148" s="3533"/>
      <c r="H148" s="3534"/>
      <c r="I148" s="3534"/>
      <c r="J148" s="3535"/>
      <c r="L148" s="527"/>
    </row>
    <row r="149" spans="3:12" ht="19.5" thickTop="1">
      <c r="C149" s="3521" t="s">
        <v>403</v>
      </c>
      <c r="D149" s="3521" t="s">
        <v>404</v>
      </c>
      <c r="E149" s="3523"/>
      <c r="F149" s="3523"/>
      <c r="G149" s="3524"/>
      <c r="H149" s="3525"/>
      <c r="I149" s="3525"/>
      <c r="J149" s="3526"/>
      <c r="L149" s="527"/>
    </row>
    <row r="150" spans="3:12" ht="19.5" thickBot="1">
      <c r="C150" s="3522"/>
      <c r="D150" s="3527" t="s">
        <v>405</v>
      </c>
      <c r="E150" s="3522"/>
      <c r="F150" s="3522"/>
      <c r="G150" s="3528"/>
      <c r="H150" s="3529"/>
      <c r="I150" s="3529"/>
      <c r="J150" s="3530"/>
      <c r="L150" s="527" t="s">
        <v>415</v>
      </c>
    </row>
    <row r="151" spans="3:12" ht="18.75" customHeight="1" thickTop="1">
      <c r="C151" s="2920" t="s">
        <v>408</v>
      </c>
      <c r="D151" s="3512" t="s">
        <v>416</v>
      </c>
      <c r="E151" s="3513"/>
      <c r="F151" s="3513"/>
      <c r="G151" s="3514"/>
      <c r="H151" s="3515"/>
      <c r="I151" s="3515"/>
      <c r="J151" s="3516"/>
      <c r="L151" s="527"/>
    </row>
    <row r="152" spans="3:12" ht="18.75">
      <c r="C152" s="3511"/>
      <c r="D152" s="2258" t="s">
        <v>417</v>
      </c>
      <c r="E152" s="3517"/>
      <c r="F152" s="3517"/>
      <c r="G152" s="3518"/>
      <c r="H152" s="3519"/>
      <c r="I152" s="3519"/>
      <c r="J152" s="3520"/>
      <c r="L152" s="527"/>
    </row>
    <row r="155" spans="3:12">
      <c r="C155" s="324" t="s">
        <v>307</v>
      </c>
    </row>
    <row r="156" spans="3:12">
      <c r="C156" s="2226" t="s">
        <v>406</v>
      </c>
      <c r="D156" s="2226"/>
      <c r="E156" s="2226"/>
      <c r="F156" s="2226"/>
      <c r="G156" s="2242"/>
      <c r="H156" s="2243"/>
      <c r="I156" s="2243"/>
      <c r="J156" s="3537"/>
      <c r="L156" s="527"/>
    </row>
    <row r="157" spans="3:12">
      <c r="C157" s="2226" t="s">
        <v>407</v>
      </c>
      <c r="D157" s="2226"/>
      <c r="E157" s="2226"/>
      <c r="F157" s="2226"/>
      <c r="G157" s="2242"/>
      <c r="H157" s="2243"/>
      <c r="I157" s="2243"/>
      <c r="J157" s="3537"/>
      <c r="L157" s="527"/>
    </row>
    <row r="158" spans="3:12">
      <c r="C158" s="2226" t="s">
        <v>412</v>
      </c>
      <c r="D158" s="2226"/>
      <c r="E158" s="2226"/>
      <c r="F158" s="2226"/>
      <c r="G158" s="2242"/>
      <c r="H158" s="2243"/>
      <c r="I158" s="2243"/>
      <c r="J158" s="3537"/>
      <c r="L158" s="527"/>
    </row>
    <row r="159" spans="3:12">
      <c r="C159" s="2226" t="s">
        <v>1980</v>
      </c>
      <c r="D159" s="2226"/>
      <c r="E159" s="2226"/>
      <c r="F159" s="2226"/>
      <c r="G159" s="2263"/>
      <c r="H159" s="2263"/>
      <c r="I159" s="2263"/>
      <c r="J159" s="2263"/>
      <c r="L159" s="527"/>
    </row>
    <row r="160" spans="3:12">
      <c r="C160" s="2226" t="s">
        <v>1981</v>
      </c>
      <c r="D160" s="2226"/>
      <c r="E160" s="2226"/>
      <c r="F160" s="2226"/>
      <c r="G160" s="2263"/>
      <c r="H160" s="2263"/>
      <c r="I160" s="2263"/>
      <c r="J160" s="2263"/>
      <c r="L160" s="527"/>
    </row>
    <row r="161" spans="3:12">
      <c r="C161" s="2258" t="s">
        <v>394</v>
      </c>
      <c r="D161" s="2258"/>
      <c r="E161" s="2258"/>
      <c r="F161" s="2258"/>
      <c r="G161" s="9" t="s">
        <v>12</v>
      </c>
      <c r="H161" s="23"/>
      <c r="I161" s="24"/>
      <c r="J161" s="335" t="s">
        <v>193</v>
      </c>
      <c r="L161" s="527"/>
    </row>
    <row r="162" spans="3:12">
      <c r="C162" s="2258"/>
      <c r="D162" s="2258"/>
      <c r="E162" s="2258"/>
      <c r="F162" s="2258"/>
      <c r="G162" s="9" t="s">
        <v>12</v>
      </c>
      <c r="H162" s="23"/>
      <c r="I162" s="24"/>
      <c r="J162" s="335" t="s">
        <v>194</v>
      </c>
      <c r="L162" s="527"/>
    </row>
    <row r="163" spans="3:12" ht="19.5" thickBot="1">
      <c r="C163" s="3532" t="s">
        <v>413</v>
      </c>
      <c r="D163" s="3531"/>
      <c r="E163" s="3531"/>
      <c r="F163" s="3531"/>
      <c r="G163" s="3536"/>
      <c r="H163" s="3536"/>
      <c r="I163" s="3536"/>
      <c r="J163" s="3536"/>
      <c r="L163" s="527" t="s">
        <v>396</v>
      </c>
    </row>
    <row r="164" spans="3:12" ht="19.5" thickTop="1">
      <c r="C164" s="3521" t="s">
        <v>395</v>
      </c>
      <c r="D164" s="3521" t="s">
        <v>397</v>
      </c>
      <c r="E164" s="3523"/>
      <c r="F164" s="3523"/>
      <c r="G164" s="3524"/>
      <c r="H164" s="3525"/>
      <c r="I164" s="3525"/>
      <c r="J164" s="3526"/>
      <c r="L164" s="527" t="s">
        <v>414</v>
      </c>
    </row>
    <row r="165" spans="3:12" ht="19.5" thickBot="1">
      <c r="C165" s="3522"/>
      <c r="D165" s="3527" t="s">
        <v>398</v>
      </c>
      <c r="E165" s="3522"/>
      <c r="F165" s="3522"/>
      <c r="G165" s="3528"/>
      <c r="H165" s="3529"/>
      <c r="I165" s="3529"/>
      <c r="J165" s="3530"/>
      <c r="L165" s="527"/>
    </row>
    <row r="166" spans="3:12" ht="19.5" thickTop="1">
      <c r="C166" s="3512" t="s">
        <v>399</v>
      </c>
      <c r="D166" s="3512" t="s">
        <v>400</v>
      </c>
      <c r="E166" s="3513"/>
      <c r="F166" s="3513"/>
      <c r="G166" s="3514"/>
      <c r="H166" s="3515"/>
      <c r="I166" s="3515"/>
      <c r="J166" s="3516"/>
      <c r="L166" s="527"/>
    </row>
    <row r="167" spans="3:12" ht="18.75">
      <c r="C167" s="3517"/>
      <c r="D167" s="2258" t="s">
        <v>401</v>
      </c>
      <c r="E167" s="3517"/>
      <c r="F167" s="3517"/>
      <c r="G167" s="3518"/>
      <c r="H167" s="3519"/>
      <c r="I167" s="3519"/>
      <c r="J167" s="3520"/>
      <c r="L167" s="527"/>
    </row>
    <row r="168" spans="3:12" ht="19.5" thickBot="1">
      <c r="C168" s="3531"/>
      <c r="D168" s="3532" t="s">
        <v>402</v>
      </c>
      <c r="E168" s="3531"/>
      <c r="F168" s="3531"/>
      <c r="G168" s="3533"/>
      <c r="H168" s="3534"/>
      <c r="I168" s="3534"/>
      <c r="J168" s="3535"/>
      <c r="L168" s="527"/>
    </row>
    <row r="169" spans="3:12" ht="19.5" thickTop="1">
      <c r="C169" s="3521" t="s">
        <v>403</v>
      </c>
      <c r="D169" s="3521" t="s">
        <v>404</v>
      </c>
      <c r="E169" s="3523"/>
      <c r="F169" s="3523"/>
      <c r="G169" s="3524"/>
      <c r="H169" s="3525"/>
      <c r="I169" s="3525"/>
      <c r="J169" s="3526"/>
      <c r="L169" s="527"/>
    </row>
    <row r="170" spans="3:12" ht="19.5" thickBot="1">
      <c r="C170" s="3522"/>
      <c r="D170" s="3527" t="s">
        <v>405</v>
      </c>
      <c r="E170" s="3522"/>
      <c r="F170" s="3522"/>
      <c r="G170" s="3528"/>
      <c r="H170" s="3529"/>
      <c r="I170" s="3529"/>
      <c r="J170" s="3530"/>
      <c r="L170" s="527" t="s">
        <v>415</v>
      </c>
    </row>
    <row r="171" spans="3:12" ht="18.75" customHeight="1" thickTop="1">
      <c r="C171" s="2920" t="s">
        <v>408</v>
      </c>
      <c r="D171" s="3512" t="s">
        <v>416</v>
      </c>
      <c r="E171" s="3513"/>
      <c r="F171" s="3513"/>
      <c r="G171" s="3514"/>
      <c r="H171" s="3515"/>
      <c r="I171" s="3515"/>
      <c r="J171" s="3516"/>
      <c r="L171" s="527"/>
    </row>
    <row r="172" spans="3:12" ht="18.75">
      <c r="C172" s="3511"/>
      <c r="D172" s="2258" t="s">
        <v>417</v>
      </c>
      <c r="E172" s="3517"/>
      <c r="F172" s="3517"/>
      <c r="G172" s="3518"/>
      <c r="H172" s="3519"/>
      <c r="I172" s="3519"/>
      <c r="J172" s="3520"/>
      <c r="L172" s="527"/>
    </row>
    <row r="175" spans="3:12">
      <c r="C175" s="324" t="s">
        <v>308</v>
      </c>
    </row>
    <row r="176" spans="3:12">
      <c r="C176" s="2226" t="s">
        <v>406</v>
      </c>
      <c r="D176" s="2226"/>
      <c r="E176" s="2226"/>
      <c r="F176" s="2226"/>
      <c r="G176" s="2242"/>
      <c r="H176" s="2243"/>
      <c r="I176" s="2243"/>
      <c r="J176" s="3537"/>
      <c r="L176" s="527"/>
    </row>
    <row r="177" spans="3:12">
      <c r="C177" s="2226" t="s">
        <v>407</v>
      </c>
      <c r="D177" s="2226"/>
      <c r="E177" s="2226"/>
      <c r="F177" s="2226"/>
      <c r="G177" s="2242"/>
      <c r="H177" s="2243"/>
      <c r="I177" s="2243"/>
      <c r="J177" s="3537"/>
      <c r="L177" s="527"/>
    </row>
    <row r="178" spans="3:12">
      <c r="C178" s="2226" t="s">
        <v>412</v>
      </c>
      <c r="D178" s="2226"/>
      <c r="E178" s="2226"/>
      <c r="F178" s="2226"/>
      <c r="G178" s="2242"/>
      <c r="H178" s="2243"/>
      <c r="I178" s="2243"/>
      <c r="J178" s="3537"/>
      <c r="L178" s="527"/>
    </row>
    <row r="179" spans="3:12">
      <c r="C179" s="2226" t="s">
        <v>1980</v>
      </c>
      <c r="D179" s="2226"/>
      <c r="E179" s="2226"/>
      <c r="F179" s="2226"/>
      <c r="G179" s="2263"/>
      <c r="H179" s="2263"/>
      <c r="I179" s="2263"/>
      <c r="J179" s="2263"/>
      <c r="L179" s="527"/>
    </row>
    <row r="180" spans="3:12">
      <c r="C180" s="2226" t="s">
        <v>1981</v>
      </c>
      <c r="D180" s="2226"/>
      <c r="E180" s="2226"/>
      <c r="F180" s="2226"/>
      <c r="G180" s="2263"/>
      <c r="H180" s="2263"/>
      <c r="I180" s="2263"/>
      <c r="J180" s="2263"/>
      <c r="L180" s="527"/>
    </row>
    <row r="181" spans="3:12">
      <c r="C181" s="2258" t="s">
        <v>394</v>
      </c>
      <c r="D181" s="2258"/>
      <c r="E181" s="2258"/>
      <c r="F181" s="2258"/>
      <c r="G181" s="9" t="s">
        <v>12</v>
      </c>
      <c r="H181" s="23"/>
      <c r="I181" s="24"/>
      <c r="J181" s="335" t="s">
        <v>193</v>
      </c>
      <c r="L181" s="527"/>
    </row>
    <row r="182" spans="3:12">
      <c r="C182" s="2258"/>
      <c r="D182" s="2258"/>
      <c r="E182" s="2258"/>
      <c r="F182" s="2258"/>
      <c r="G182" s="9" t="s">
        <v>12</v>
      </c>
      <c r="H182" s="23"/>
      <c r="I182" s="24"/>
      <c r="J182" s="335" t="s">
        <v>194</v>
      </c>
      <c r="L182" s="527"/>
    </row>
    <row r="183" spans="3:12" ht="19.5" thickBot="1">
      <c r="C183" s="3532" t="s">
        <v>413</v>
      </c>
      <c r="D183" s="3531"/>
      <c r="E183" s="3531"/>
      <c r="F183" s="3531"/>
      <c r="G183" s="3536"/>
      <c r="H183" s="3536"/>
      <c r="I183" s="3536"/>
      <c r="J183" s="3536"/>
      <c r="L183" s="527" t="s">
        <v>396</v>
      </c>
    </row>
    <row r="184" spans="3:12" ht="19.5" thickTop="1">
      <c r="C184" s="3521" t="s">
        <v>395</v>
      </c>
      <c r="D184" s="3521" t="s">
        <v>397</v>
      </c>
      <c r="E184" s="3523"/>
      <c r="F184" s="3523"/>
      <c r="G184" s="3524"/>
      <c r="H184" s="3525"/>
      <c r="I184" s="3525"/>
      <c r="J184" s="3526"/>
      <c r="L184" s="527" t="s">
        <v>414</v>
      </c>
    </row>
    <row r="185" spans="3:12" ht="19.5" thickBot="1">
      <c r="C185" s="3522"/>
      <c r="D185" s="3527" t="s">
        <v>398</v>
      </c>
      <c r="E185" s="3522"/>
      <c r="F185" s="3522"/>
      <c r="G185" s="3528"/>
      <c r="H185" s="3529"/>
      <c r="I185" s="3529"/>
      <c r="J185" s="3530"/>
      <c r="L185" s="527"/>
    </row>
    <row r="186" spans="3:12" ht="19.5" thickTop="1">
      <c r="C186" s="3512" t="s">
        <v>399</v>
      </c>
      <c r="D186" s="3512" t="s">
        <v>400</v>
      </c>
      <c r="E186" s="3513"/>
      <c r="F186" s="3513"/>
      <c r="G186" s="3514"/>
      <c r="H186" s="3515"/>
      <c r="I186" s="3515"/>
      <c r="J186" s="3516"/>
      <c r="L186" s="527"/>
    </row>
    <row r="187" spans="3:12" ht="18.75">
      <c r="C187" s="3517"/>
      <c r="D187" s="2258" t="s">
        <v>401</v>
      </c>
      <c r="E187" s="3517"/>
      <c r="F187" s="3517"/>
      <c r="G187" s="3518"/>
      <c r="H187" s="3519"/>
      <c r="I187" s="3519"/>
      <c r="J187" s="3520"/>
      <c r="L187" s="527"/>
    </row>
    <row r="188" spans="3:12" ht="19.5" thickBot="1">
      <c r="C188" s="3531"/>
      <c r="D188" s="3532" t="s">
        <v>402</v>
      </c>
      <c r="E188" s="3531"/>
      <c r="F188" s="3531"/>
      <c r="G188" s="3533"/>
      <c r="H188" s="3534"/>
      <c r="I188" s="3534"/>
      <c r="J188" s="3535"/>
      <c r="L188" s="527"/>
    </row>
    <row r="189" spans="3:12" ht="19.5" thickTop="1">
      <c r="C189" s="3521" t="s">
        <v>403</v>
      </c>
      <c r="D189" s="3521" t="s">
        <v>404</v>
      </c>
      <c r="E189" s="3523"/>
      <c r="F189" s="3523"/>
      <c r="G189" s="3524"/>
      <c r="H189" s="3525"/>
      <c r="I189" s="3525"/>
      <c r="J189" s="3526"/>
      <c r="L189" s="527"/>
    </row>
    <row r="190" spans="3:12" ht="19.5" thickBot="1">
      <c r="C190" s="3522"/>
      <c r="D190" s="3527" t="s">
        <v>405</v>
      </c>
      <c r="E190" s="3522"/>
      <c r="F190" s="3522"/>
      <c r="G190" s="3528"/>
      <c r="H190" s="3529"/>
      <c r="I190" s="3529"/>
      <c r="J190" s="3530"/>
      <c r="L190" s="527" t="s">
        <v>415</v>
      </c>
    </row>
    <row r="191" spans="3:12" ht="18.75" customHeight="1" thickTop="1">
      <c r="C191" s="2920" t="s">
        <v>408</v>
      </c>
      <c r="D191" s="3512" t="s">
        <v>416</v>
      </c>
      <c r="E191" s="3513"/>
      <c r="F191" s="3513"/>
      <c r="G191" s="3514"/>
      <c r="H191" s="3515"/>
      <c r="I191" s="3515"/>
      <c r="J191" s="3516"/>
      <c r="L191" s="527"/>
    </row>
    <row r="192" spans="3:12" ht="18.75">
      <c r="C192" s="3511"/>
      <c r="D192" s="2258" t="s">
        <v>417</v>
      </c>
      <c r="E192" s="3517"/>
      <c r="F192" s="3517"/>
      <c r="G192" s="3518"/>
      <c r="H192" s="3519"/>
      <c r="I192" s="3519"/>
      <c r="J192" s="3520"/>
      <c r="L192" s="527"/>
    </row>
    <row r="195" spans="3:12">
      <c r="C195" s="324" t="s">
        <v>411</v>
      </c>
    </row>
    <row r="196" spans="3:12">
      <c r="C196" s="2226" t="s">
        <v>406</v>
      </c>
      <c r="D196" s="2226"/>
      <c r="E196" s="2226"/>
      <c r="F196" s="2226"/>
      <c r="G196" s="2242"/>
      <c r="H196" s="2243"/>
      <c r="I196" s="2243"/>
      <c r="J196" s="3537"/>
      <c r="L196" s="527"/>
    </row>
    <row r="197" spans="3:12">
      <c r="C197" s="2226" t="s">
        <v>407</v>
      </c>
      <c r="D197" s="2226"/>
      <c r="E197" s="2226"/>
      <c r="F197" s="2226"/>
      <c r="G197" s="2242"/>
      <c r="H197" s="2243"/>
      <c r="I197" s="2243"/>
      <c r="J197" s="3537"/>
      <c r="L197" s="527"/>
    </row>
    <row r="198" spans="3:12">
      <c r="C198" s="2226" t="s">
        <v>412</v>
      </c>
      <c r="D198" s="2226"/>
      <c r="E198" s="2226"/>
      <c r="F198" s="2226"/>
      <c r="G198" s="2242"/>
      <c r="H198" s="2243"/>
      <c r="I198" s="2243"/>
      <c r="J198" s="3537"/>
      <c r="L198" s="527"/>
    </row>
    <row r="199" spans="3:12">
      <c r="C199" s="2226" t="s">
        <v>1980</v>
      </c>
      <c r="D199" s="2226"/>
      <c r="E199" s="2226"/>
      <c r="F199" s="2226"/>
      <c r="G199" s="2263"/>
      <c r="H199" s="2263"/>
      <c r="I199" s="2263"/>
      <c r="J199" s="2263"/>
      <c r="L199" s="527"/>
    </row>
    <row r="200" spans="3:12">
      <c r="C200" s="2226" t="s">
        <v>1981</v>
      </c>
      <c r="D200" s="2226"/>
      <c r="E200" s="2226"/>
      <c r="F200" s="2226"/>
      <c r="G200" s="2263"/>
      <c r="H200" s="2263"/>
      <c r="I200" s="2263"/>
      <c r="J200" s="2263"/>
      <c r="L200" s="527"/>
    </row>
    <row r="201" spans="3:12">
      <c r="C201" s="2258" t="s">
        <v>394</v>
      </c>
      <c r="D201" s="2258"/>
      <c r="E201" s="2258"/>
      <c r="F201" s="2258"/>
      <c r="G201" s="9" t="s">
        <v>12</v>
      </c>
      <c r="H201" s="23"/>
      <c r="I201" s="24"/>
      <c r="J201" s="335" t="s">
        <v>193</v>
      </c>
      <c r="L201" s="527"/>
    </row>
    <row r="202" spans="3:12">
      <c r="C202" s="2258"/>
      <c r="D202" s="2258"/>
      <c r="E202" s="2258"/>
      <c r="F202" s="2258"/>
      <c r="G202" s="9" t="s">
        <v>12</v>
      </c>
      <c r="H202" s="23"/>
      <c r="I202" s="24"/>
      <c r="J202" s="335" t="s">
        <v>194</v>
      </c>
      <c r="L202" s="527"/>
    </row>
    <row r="203" spans="3:12" ht="19.5" thickBot="1">
      <c r="C203" s="3532" t="s">
        <v>413</v>
      </c>
      <c r="D203" s="3531"/>
      <c r="E203" s="3531"/>
      <c r="F203" s="3531"/>
      <c r="G203" s="3536"/>
      <c r="H203" s="3536"/>
      <c r="I203" s="3536"/>
      <c r="J203" s="3536"/>
      <c r="L203" s="527" t="s">
        <v>396</v>
      </c>
    </row>
    <row r="204" spans="3:12" ht="19.5" thickTop="1">
      <c r="C204" s="3521" t="s">
        <v>395</v>
      </c>
      <c r="D204" s="3521" t="s">
        <v>397</v>
      </c>
      <c r="E204" s="3523"/>
      <c r="F204" s="3523"/>
      <c r="G204" s="3524"/>
      <c r="H204" s="3525"/>
      <c r="I204" s="3525"/>
      <c r="J204" s="3526"/>
      <c r="L204" s="527" t="s">
        <v>414</v>
      </c>
    </row>
    <row r="205" spans="3:12" ht="19.5" thickBot="1">
      <c r="C205" s="3522"/>
      <c r="D205" s="3527" t="s">
        <v>398</v>
      </c>
      <c r="E205" s="3522"/>
      <c r="F205" s="3522"/>
      <c r="G205" s="3528"/>
      <c r="H205" s="3529"/>
      <c r="I205" s="3529"/>
      <c r="J205" s="3530"/>
      <c r="L205" s="527"/>
    </row>
    <row r="206" spans="3:12" ht="19.5" thickTop="1">
      <c r="C206" s="3512" t="s">
        <v>399</v>
      </c>
      <c r="D206" s="3512" t="s">
        <v>400</v>
      </c>
      <c r="E206" s="3513"/>
      <c r="F206" s="3513"/>
      <c r="G206" s="3514"/>
      <c r="H206" s="3515"/>
      <c r="I206" s="3515"/>
      <c r="J206" s="3516"/>
      <c r="L206" s="527"/>
    </row>
    <row r="207" spans="3:12" ht="18.75">
      <c r="C207" s="3517"/>
      <c r="D207" s="2258" t="s">
        <v>401</v>
      </c>
      <c r="E207" s="3517"/>
      <c r="F207" s="3517"/>
      <c r="G207" s="3518"/>
      <c r="H207" s="3519"/>
      <c r="I207" s="3519"/>
      <c r="J207" s="3520"/>
      <c r="L207" s="527"/>
    </row>
    <row r="208" spans="3:12" ht="19.5" thickBot="1">
      <c r="C208" s="3531"/>
      <c r="D208" s="3532" t="s">
        <v>402</v>
      </c>
      <c r="E208" s="3531"/>
      <c r="F208" s="3531"/>
      <c r="G208" s="3533"/>
      <c r="H208" s="3534"/>
      <c r="I208" s="3534"/>
      <c r="J208" s="3535"/>
      <c r="L208" s="527"/>
    </row>
    <row r="209" spans="3:12" ht="19.5" thickTop="1">
      <c r="C209" s="3521" t="s">
        <v>403</v>
      </c>
      <c r="D209" s="3521" t="s">
        <v>404</v>
      </c>
      <c r="E209" s="3523"/>
      <c r="F209" s="3523"/>
      <c r="G209" s="3524"/>
      <c r="H209" s="3525"/>
      <c r="I209" s="3525"/>
      <c r="J209" s="3526"/>
      <c r="L209" s="527"/>
    </row>
    <row r="210" spans="3:12" ht="19.5" thickBot="1">
      <c r="C210" s="3522"/>
      <c r="D210" s="3527" t="s">
        <v>405</v>
      </c>
      <c r="E210" s="3522"/>
      <c r="F210" s="3522"/>
      <c r="G210" s="3528"/>
      <c r="H210" s="3529"/>
      <c r="I210" s="3529"/>
      <c r="J210" s="3530"/>
      <c r="L210" s="527" t="s">
        <v>415</v>
      </c>
    </row>
    <row r="211" spans="3:12" ht="18.75" customHeight="1" thickTop="1">
      <c r="C211" s="2920" t="s">
        <v>408</v>
      </c>
      <c r="D211" s="3512" t="s">
        <v>416</v>
      </c>
      <c r="E211" s="3513"/>
      <c r="F211" s="3513"/>
      <c r="G211" s="3514"/>
      <c r="H211" s="3515"/>
      <c r="I211" s="3515"/>
      <c r="J211" s="3516"/>
      <c r="L211" s="527"/>
    </row>
    <row r="212" spans="3:12" ht="18.75">
      <c r="C212" s="3511"/>
      <c r="D212" s="2258" t="s">
        <v>417</v>
      </c>
      <c r="E212" s="3517"/>
      <c r="F212" s="3517"/>
      <c r="G212" s="3518"/>
      <c r="H212" s="3519"/>
      <c r="I212" s="3519"/>
      <c r="J212" s="3520"/>
      <c r="L212" s="527"/>
    </row>
  </sheetData>
  <sheetProtection algorithmName="SHA-512" hashValue="7N2SUK706a34qVp7CqfKnCz+g3+uYu94fjFrlj0D0v/YZNTtIBrZMqKs6AjheYM9GTu/PoTwfH9gFNHrd1uNkA==" saltValue="o1LDYlvZ85OcU9MA6LjQ8w==" spinCount="100000" sheet="1" objects="1" scenarios="1"/>
  <mergeCells count="350">
    <mergeCell ref="C49:C50"/>
    <mergeCell ref="D49:F49"/>
    <mergeCell ref="G49:J49"/>
    <mergeCell ref="D50:F50"/>
    <mergeCell ref="G50:J50"/>
    <mergeCell ref="C51:C52"/>
    <mergeCell ref="D51:F51"/>
    <mergeCell ref="G51:J51"/>
    <mergeCell ref="D52:F52"/>
    <mergeCell ref="G52:J52"/>
    <mergeCell ref="C36:F36"/>
    <mergeCell ref="G36:J36"/>
    <mergeCell ref="C37:F37"/>
    <mergeCell ref="G37:J37"/>
    <mergeCell ref="C38:F38"/>
    <mergeCell ref="G38:J38"/>
    <mergeCell ref="C39:F39"/>
    <mergeCell ref="G39:J39"/>
    <mergeCell ref="C16:F16"/>
    <mergeCell ref="C17:F17"/>
    <mergeCell ref="C18:F18"/>
    <mergeCell ref="C19:F19"/>
    <mergeCell ref="C20:F20"/>
    <mergeCell ref="G28:J28"/>
    <mergeCell ref="G29:J29"/>
    <mergeCell ref="G30:J30"/>
    <mergeCell ref="G31:J31"/>
    <mergeCell ref="G18:J18"/>
    <mergeCell ref="G16:J16"/>
    <mergeCell ref="G17:J17"/>
    <mergeCell ref="G19:J19"/>
    <mergeCell ref="G20:J20"/>
    <mergeCell ref="G23:J23"/>
    <mergeCell ref="G24:J24"/>
    <mergeCell ref="C21:F22"/>
    <mergeCell ref="C29:C30"/>
    <mergeCell ref="D29:F29"/>
    <mergeCell ref="D30:F30"/>
    <mergeCell ref="C31:C32"/>
    <mergeCell ref="D31:F31"/>
    <mergeCell ref="D32:F32"/>
    <mergeCell ref="G32:J32"/>
    <mergeCell ref="D26:F26"/>
    <mergeCell ref="D27:F27"/>
    <mergeCell ref="D28:F28"/>
    <mergeCell ref="G25:J25"/>
    <mergeCell ref="G26:J26"/>
    <mergeCell ref="G27:J27"/>
    <mergeCell ref="C23:F23"/>
    <mergeCell ref="C24:C25"/>
    <mergeCell ref="D24:F24"/>
    <mergeCell ref="D25:F25"/>
    <mergeCell ref="C26:C28"/>
    <mergeCell ref="C40:F40"/>
    <mergeCell ref="G40:J40"/>
    <mergeCell ref="G44:J44"/>
    <mergeCell ref="D45:F45"/>
    <mergeCell ref="G45:J45"/>
    <mergeCell ref="C46:C48"/>
    <mergeCell ref="D46:F46"/>
    <mergeCell ref="G46:J46"/>
    <mergeCell ref="D47:F47"/>
    <mergeCell ref="G47:J47"/>
    <mergeCell ref="D48:F48"/>
    <mergeCell ref="G48:J48"/>
    <mergeCell ref="C41:F42"/>
    <mergeCell ref="C43:F43"/>
    <mergeCell ref="G43:J43"/>
    <mergeCell ref="C44:C45"/>
    <mergeCell ref="D44:F44"/>
    <mergeCell ref="C59:F59"/>
    <mergeCell ref="G59:J59"/>
    <mergeCell ref="C60:F60"/>
    <mergeCell ref="G60:J60"/>
    <mergeCell ref="C61:F62"/>
    <mergeCell ref="C56:F56"/>
    <mergeCell ref="G56:J56"/>
    <mergeCell ref="C57:F57"/>
    <mergeCell ref="G57:J57"/>
    <mergeCell ref="C58:F58"/>
    <mergeCell ref="G58:J58"/>
    <mergeCell ref="C66:C68"/>
    <mergeCell ref="D66:F66"/>
    <mergeCell ref="G66:J66"/>
    <mergeCell ref="D67:F67"/>
    <mergeCell ref="G67:J67"/>
    <mergeCell ref="D68:F68"/>
    <mergeCell ref="G68:J68"/>
    <mergeCell ref="C63:F63"/>
    <mergeCell ref="G63:J63"/>
    <mergeCell ref="C64:C65"/>
    <mergeCell ref="D64:F64"/>
    <mergeCell ref="G64:J64"/>
    <mergeCell ref="D65:F65"/>
    <mergeCell ref="G65:J65"/>
    <mergeCell ref="C71:C72"/>
    <mergeCell ref="D71:F71"/>
    <mergeCell ref="G71:J71"/>
    <mergeCell ref="D72:F72"/>
    <mergeCell ref="G72:J72"/>
    <mergeCell ref="C69:C70"/>
    <mergeCell ref="D69:F69"/>
    <mergeCell ref="G69:J69"/>
    <mergeCell ref="D70:F70"/>
    <mergeCell ref="G70:J70"/>
    <mergeCell ref="C79:F79"/>
    <mergeCell ref="G79:J79"/>
    <mergeCell ref="C80:F80"/>
    <mergeCell ref="G80:J80"/>
    <mergeCell ref="C81:F82"/>
    <mergeCell ref="C76:F76"/>
    <mergeCell ref="G76:J76"/>
    <mergeCell ref="C77:F77"/>
    <mergeCell ref="G77:J77"/>
    <mergeCell ref="C78:F78"/>
    <mergeCell ref="G78:J78"/>
    <mergeCell ref="C86:C88"/>
    <mergeCell ref="D86:F86"/>
    <mergeCell ref="G86:J86"/>
    <mergeCell ref="D87:F87"/>
    <mergeCell ref="G87:J87"/>
    <mergeCell ref="D88:F88"/>
    <mergeCell ref="G88:J88"/>
    <mergeCell ref="C83:F83"/>
    <mergeCell ref="G83:J83"/>
    <mergeCell ref="C84:C85"/>
    <mergeCell ref="D84:F84"/>
    <mergeCell ref="G84:J84"/>
    <mergeCell ref="D85:F85"/>
    <mergeCell ref="G85:J85"/>
    <mergeCell ref="C91:C92"/>
    <mergeCell ref="D91:F91"/>
    <mergeCell ref="G91:J91"/>
    <mergeCell ref="D92:F92"/>
    <mergeCell ref="G92:J92"/>
    <mergeCell ref="C89:C90"/>
    <mergeCell ref="D89:F89"/>
    <mergeCell ref="G89:J89"/>
    <mergeCell ref="D90:F90"/>
    <mergeCell ref="G90:J90"/>
    <mergeCell ref="C99:F99"/>
    <mergeCell ref="G99:J99"/>
    <mergeCell ref="C100:F100"/>
    <mergeCell ref="G100:J100"/>
    <mergeCell ref="C101:F102"/>
    <mergeCell ref="C96:F96"/>
    <mergeCell ref="G96:J96"/>
    <mergeCell ref="C97:F97"/>
    <mergeCell ref="G97:J97"/>
    <mergeCell ref="C98:F98"/>
    <mergeCell ref="G98:J98"/>
    <mergeCell ref="C106:C108"/>
    <mergeCell ref="D106:F106"/>
    <mergeCell ref="G106:J106"/>
    <mergeCell ref="D107:F107"/>
    <mergeCell ref="G107:J107"/>
    <mergeCell ref="D108:F108"/>
    <mergeCell ref="G108:J108"/>
    <mergeCell ref="C103:F103"/>
    <mergeCell ref="G103:J103"/>
    <mergeCell ref="C104:C105"/>
    <mergeCell ref="D104:F104"/>
    <mergeCell ref="G104:J104"/>
    <mergeCell ref="D105:F105"/>
    <mergeCell ref="G105:J105"/>
    <mergeCell ref="C111:C112"/>
    <mergeCell ref="D111:F111"/>
    <mergeCell ref="G111:J111"/>
    <mergeCell ref="D112:F112"/>
    <mergeCell ref="G112:J112"/>
    <mergeCell ref="C109:C110"/>
    <mergeCell ref="D109:F109"/>
    <mergeCell ref="G109:J109"/>
    <mergeCell ref="D110:F110"/>
    <mergeCell ref="G110:J110"/>
    <mergeCell ref="C119:F119"/>
    <mergeCell ref="G119:J119"/>
    <mergeCell ref="C120:F120"/>
    <mergeCell ref="G120:J120"/>
    <mergeCell ref="C121:F122"/>
    <mergeCell ref="C116:F116"/>
    <mergeCell ref="G116:J116"/>
    <mergeCell ref="C117:F117"/>
    <mergeCell ref="G117:J117"/>
    <mergeCell ref="C118:F118"/>
    <mergeCell ref="G118:J118"/>
    <mergeCell ref="C126:C128"/>
    <mergeCell ref="D126:F126"/>
    <mergeCell ref="G126:J126"/>
    <mergeCell ref="D127:F127"/>
    <mergeCell ref="G127:J127"/>
    <mergeCell ref="D128:F128"/>
    <mergeCell ref="G128:J128"/>
    <mergeCell ref="C123:F123"/>
    <mergeCell ref="G123:J123"/>
    <mergeCell ref="C124:C125"/>
    <mergeCell ref="D124:F124"/>
    <mergeCell ref="G124:J124"/>
    <mergeCell ref="D125:F125"/>
    <mergeCell ref="G125:J125"/>
    <mergeCell ref="C131:C132"/>
    <mergeCell ref="D131:F131"/>
    <mergeCell ref="G131:J131"/>
    <mergeCell ref="D132:F132"/>
    <mergeCell ref="G132:J132"/>
    <mergeCell ref="C129:C130"/>
    <mergeCell ref="D129:F129"/>
    <mergeCell ref="G129:J129"/>
    <mergeCell ref="D130:F130"/>
    <mergeCell ref="G130:J130"/>
    <mergeCell ref="C139:F139"/>
    <mergeCell ref="G139:J139"/>
    <mergeCell ref="C140:F140"/>
    <mergeCell ref="G140:J140"/>
    <mergeCell ref="C141:F142"/>
    <mergeCell ref="C136:F136"/>
    <mergeCell ref="G136:J136"/>
    <mergeCell ref="C137:F137"/>
    <mergeCell ref="G137:J137"/>
    <mergeCell ref="C138:F138"/>
    <mergeCell ref="G138:J138"/>
    <mergeCell ref="C146:C148"/>
    <mergeCell ref="D146:F146"/>
    <mergeCell ref="G146:J146"/>
    <mergeCell ref="D147:F147"/>
    <mergeCell ref="G147:J147"/>
    <mergeCell ref="D148:F148"/>
    <mergeCell ref="G148:J148"/>
    <mergeCell ref="C143:F143"/>
    <mergeCell ref="G143:J143"/>
    <mergeCell ref="C144:C145"/>
    <mergeCell ref="D144:F144"/>
    <mergeCell ref="G144:J144"/>
    <mergeCell ref="D145:F145"/>
    <mergeCell ref="G145:J145"/>
    <mergeCell ref="C151:C152"/>
    <mergeCell ref="D151:F151"/>
    <mergeCell ref="G151:J151"/>
    <mergeCell ref="D152:F152"/>
    <mergeCell ref="G152:J152"/>
    <mergeCell ref="C149:C150"/>
    <mergeCell ref="D149:F149"/>
    <mergeCell ref="G149:J149"/>
    <mergeCell ref="D150:F150"/>
    <mergeCell ref="G150:J150"/>
    <mergeCell ref="C159:F159"/>
    <mergeCell ref="G159:J159"/>
    <mergeCell ref="C160:F160"/>
    <mergeCell ref="G160:J160"/>
    <mergeCell ref="C161:F162"/>
    <mergeCell ref="C156:F156"/>
    <mergeCell ref="G156:J156"/>
    <mergeCell ref="C157:F157"/>
    <mergeCell ref="G157:J157"/>
    <mergeCell ref="C158:F158"/>
    <mergeCell ref="G158:J158"/>
    <mergeCell ref="C166:C168"/>
    <mergeCell ref="D166:F166"/>
    <mergeCell ref="G166:J166"/>
    <mergeCell ref="D167:F167"/>
    <mergeCell ref="G167:J167"/>
    <mergeCell ref="D168:F168"/>
    <mergeCell ref="G168:J168"/>
    <mergeCell ref="C163:F163"/>
    <mergeCell ref="G163:J163"/>
    <mergeCell ref="C164:C165"/>
    <mergeCell ref="D164:F164"/>
    <mergeCell ref="G164:J164"/>
    <mergeCell ref="D165:F165"/>
    <mergeCell ref="G165:J165"/>
    <mergeCell ref="C171:C172"/>
    <mergeCell ref="D171:F171"/>
    <mergeCell ref="G171:J171"/>
    <mergeCell ref="D172:F172"/>
    <mergeCell ref="G172:J172"/>
    <mergeCell ref="C169:C170"/>
    <mergeCell ref="D169:F169"/>
    <mergeCell ref="G169:J169"/>
    <mergeCell ref="D170:F170"/>
    <mergeCell ref="G170:J170"/>
    <mergeCell ref="C179:F179"/>
    <mergeCell ref="G179:J179"/>
    <mergeCell ref="C180:F180"/>
    <mergeCell ref="G180:J180"/>
    <mergeCell ref="C181:F182"/>
    <mergeCell ref="C176:F176"/>
    <mergeCell ref="G176:J176"/>
    <mergeCell ref="C177:F177"/>
    <mergeCell ref="G177:J177"/>
    <mergeCell ref="C178:F178"/>
    <mergeCell ref="G178:J178"/>
    <mergeCell ref="C186:C188"/>
    <mergeCell ref="D186:F186"/>
    <mergeCell ref="G186:J186"/>
    <mergeCell ref="D187:F187"/>
    <mergeCell ref="G187:J187"/>
    <mergeCell ref="D188:F188"/>
    <mergeCell ref="G188:J188"/>
    <mergeCell ref="C183:F183"/>
    <mergeCell ref="G183:J183"/>
    <mergeCell ref="C184:C185"/>
    <mergeCell ref="D184:F184"/>
    <mergeCell ref="G184:J184"/>
    <mergeCell ref="D185:F185"/>
    <mergeCell ref="G185:J185"/>
    <mergeCell ref="C191:C192"/>
    <mergeCell ref="D191:F191"/>
    <mergeCell ref="G191:J191"/>
    <mergeCell ref="D192:F192"/>
    <mergeCell ref="G192:J192"/>
    <mergeCell ref="C189:C190"/>
    <mergeCell ref="D189:F189"/>
    <mergeCell ref="G189:J189"/>
    <mergeCell ref="D190:F190"/>
    <mergeCell ref="G190:J190"/>
    <mergeCell ref="C199:F199"/>
    <mergeCell ref="G199:J199"/>
    <mergeCell ref="C200:F200"/>
    <mergeCell ref="G200:J200"/>
    <mergeCell ref="C201:F202"/>
    <mergeCell ref="C196:F196"/>
    <mergeCell ref="G196:J196"/>
    <mergeCell ref="C197:F197"/>
    <mergeCell ref="G197:J197"/>
    <mergeCell ref="C198:F198"/>
    <mergeCell ref="G198:J198"/>
    <mergeCell ref="C206:C208"/>
    <mergeCell ref="D206:F206"/>
    <mergeCell ref="G206:J206"/>
    <mergeCell ref="D207:F207"/>
    <mergeCell ref="G207:J207"/>
    <mergeCell ref="D208:F208"/>
    <mergeCell ref="G208:J208"/>
    <mergeCell ref="C203:F203"/>
    <mergeCell ref="G203:J203"/>
    <mergeCell ref="C204:C205"/>
    <mergeCell ref="D204:F204"/>
    <mergeCell ref="G204:J204"/>
    <mergeCell ref="D205:F205"/>
    <mergeCell ref="G205:J205"/>
    <mergeCell ref="C211:C212"/>
    <mergeCell ref="D211:F211"/>
    <mergeCell ref="G211:J211"/>
    <mergeCell ref="D212:F212"/>
    <mergeCell ref="G212:J212"/>
    <mergeCell ref="C209:C210"/>
    <mergeCell ref="D209:F209"/>
    <mergeCell ref="G209:J209"/>
    <mergeCell ref="D210:F210"/>
    <mergeCell ref="G210:J210"/>
  </mergeCells>
  <phoneticPr fontId="2"/>
  <dataValidations count="4">
    <dataValidation type="list" allowBlank="1" showInputMessage="1" showErrorMessage="1" sqref="H21:H22 H41:H42 H61:H62 H81:H82 H101:H102 H121:H122 H141:H142 H161:H162 H181:H182 H201:H202" xr:uid="{3A87109E-E9B1-4191-8E63-1963FA0AFE47}">
      <formula1>INDIRECT(G21)</formula1>
    </dataValidation>
    <dataValidation type="list" allowBlank="1" showInputMessage="1" showErrorMessage="1" sqref="G16:J16 G36:J36 G56:J56 G76:J76 G96:J96 G116:J116 G136:J136 G156:J156 G176:J176 G196:J196" xr:uid="{4360F641-41A2-49B5-A092-8585BCBDBD4F}">
      <formula1>貸家貸地</formula1>
    </dataValidation>
    <dataValidation type="list" allowBlank="1" showInputMessage="1" showErrorMessage="1" sqref="G17:J17 G37:J37 G57:J57 G77:J77 G97:J97 G117:J117 G137:J137 G157:J157 G177:J177 G197:J197" xr:uid="{C458A536-E78B-4B76-88EA-D700AE7A8F54}">
      <formula1>用途</formula1>
    </dataValidation>
    <dataValidation type="custom" allowBlank="1" showInputMessage="1" showErrorMessage="1" error="数値のみ入力してください。" sqref="G24:J32 G44:J52 G64:J72 G84:J92 G104:J112 G124:J132 G144:J152 G164:J172 G184:J192 G204:J212" xr:uid="{1106AFCF-5949-4A30-A5C4-0A2DC69212F4}">
      <formula1>ISNUMBER(G24)</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D4A839EA-B861-449A-9EC9-B5BA43D015AA}">
          <x14:formula1>
            <xm:f>リスト!$G$4:$G$34</xm:f>
          </x14:formula1>
          <xm:sqref>D7 G7</xm:sqref>
        </x14:dataValidation>
        <x14:dataValidation type="list" allowBlank="1" showInputMessage="1" showErrorMessage="1" xr:uid="{EFC9153A-44C9-44C0-8FA4-5CC73D2106A8}">
          <x14:formula1>
            <xm:f>リスト!$F$4:$F$15</xm:f>
          </x14:formula1>
          <xm:sqref>C7 F7 I21:I22 I41:I42 I61:I62 I81:I82 I101:I102 I121:I122 I141:I142 I161:I162 I181:I182 I201:I202</xm:sqref>
        </x14:dataValidation>
        <x14:dataValidation type="list" allowBlank="1" showInputMessage="1" showErrorMessage="1" xr:uid="{E6FE4E2E-B8A6-4876-BD5C-B8A3B2D91D93}">
          <x14:formula1>
            <xm:f>リスト!$A$3:$E$3</xm:f>
          </x14:formula1>
          <xm:sqref>G201:G202 G41:G42 G61:G62 G81:G82 G101:G102 G121:G122 G141:G142 G161:G162 G181:G182 G21:G22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A7D65-7E86-4F64-AADD-CC7B5586A83B}">
  <sheetPr codeName="Sheet13">
    <tabColor rgb="FFFF0000"/>
    <pageSetUpPr autoPageBreaks="0"/>
  </sheetPr>
  <dimension ref="B2:M129"/>
  <sheetViews>
    <sheetView showGridLines="0" showRowColHeaders="0" zoomScaleNormal="100" workbookViewId="0"/>
  </sheetViews>
  <sheetFormatPr defaultRowHeight="15.75"/>
  <cols>
    <col min="1" max="2" width="3.625" style="34" customWidth="1"/>
    <col min="3" max="5" width="10.625" style="34" customWidth="1"/>
    <col min="6" max="12" width="12.625" style="34" customWidth="1"/>
    <col min="13" max="14" width="10.625" style="34" customWidth="1"/>
    <col min="15" max="16384" width="9" style="34"/>
  </cols>
  <sheetData>
    <row r="2" spans="2:12" ht="28.5">
      <c r="B2" s="312" t="s">
        <v>391</v>
      </c>
    </row>
    <row r="3" spans="2:12" ht="19.5">
      <c r="C3" s="313" t="s">
        <v>1969</v>
      </c>
    </row>
    <row r="5" spans="2:12">
      <c r="B5" s="314" t="s">
        <v>434</v>
      </c>
    </row>
    <row r="6" spans="2:12">
      <c r="B6" s="337" t="s">
        <v>206</v>
      </c>
      <c r="C6" s="34" t="s">
        <v>228</v>
      </c>
    </row>
    <row r="7" spans="2:12">
      <c r="B7" s="337"/>
      <c r="C7" s="34" t="s">
        <v>229</v>
      </c>
    </row>
    <row r="8" spans="2:12">
      <c r="B8" s="337" t="s">
        <v>206</v>
      </c>
      <c r="C8" s="34" t="s">
        <v>440</v>
      </c>
    </row>
    <row r="9" spans="2:12">
      <c r="B9" s="324"/>
    </row>
    <row r="10" spans="2:12" ht="31.5" customHeight="1">
      <c r="B10" s="324"/>
      <c r="C10" s="323"/>
      <c r="D10" s="2240" t="s">
        <v>220</v>
      </c>
      <c r="E10" s="2241"/>
      <c r="F10" s="338" t="s">
        <v>221</v>
      </c>
      <c r="G10" s="338" t="s">
        <v>222</v>
      </c>
      <c r="H10" s="338" t="s">
        <v>223</v>
      </c>
      <c r="I10" s="338" t="s">
        <v>224</v>
      </c>
      <c r="J10" s="338" t="s">
        <v>219</v>
      </c>
      <c r="K10" s="339"/>
      <c r="L10" s="529"/>
    </row>
    <row r="11" spans="2:12" ht="15.75" customHeight="1">
      <c r="B11" s="324"/>
      <c r="C11" s="323" t="s">
        <v>216</v>
      </c>
      <c r="D11" s="2242"/>
      <c r="E11" s="2243"/>
      <c r="F11" s="21"/>
      <c r="G11" s="22"/>
      <c r="H11" s="785"/>
      <c r="I11" s="785"/>
      <c r="J11" s="340">
        <f>計算シート!K125</f>
        <v>0</v>
      </c>
      <c r="K11" s="341"/>
      <c r="L11" s="343"/>
    </row>
    <row r="12" spans="2:12" ht="15.75" customHeight="1">
      <c r="B12" s="324"/>
      <c r="C12" s="323" t="s">
        <v>217</v>
      </c>
      <c r="D12" s="2242"/>
      <c r="E12" s="2243"/>
      <c r="F12" s="21"/>
      <c r="G12" s="22"/>
      <c r="H12" s="785"/>
      <c r="I12" s="785"/>
      <c r="J12" s="340">
        <f>計算シート!K126</f>
        <v>0</v>
      </c>
      <c r="K12" s="341"/>
      <c r="L12" s="343"/>
    </row>
    <row r="13" spans="2:12">
      <c r="B13" s="325"/>
      <c r="C13" s="127"/>
      <c r="D13" s="127"/>
      <c r="E13" s="127"/>
      <c r="F13" s="127"/>
      <c r="G13" s="127"/>
      <c r="H13" s="127"/>
      <c r="I13" s="127"/>
      <c r="J13" s="342"/>
      <c r="K13" s="343"/>
      <c r="L13" s="343"/>
    </row>
    <row r="14" spans="2:12" ht="31.5">
      <c r="C14" s="323"/>
      <c r="D14" s="335" t="s">
        <v>226</v>
      </c>
      <c r="E14" s="344" t="s">
        <v>222</v>
      </c>
      <c r="F14" s="344" t="s">
        <v>227</v>
      </c>
      <c r="G14" s="344" t="s">
        <v>224</v>
      </c>
      <c r="H14" s="335" t="s">
        <v>219</v>
      </c>
      <c r="I14" s="339"/>
      <c r="J14" s="343"/>
      <c r="K14" s="343"/>
      <c r="L14" s="343"/>
    </row>
    <row r="15" spans="2:12">
      <c r="C15" s="335" t="s">
        <v>334</v>
      </c>
      <c r="D15" s="83"/>
      <c r="E15" s="22"/>
      <c r="F15" s="785"/>
      <c r="G15" s="785"/>
      <c r="H15" s="340">
        <f>計算シート!K127</f>
        <v>0</v>
      </c>
      <c r="I15" s="341"/>
      <c r="J15" s="343"/>
      <c r="K15" s="343"/>
      <c r="L15" s="343"/>
    </row>
    <row r="16" spans="2:12">
      <c r="C16" s="328"/>
      <c r="D16" s="326"/>
      <c r="E16" s="326"/>
      <c r="F16" s="326"/>
      <c r="G16" s="326"/>
      <c r="H16" s="326"/>
      <c r="I16" s="326"/>
      <c r="J16" s="326"/>
      <c r="K16" s="327"/>
      <c r="L16" s="327"/>
    </row>
    <row r="17" spans="2:12">
      <c r="C17" s="329"/>
      <c r="D17" s="329"/>
      <c r="E17" s="329"/>
      <c r="F17" s="329"/>
      <c r="G17" s="329"/>
      <c r="H17" s="329"/>
      <c r="I17" s="329"/>
      <c r="J17" s="329"/>
      <c r="K17" s="346"/>
      <c r="L17" s="346"/>
    </row>
    <row r="18" spans="2:12">
      <c r="B18" s="314" t="s">
        <v>430</v>
      </c>
    </row>
    <row r="19" spans="2:12">
      <c r="B19" s="320"/>
      <c r="C19" s="34" t="s">
        <v>232</v>
      </c>
    </row>
    <row r="20" spans="2:12">
      <c r="C20" s="34" t="s">
        <v>233</v>
      </c>
    </row>
    <row r="21" spans="2:12">
      <c r="C21" s="347" t="s">
        <v>234</v>
      </c>
      <c r="D21" s="348"/>
      <c r="E21" s="348"/>
    </row>
    <row r="22" spans="2:12">
      <c r="C22" s="330"/>
      <c r="D22" s="331"/>
      <c r="E22" s="331"/>
    </row>
    <row r="23" spans="2:12">
      <c r="C23" s="2245"/>
      <c r="D23" s="2246"/>
      <c r="E23" s="2247"/>
      <c r="F23" s="34" t="s">
        <v>1509</v>
      </c>
    </row>
    <row r="26" spans="2:12">
      <c r="B26" s="314" t="s">
        <v>431</v>
      </c>
    </row>
    <row r="27" spans="2:12">
      <c r="B27" s="332"/>
      <c r="C27" s="325" t="s">
        <v>235</v>
      </c>
      <c r="D27" s="325"/>
      <c r="E27" s="325"/>
      <c r="F27" s="325"/>
      <c r="G27" s="325"/>
      <c r="H27" s="325"/>
    </row>
    <row r="28" spans="2:12">
      <c r="B28" s="333"/>
      <c r="C28" s="325" t="s">
        <v>236</v>
      </c>
      <c r="D28" s="325"/>
      <c r="E28" s="325"/>
      <c r="F28" s="325"/>
      <c r="G28" s="325"/>
      <c r="H28" s="325"/>
    </row>
    <row r="29" spans="2:12">
      <c r="B29" s="325"/>
      <c r="C29" s="325"/>
      <c r="D29" s="325"/>
      <c r="E29" s="325"/>
      <c r="F29" s="325"/>
      <c r="G29" s="325"/>
      <c r="H29" s="325"/>
    </row>
    <row r="30" spans="2:12">
      <c r="B30" s="325"/>
      <c r="C30" s="2245"/>
      <c r="D30" s="2246"/>
      <c r="E30" s="2247"/>
      <c r="F30" s="325" t="s">
        <v>1509</v>
      </c>
      <c r="G30" s="325"/>
      <c r="H30" s="325"/>
    </row>
    <row r="31" spans="2:12">
      <c r="B31" s="324"/>
    </row>
    <row r="32" spans="2:12">
      <c r="B32" s="324"/>
    </row>
    <row r="33" spans="2:13">
      <c r="B33" s="314" t="s">
        <v>432</v>
      </c>
    </row>
    <row r="34" spans="2:13">
      <c r="B34" s="324"/>
      <c r="C34" s="34" t="s">
        <v>433</v>
      </c>
    </row>
    <row r="35" spans="2:13">
      <c r="B35" s="324"/>
      <c r="C35" s="34" t="s">
        <v>441</v>
      </c>
    </row>
    <row r="36" spans="2:13">
      <c r="B36" s="324"/>
    </row>
    <row r="37" spans="2:13" ht="15.75" customHeight="1">
      <c r="B37" s="324"/>
      <c r="C37" s="2226"/>
      <c r="D37" s="2945" t="s">
        <v>344</v>
      </c>
      <c r="E37" s="2945"/>
      <c r="F37" s="2945" t="s">
        <v>343</v>
      </c>
      <c r="G37" s="2945"/>
      <c r="H37" s="2945" t="s">
        <v>435</v>
      </c>
      <c r="I37" s="2226" t="s">
        <v>439</v>
      </c>
      <c r="J37" s="2226"/>
      <c r="K37" s="2226"/>
      <c r="L37" s="2945" t="s">
        <v>442</v>
      </c>
      <c r="M37" s="2945"/>
    </row>
    <row r="38" spans="2:13" ht="31.5" customHeight="1">
      <c r="B38" s="324"/>
      <c r="C38" s="2226"/>
      <c r="D38" s="2945"/>
      <c r="E38" s="2945"/>
      <c r="F38" s="2945"/>
      <c r="G38" s="2945"/>
      <c r="H38" s="2945"/>
      <c r="I38" s="472" t="s">
        <v>436</v>
      </c>
      <c r="J38" s="344" t="s">
        <v>437</v>
      </c>
      <c r="K38" s="344" t="s">
        <v>438</v>
      </c>
      <c r="L38" s="2945"/>
      <c r="M38" s="2945"/>
    </row>
    <row r="39" spans="2:13" ht="31.5" customHeight="1">
      <c r="B39" s="324"/>
      <c r="C39" s="335" t="s">
        <v>200</v>
      </c>
      <c r="D39" s="3539"/>
      <c r="E39" s="3540"/>
      <c r="F39" s="3539"/>
      <c r="G39" s="3540"/>
      <c r="H39" s="28"/>
      <c r="I39" s="785"/>
      <c r="J39" s="785"/>
      <c r="K39" s="785"/>
      <c r="L39" s="3538"/>
      <c r="M39" s="3538"/>
    </row>
    <row r="40" spans="2:13" ht="31.5" customHeight="1">
      <c r="B40" s="324"/>
      <c r="C40" s="335" t="s">
        <v>196</v>
      </c>
      <c r="D40" s="3539"/>
      <c r="E40" s="3540"/>
      <c r="F40" s="3539"/>
      <c r="G40" s="3540"/>
      <c r="H40" s="28"/>
      <c r="I40" s="785"/>
      <c r="J40" s="785"/>
      <c r="K40" s="785"/>
      <c r="L40" s="3538"/>
      <c r="M40" s="3538"/>
    </row>
    <row r="41" spans="2:13">
      <c r="B41" s="324"/>
    </row>
    <row r="42" spans="2:13">
      <c r="B42" s="314" t="s">
        <v>443</v>
      </c>
    </row>
    <row r="43" spans="2:13">
      <c r="B43" s="324"/>
      <c r="C43" s="34" t="s">
        <v>444</v>
      </c>
    </row>
    <row r="44" spans="2:13">
      <c r="B44" s="324"/>
      <c r="C44" s="34" t="s">
        <v>445</v>
      </c>
    </row>
    <row r="45" spans="2:13">
      <c r="B45" s="324"/>
    </row>
    <row r="46" spans="2:13">
      <c r="B46" s="324"/>
      <c r="C46" s="324" t="s">
        <v>450</v>
      </c>
    </row>
    <row r="47" spans="2:13">
      <c r="B47" s="324"/>
      <c r="C47" s="34" t="s">
        <v>451</v>
      </c>
    </row>
    <row r="48" spans="2:13" ht="31.5" customHeight="1">
      <c r="B48" s="324"/>
      <c r="C48" s="530"/>
      <c r="D48" s="3541" t="s">
        <v>344</v>
      </c>
      <c r="E48" s="3546"/>
      <c r="F48" s="531" t="s">
        <v>446</v>
      </c>
      <c r="G48" s="3541" t="s">
        <v>447</v>
      </c>
      <c r="H48" s="3546"/>
      <c r="I48" s="2240" t="s">
        <v>448</v>
      </c>
      <c r="J48" s="2234"/>
      <c r="K48" s="3541" t="s">
        <v>449</v>
      </c>
      <c r="L48" s="3542"/>
      <c r="M48" s="532"/>
    </row>
    <row r="49" spans="2:13" ht="31.5" customHeight="1">
      <c r="B49" s="324"/>
      <c r="C49" s="335" t="s">
        <v>200</v>
      </c>
      <c r="D49" s="3547"/>
      <c r="E49" s="3548"/>
      <c r="F49" s="28"/>
      <c r="G49" s="3551"/>
      <c r="H49" s="3552"/>
      <c r="I49" s="3543"/>
      <c r="J49" s="3544"/>
      <c r="K49" s="3543"/>
      <c r="L49" s="3545"/>
      <c r="M49" s="533"/>
    </row>
    <row r="50" spans="2:13" ht="31.5" customHeight="1">
      <c r="B50" s="324"/>
      <c r="C50" s="335" t="s">
        <v>196</v>
      </c>
      <c r="D50" s="3547"/>
      <c r="E50" s="3548"/>
      <c r="F50" s="28"/>
      <c r="G50" s="3551"/>
      <c r="H50" s="3552"/>
      <c r="I50" s="3543"/>
      <c r="J50" s="3544"/>
      <c r="K50" s="3543"/>
      <c r="L50" s="3545"/>
      <c r="M50" s="533"/>
    </row>
    <row r="51" spans="2:13">
      <c r="B51" s="324"/>
      <c r="M51" s="325"/>
    </row>
    <row r="52" spans="2:13">
      <c r="B52" s="324"/>
      <c r="C52" s="324" t="s">
        <v>452</v>
      </c>
    </row>
    <row r="53" spans="2:13">
      <c r="B53" s="324"/>
      <c r="C53" s="34" t="s">
        <v>453</v>
      </c>
    </row>
    <row r="54" spans="2:13">
      <c r="B54" s="324"/>
      <c r="C54" s="2245"/>
      <c r="D54" s="2246"/>
      <c r="E54" s="2247"/>
      <c r="F54" s="34" t="s">
        <v>1509</v>
      </c>
    </row>
    <row r="55" spans="2:13" s="115" customFormat="1">
      <c r="B55" s="116"/>
      <c r="C55" s="325"/>
      <c r="D55" s="325"/>
      <c r="E55" s="325"/>
    </row>
    <row r="56" spans="2:13" s="115" customFormat="1">
      <c r="B56" s="116"/>
      <c r="C56" s="332" t="s">
        <v>455</v>
      </c>
      <c r="D56" s="325"/>
      <c r="E56" s="325"/>
    </row>
    <row r="57" spans="2:13" s="115" customFormat="1">
      <c r="B57" s="116"/>
      <c r="C57" s="325" t="s">
        <v>454</v>
      </c>
      <c r="D57" s="325"/>
      <c r="E57" s="325"/>
    </row>
    <row r="58" spans="2:13" s="115" customFormat="1">
      <c r="B58" s="116"/>
      <c r="C58" s="325" t="s">
        <v>456</v>
      </c>
      <c r="D58" s="325"/>
      <c r="E58" s="325"/>
    </row>
    <row r="59" spans="2:13" s="115" customFormat="1">
      <c r="B59" s="116"/>
      <c r="C59" s="325" t="s">
        <v>457</v>
      </c>
      <c r="D59" s="325"/>
      <c r="E59" s="325"/>
    </row>
    <row r="60" spans="2:13" s="115" customFormat="1">
      <c r="B60" s="116"/>
      <c r="C60" s="325" t="s">
        <v>458</v>
      </c>
      <c r="D60" s="325"/>
      <c r="E60" s="325"/>
    </row>
    <row r="61" spans="2:13" s="115" customFormat="1">
      <c r="B61" s="116"/>
      <c r="C61" s="2245"/>
      <c r="D61" s="2246"/>
      <c r="E61" s="2247"/>
      <c r="F61" s="115" t="s">
        <v>1509</v>
      </c>
    </row>
    <row r="62" spans="2:13">
      <c r="B62" s="324"/>
    </row>
    <row r="63" spans="2:13">
      <c r="B63" s="314" t="s">
        <v>1038</v>
      </c>
    </row>
    <row r="64" spans="2:13">
      <c r="B64" s="324"/>
    </row>
    <row r="65" spans="2:13">
      <c r="C65" s="2248" t="s">
        <v>238</v>
      </c>
      <c r="D65" s="2249"/>
      <c r="E65" s="34" t="s">
        <v>252</v>
      </c>
    </row>
    <row r="66" spans="2:13">
      <c r="B66" s="324"/>
      <c r="C66" s="2245"/>
      <c r="D66" s="2246"/>
      <c r="E66" s="2247"/>
      <c r="F66" s="34" t="s">
        <v>1509</v>
      </c>
    </row>
    <row r="68" spans="2:13">
      <c r="C68" s="2248" t="s">
        <v>459</v>
      </c>
      <c r="D68" s="2249"/>
      <c r="E68" s="34" t="s">
        <v>460</v>
      </c>
    </row>
    <row r="69" spans="2:13">
      <c r="C69" s="2245"/>
      <c r="D69" s="2246"/>
      <c r="E69" s="2247"/>
      <c r="F69" s="34" t="s">
        <v>1509</v>
      </c>
    </row>
    <row r="71" spans="2:13">
      <c r="C71" s="2248" t="s">
        <v>461</v>
      </c>
      <c r="D71" s="2249"/>
    </row>
    <row r="72" spans="2:13">
      <c r="C72" s="34" t="s">
        <v>462</v>
      </c>
    </row>
    <row r="73" spans="2:13">
      <c r="C73" s="34" t="s">
        <v>463</v>
      </c>
    </row>
    <row r="74" spans="2:13" ht="31.5" customHeight="1">
      <c r="C74" s="530"/>
      <c r="D74" s="3541" t="s">
        <v>344</v>
      </c>
      <c r="E74" s="3546"/>
      <c r="F74" s="531" t="s">
        <v>446</v>
      </c>
      <c r="G74" s="3541" t="s">
        <v>464</v>
      </c>
      <c r="H74" s="3546"/>
      <c r="I74" s="2240" t="s">
        <v>465</v>
      </c>
      <c r="J74" s="2234"/>
      <c r="K74" s="534" t="s">
        <v>466</v>
      </c>
      <c r="L74" s="3546" t="s">
        <v>467</v>
      </c>
      <c r="M74" s="2945"/>
    </row>
    <row r="75" spans="2:13" ht="31.5" customHeight="1">
      <c r="C75" s="335" t="s">
        <v>200</v>
      </c>
      <c r="D75" s="3547"/>
      <c r="E75" s="3548"/>
      <c r="F75" s="28"/>
      <c r="G75" s="3549"/>
      <c r="H75" s="3550"/>
      <c r="I75" s="9"/>
      <c r="J75" s="24"/>
      <c r="K75" s="789"/>
      <c r="L75" s="3520"/>
      <c r="M75" s="3538"/>
    </row>
    <row r="76" spans="2:13" ht="31.5" customHeight="1">
      <c r="C76" s="335" t="s">
        <v>196</v>
      </c>
      <c r="D76" s="3547"/>
      <c r="E76" s="3548"/>
      <c r="F76" s="28"/>
      <c r="G76" s="3549"/>
      <c r="H76" s="3550"/>
      <c r="I76" s="9"/>
      <c r="J76" s="24"/>
      <c r="K76" s="789"/>
      <c r="L76" s="3520"/>
      <c r="M76" s="3538"/>
    </row>
    <row r="77" spans="2:13" ht="31.5" customHeight="1">
      <c r="C77" s="335" t="s">
        <v>197</v>
      </c>
      <c r="D77" s="3547"/>
      <c r="E77" s="3548"/>
      <c r="F77" s="28"/>
      <c r="G77" s="3549"/>
      <c r="H77" s="3550"/>
      <c r="I77" s="9"/>
      <c r="J77" s="24"/>
      <c r="K77" s="789"/>
      <c r="L77" s="3520"/>
      <c r="M77" s="3538"/>
    </row>
    <row r="80" spans="2:13">
      <c r="C80" s="2248" t="s">
        <v>468</v>
      </c>
      <c r="D80" s="2249"/>
      <c r="E80" s="34" t="s">
        <v>469</v>
      </c>
    </row>
    <row r="81" spans="2:13">
      <c r="C81" s="350" t="s">
        <v>470</v>
      </c>
      <c r="D81" s="2253"/>
      <c r="E81" s="2254"/>
      <c r="G81" s="535"/>
      <c r="H81" s="535"/>
      <c r="I81" s="535"/>
      <c r="J81" s="535"/>
      <c r="K81" s="351"/>
      <c r="L81" s="351"/>
      <c r="M81" s="351"/>
    </row>
    <row r="82" spans="2:13">
      <c r="C82" s="2245"/>
      <c r="D82" s="2246"/>
      <c r="E82" s="2247"/>
      <c r="F82" s="34" t="s">
        <v>1509</v>
      </c>
      <c r="G82" s="535"/>
      <c r="H82" s="535"/>
      <c r="I82" s="535"/>
      <c r="J82" s="535"/>
      <c r="K82" s="346"/>
      <c r="L82" s="346"/>
      <c r="M82" s="346"/>
    </row>
    <row r="83" spans="2:13">
      <c r="K83" s="325"/>
      <c r="L83" s="325"/>
      <c r="M83" s="325"/>
    </row>
    <row r="84" spans="2:13">
      <c r="C84" s="2248" t="s">
        <v>471</v>
      </c>
      <c r="D84" s="2249"/>
      <c r="E84" s="34" t="s">
        <v>284</v>
      </c>
    </row>
    <row r="85" spans="2:13">
      <c r="C85" s="2245"/>
      <c r="D85" s="2246"/>
      <c r="E85" s="2247"/>
      <c r="F85" s="34" t="s">
        <v>1509</v>
      </c>
    </row>
    <row r="86" spans="2:13">
      <c r="C86" s="351"/>
      <c r="D86" s="352"/>
      <c r="E86" s="352"/>
    </row>
    <row r="87" spans="2:13">
      <c r="C87" s="351"/>
      <c r="D87" s="352"/>
      <c r="E87" s="352"/>
    </row>
    <row r="88" spans="2:13">
      <c r="B88" s="324" t="s">
        <v>472</v>
      </c>
      <c r="C88" s="351"/>
      <c r="D88" s="352"/>
      <c r="E88" s="352"/>
      <c r="G88" s="324" t="s">
        <v>473</v>
      </c>
    </row>
    <row r="89" spans="2:13">
      <c r="B89" s="324"/>
      <c r="C89" s="2255">
        <f>IFERROR(計算シート!G135,"")</f>
        <v>0</v>
      </c>
      <c r="D89" s="2256"/>
      <c r="E89" s="2257"/>
      <c r="G89" s="2259">
        <f>IFERROR(計算シート!I133,"")</f>
        <v>0</v>
      </c>
      <c r="H89" s="2260"/>
      <c r="I89" s="2261"/>
    </row>
    <row r="90" spans="2:13">
      <c r="C90" s="351"/>
      <c r="D90" s="352"/>
      <c r="E90" s="352"/>
    </row>
    <row r="91" spans="2:13">
      <c r="B91" s="475" t="s">
        <v>474</v>
      </c>
      <c r="D91" s="327"/>
      <c r="E91" s="327"/>
    </row>
    <row r="92" spans="2:13">
      <c r="C92" s="2255">
        <f>IFERROR(計算シート!G136,"")</f>
        <v>0</v>
      </c>
      <c r="D92" s="2256"/>
      <c r="E92" s="2257"/>
    </row>
    <row r="94" spans="2:13">
      <c r="B94" s="314" t="s">
        <v>1041</v>
      </c>
    </row>
    <row r="95" spans="2:13">
      <c r="C95" s="34" t="s">
        <v>287</v>
      </c>
    </row>
    <row r="96" spans="2:13">
      <c r="C96" s="34" t="s">
        <v>289</v>
      </c>
    </row>
    <row r="98" spans="2:13" ht="31.5" customHeight="1">
      <c r="C98" s="323"/>
      <c r="D98" s="2262" t="s">
        <v>220</v>
      </c>
      <c r="E98" s="2258"/>
      <c r="F98" s="323" t="s">
        <v>290</v>
      </c>
      <c r="G98" s="2258" t="s">
        <v>291</v>
      </c>
      <c r="H98" s="2258"/>
      <c r="I98" s="2258"/>
      <c r="J98" s="2258"/>
      <c r="K98" s="338" t="s">
        <v>296</v>
      </c>
      <c r="L98" s="2258" t="s">
        <v>1021</v>
      </c>
      <c r="M98" s="2258"/>
    </row>
    <row r="99" spans="2:13">
      <c r="C99" s="323" t="s">
        <v>216</v>
      </c>
      <c r="D99" s="2263"/>
      <c r="E99" s="2263"/>
      <c r="F99" s="83"/>
      <c r="G99" s="9"/>
      <c r="H99" s="23"/>
      <c r="I99" s="23"/>
      <c r="J99" s="24"/>
      <c r="K99" s="22"/>
      <c r="L99" s="2227">
        <f>計算シート!N131</f>
        <v>0</v>
      </c>
      <c r="M99" s="2227"/>
    </row>
    <row r="100" spans="2:13">
      <c r="C100" s="323" t="s">
        <v>217</v>
      </c>
      <c r="D100" s="2263"/>
      <c r="E100" s="2263"/>
      <c r="F100" s="83"/>
      <c r="G100" s="9"/>
      <c r="H100" s="23"/>
      <c r="I100" s="23"/>
      <c r="J100" s="24"/>
      <c r="K100" s="22"/>
      <c r="L100" s="2227">
        <f>計算シート!N132</f>
        <v>0</v>
      </c>
      <c r="M100" s="2227"/>
    </row>
    <row r="101" spans="2:13">
      <c r="C101" s="323" t="s">
        <v>218</v>
      </c>
      <c r="D101" s="2263"/>
      <c r="E101" s="2263"/>
      <c r="F101" s="83"/>
      <c r="G101" s="9"/>
      <c r="H101" s="23"/>
      <c r="I101" s="23"/>
      <c r="J101" s="24"/>
      <c r="K101" s="22"/>
      <c r="L101" s="2227">
        <f>計算シート!N133</f>
        <v>0</v>
      </c>
      <c r="M101" s="2227"/>
    </row>
    <row r="103" spans="2:13">
      <c r="B103" s="314" t="s">
        <v>1039</v>
      </c>
    </row>
    <row r="105" spans="2:13">
      <c r="C105" s="34" t="s">
        <v>1040</v>
      </c>
    </row>
    <row r="106" spans="2:13">
      <c r="C106" s="2259">
        <f>IFERROR(計算シート!G137,"")</f>
        <v>0</v>
      </c>
      <c r="D106" s="2260"/>
      <c r="E106" s="2261"/>
    </row>
    <row r="109" spans="2:13">
      <c r="B109" s="314" t="s">
        <v>475</v>
      </c>
    </row>
    <row r="110" spans="2:13">
      <c r="C110" s="34" t="s">
        <v>476</v>
      </c>
    </row>
    <row r="112" spans="2:13">
      <c r="C112" s="324" t="s">
        <v>427</v>
      </c>
    </row>
    <row r="113" spans="3:10" ht="31.5" customHeight="1">
      <c r="C113" s="2258" t="s">
        <v>478</v>
      </c>
      <c r="D113" s="2258"/>
      <c r="E113" s="2258"/>
      <c r="F113" s="2258"/>
      <c r="G113" s="2258" t="s">
        <v>483</v>
      </c>
      <c r="H113" s="2258"/>
      <c r="I113" s="528"/>
      <c r="J113" s="528"/>
    </row>
    <row r="114" spans="3:10" ht="31.5" customHeight="1">
      <c r="C114" s="2258" t="s">
        <v>427</v>
      </c>
      <c r="D114" s="2258" t="s">
        <v>477</v>
      </c>
      <c r="E114" s="2258" t="s">
        <v>480</v>
      </c>
      <c r="F114" s="2258"/>
      <c r="G114" s="3553"/>
      <c r="H114" s="3553"/>
      <c r="I114" s="536" t="s">
        <v>1917</v>
      </c>
      <c r="J114" s="528"/>
    </row>
    <row r="115" spans="3:10" ht="31.5" customHeight="1">
      <c r="C115" s="2258"/>
      <c r="D115" s="2258"/>
      <c r="E115" s="2258" t="s">
        <v>481</v>
      </c>
      <c r="F115" s="2258"/>
      <c r="G115" s="3553"/>
      <c r="H115" s="3553"/>
      <c r="I115" s="536" t="s">
        <v>1918</v>
      </c>
      <c r="J115" s="528"/>
    </row>
    <row r="116" spans="3:10" ht="31.5" customHeight="1">
      <c r="C116" s="2258"/>
      <c r="D116" s="2258" t="s">
        <v>479</v>
      </c>
      <c r="E116" s="2258" t="s">
        <v>482</v>
      </c>
      <c r="F116" s="2258"/>
      <c r="G116" s="3553"/>
      <c r="H116" s="3553"/>
      <c r="I116" s="536" t="s">
        <v>1919</v>
      </c>
      <c r="J116" s="528"/>
    </row>
    <row r="117" spans="3:10" ht="31.5" customHeight="1">
      <c r="C117" s="2258"/>
      <c r="D117" s="2258"/>
      <c r="E117" s="2262" t="s">
        <v>484</v>
      </c>
      <c r="F117" s="2258"/>
      <c r="G117" s="3553"/>
      <c r="H117" s="3553"/>
      <c r="I117" s="536" t="s">
        <v>1920</v>
      </c>
      <c r="J117" s="528"/>
    </row>
    <row r="119" spans="3:10">
      <c r="C119" s="324" t="s">
        <v>428</v>
      </c>
    </row>
    <row r="120" spans="3:10" ht="31.5" customHeight="1">
      <c r="C120" s="2258" t="s">
        <v>478</v>
      </c>
      <c r="D120" s="2258"/>
      <c r="E120" s="2258"/>
      <c r="F120" s="2258"/>
      <c r="G120" s="2258" t="s">
        <v>483</v>
      </c>
      <c r="H120" s="2258"/>
    </row>
    <row r="121" spans="3:10" ht="31.5" customHeight="1">
      <c r="C121" s="2262" t="s">
        <v>485</v>
      </c>
      <c r="D121" s="2258" t="s">
        <v>477</v>
      </c>
      <c r="E121" s="2258" t="s">
        <v>480</v>
      </c>
      <c r="F121" s="2258"/>
      <c r="G121" s="3553"/>
      <c r="H121" s="3553"/>
      <c r="I121" s="537" t="s">
        <v>1917</v>
      </c>
    </row>
    <row r="122" spans="3:10" ht="31.5" customHeight="1">
      <c r="C122" s="2258"/>
      <c r="D122" s="2258"/>
      <c r="E122" s="2258" t="s">
        <v>481</v>
      </c>
      <c r="F122" s="2258"/>
      <c r="G122" s="3553"/>
      <c r="H122" s="3553"/>
      <c r="I122" s="537" t="s">
        <v>1918</v>
      </c>
    </row>
    <row r="123" spans="3:10" ht="31.5" customHeight="1">
      <c r="C123" s="2258"/>
      <c r="D123" s="2258" t="s">
        <v>479</v>
      </c>
      <c r="E123" s="2258" t="s">
        <v>482</v>
      </c>
      <c r="F123" s="2258"/>
      <c r="G123" s="3553"/>
      <c r="H123" s="3553"/>
      <c r="I123" s="537" t="s">
        <v>1919</v>
      </c>
    </row>
    <row r="124" spans="3:10" ht="31.5" customHeight="1">
      <c r="C124" s="2258"/>
      <c r="D124" s="2258"/>
      <c r="E124" s="2262" t="s">
        <v>484</v>
      </c>
      <c r="F124" s="2258"/>
      <c r="G124" s="3553"/>
      <c r="H124" s="3553"/>
      <c r="I124" s="537" t="s">
        <v>1920</v>
      </c>
    </row>
    <row r="125" spans="3:10">
      <c r="I125" s="537"/>
    </row>
    <row r="126" spans="3:10">
      <c r="C126" s="324" t="s">
        <v>486</v>
      </c>
      <c r="I126" s="537"/>
    </row>
    <row r="127" spans="3:10" ht="31.5" customHeight="1">
      <c r="C127" s="2258" t="s">
        <v>478</v>
      </c>
      <c r="D127" s="2258"/>
      <c r="E127" s="2258"/>
      <c r="F127" s="2258"/>
      <c r="G127" s="2258" t="s">
        <v>483</v>
      </c>
      <c r="H127" s="2258"/>
      <c r="I127" s="537"/>
    </row>
    <row r="128" spans="3:10" ht="31.5" customHeight="1">
      <c r="C128" s="2258" t="s">
        <v>486</v>
      </c>
      <c r="D128" s="2911" t="s">
        <v>487</v>
      </c>
      <c r="E128" s="2241"/>
      <c r="F128" s="2234"/>
      <c r="G128" s="3553"/>
      <c r="H128" s="3553"/>
      <c r="I128" s="537" t="s">
        <v>1921</v>
      </c>
    </row>
    <row r="129" spans="3:9" ht="31.5" customHeight="1">
      <c r="C129" s="2258"/>
      <c r="D129" s="2911" t="s">
        <v>488</v>
      </c>
      <c r="E129" s="2241"/>
      <c r="F129" s="2234"/>
      <c r="G129" s="3553"/>
      <c r="H129" s="3553"/>
      <c r="I129" s="537" t="s">
        <v>1921</v>
      </c>
    </row>
  </sheetData>
  <sheetProtection algorithmName="SHA-512" hashValue="Xg/8/wX+KWrdlbLV6hT99Ov+mzI9u3M8BgM37OHRW8C34ZIPVN98EJ6ukUfeUUNcArLhu7e3OJFbdHlmxNyC6w==" saltValue="hhic20oK/DseOrP/Jvjfwg==" spinCount="100000" sheet="1" objects="1" scenarios="1"/>
  <mergeCells count="100">
    <mergeCell ref="C106:E106"/>
    <mergeCell ref="C114:C117"/>
    <mergeCell ref="G113:H113"/>
    <mergeCell ref="G114:H114"/>
    <mergeCell ref="G115:H115"/>
    <mergeCell ref="G116:H116"/>
    <mergeCell ref="G117:H117"/>
    <mergeCell ref="E114:F114"/>
    <mergeCell ref="E115:F115"/>
    <mergeCell ref="E116:F116"/>
    <mergeCell ref="E117:F117"/>
    <mergeCell ref="D114:D115"/>
    <mergeCell ref="D116:D117"/>
    <mergeCell ref="C128:C129"/>
    <mergeCell ref="G128:H128"/>
    <mergeCell ref="G129:H129"/>
    <mergeCell ref="D128:F128"/>
    <mergeCell ref="D129:F129"/>
    <mergeCell ref="C127:F127"/>
    <mergeCell ref="G127:H127"/>
    <mergeCell ref="C120:F120"/>
    <mergeCell ref="G120:H120"/>
    <mergeCell ref="C121:C124"/>
    <mergeCell ref="D121:D122"/>
    <mergeCell ref="E121:F121"/>
    <mergeCell ref="G121:H121"/>
    <mergeCell ref="E122:F122"/>
    <mergeCell ref="G122:H122"/>
    <mergeCell ref="G123:H123"/>
    <mergeCell ref="D123:D124"/>
    <mergeCell ref="E123:F123"/>
    <mergeCell ref="E124:F124"/>
    <mergeCell ref="G124:H124"/>
    <mergeCell ref="I74:J74"/>
    <mergeCell ref="G77:H77"/>
    <mergeCell ref="L77:M77"/>
    <mergeCell ref="C80:D80"/>
    <mergeCell ref="L98:M98"/>
    <mergeCell ref="C92:E92"/>
    <mergeCell ref="L99:M99"/>
    <mergeCell ref="L100:M100"/>
    <mergeCell ref="L101:M101"/>
    <mergeCell ref="C113:F113"/>
    <mergeCell ref="G76:H76"/>
    <mergeCell ref="D76:E76"/>
    <mergeCell ref="D77:E77"/>
    <mergeCell ref="D81:E81"/>
    <mergeCell ref="C82:E82"/>
    <mergeCell ref="C84:D84"/>
    <mergeCell ref="C85:E85"/>
    <mergeCell ref="D100:E100"/>
    <mergeCell ref="D101:E101"/>
    <mergeCell ref="C89:E89"/>
    <mergeCell ref="G89:I89"/>
    <mergeCell ref="D99:E99"/>
    <mergeCell ref="D10:E10"/>
    <mergeCell ref="D11:E11"/>
    <mergeCell ref="C68:D68"/>
    <mergeCell ref="C23:E23"/>
    <mergeCell ref="C30:E30"/>
    <mergeCell ref="C65:D65"/>
    <mergeCell ref="C66:E66"/>
    <mergeCell ref="D40:E40"/>
    <mergeCell ref="C61:E61"/>
    <mergeCell ref="D12:E12"/>
    <mergeCell ref="D48:E48"/>
    <mergeCell ref="D49:E49"/>
    <mergeCell ref="D50:E50"/>
    <mergeCell ref="C37:C38"/>
    <mergeCell ref="D37:E38"/>
    <mergeCell ref="C54:E54"/>
    <mergeCell ref="F37:G38"/>
    <mergeCell ref="H37:H38"/>
    <mergeCell ref="D39:E39"/>
    <mergeCell ref="F39:G39"/>
    <mergeCell ref="D75:E75"/>
    <mergeCell ref="G75:H75"/>
    <mergeCell ref="G48:H48"/>
    <mergeCell ref="G49:H49"/>
    <mergeCell ref="G50:H50"/>
    <mergeCell ref="C69:E69"/>
    <mergeCell ref="C71:D71"/>
    <mergeCell ref="D74:E74"/>
    <mergeCell ref="G74:H74"/>
    <mergeCell ref="L37:M38"/>
    <mergeCell ref="L39:M39"/>
    <mergeCell ref="L40:M40"/>
    <mergeCell ref="F40:G40"/>
    <mergeCell ref="D98:E98"/>
    <mergeCell ref="G98:J98"/>
    <mergeCell ref="I37:K37"/>
    <mergeCell ref="I48:J48"/>
    <mergeCell ref="K48:L48"/>
    <mergeCell ref="I49:J49"/>
    <mergeCell ref="K49:L49"/>
    <mergeCell ref="I50:J50"/>
    <mergeCell ref="K50:L50"/>
    <mergeCell ref="L74:M74"/>
    <mergeCell ref="L75:M75"/>
    <mergeCell ref="L76:M76"/>
  </mergeCells>
  <phoneticPr fontId="2"/>
  <dataValidations count="7">
    <dataValidation type="list" allowBlank="1" showInputMessage="1" showErrorMessage="1" sqref="H99:H101" xr:uid="{1B7E8F8F-CDAA-402A-9433-A5E33237B717}">
      <formula1>INDIRECT(G99)</formula1>
    </dataValidation>
    <dataValidation type="list" allowBlank="1" showInputMessage="1" showErrorMessage="1" sqref="F99:F101" xr:uid="{F7D2B859-8F91-4FC6-BA7D-E8F0FA1BD524}">
      <formula1>専従者続柄</formula1>
    </dataValidation>
    <dataValidation type="list" allowBlank="1" showInputMessage="1" showErrorMessage="1" sqref="I99:I101" xr:uid="{097BB117-F81B-4C3B-B6E8-15D900EBB4D1}">
      <formula1>月</formula1>
    </dataValidation>
    <dataValidation type="list" allowBlank="1" showInputMessage="1" showErrorMessage="1" sqref="J99:J101" xr:uid="{9230D4B9-FA38-4859-94F9-993DC1ECD21C}">
      <formula1>日</formula1>
    </dataValidation>
    <dataValidation type="list" allowBlank="1" showInputMessage="1" showErrorMessage="1" sqref="K99:K101" xr:uid="{5528F0D9-0784-4D9F-8942-8EC0E5242D41}">
      <formula1>専従従事月数</formula1>
    </dataValidation>
    <dataValidation type="custom" allowBlank="1" showInputMessage="1" showErrorMessage="1" error="数値のみ入力してください。" sqref="H11:I12 F15:G15 C23:E23 C30:E30 I39:M40 G49:L50 C54:E54 G128:H129 C66:E66 C69:E69 K75:M77 C82:E82 C85:E85 G114:H117 G121:H124" xr:uid="{4DBF4C8D-9CC0-4EAA-8DFC-4D3065E62354}">
      <formula1>ISNUMBER(C11)</formula1>
    </dataValidation>
    <dataValidation type="custom" allowBlank="1" showInputMessage="1" showErrorMessage="1" errorTitle="エラーのため入力不可" error="上記の※欄を確認してください。" sqref="C61:E61" xr:uid="{17C821A7-AB26-4165-A8AA-8CFBB1DE2FF7}">
      <formula1>AND(C61&lt;=SUM(K49:L50,C54),C92&lt;0)</formula1>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88F76059-FCC5-4FFC-ABAE-0411259C35D8}">
          <x14:formula1>
            <xm:f>リスト!$A$3:$E$3</xm:f>
          </x14:formula1>
          <xm:sqref>G99:G101</xm:sqref>
        </x14:dataValidation>
        <x14:dataValidation type="list" allowBlank="1" showInputMessage="1" showErrorMessage="1" xr:uid="{E3922831-D30B-46BA-BC55-A64C09D86004}">
          <x14:formula1>
            <xm:f>リスト!$F$4:$F$15</xm:f>
          </x14:formula1>
          <xm:sqref>I75:I77</xm:sqref>
        </x14:dataValidation>
        <x14:dataValidation type="list" allowBlank="1" showInputMessage="1" showErrorMessage="1" xr:uid="{F6932173-2DAF-476F-80B9-7F6074C58DFB}">
          <x14:formula1>
            <xm:f>リスト!$G$4:$G$34</xm:f>
          </x14:formula1>
          <xm:sqref>J75:J77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C8962-4605-4216-9784-606D5BC58503}">
  <sheetPr>
    <tabColor rgb="FFFF0000"/>
    <pageSetUpPr autoPageBreaks="0"/>
  </sheetPr>
  <dimension ref="B2:M23"/>
  <sheetViews>
    <sheetView showGridLines="0" showRowColHeaders="0" zoomScaleNormal="100" workbookViewId="0"/>
  </sheetViews>
  <sheetFormatPr defaultRowHeight="15.75"/>
  <cols>
    <col min="1" max="1" width="9" style="115"/>
    <col min="2" max="2" width="29" style="115" customWidth="1"/>
    <col min="3" max="6" width="8.625" style="115" customWidth="1"/>
    <col min="7" max="8" width="5.625" style="115" customWidth="1"/>
    <col min="9" max="9" width="29.5" style="115" customWidth="1"/>
    <col min="10" max="13" width="8.625" style="115" customWidth="1"/>
    <col min="14" max="16384" width="9" style="115"/>
  </cols>
  <sheetData>
    <row r="2" spans="2:13" ht="28.5">
      <c r="B2" s="114" t="s">
        <v>1971</v>
      </c>
    </row>
    <row r="4" spans="2:13">
      <c r="B4" s="116" t="s">
        <v>1912</v>
      </c>
      <c r="I4" s="325"/>
      <c r="J4" s="325"/>
      <c r="K4" s="325"/>
      <c r="L4" s="325"/>
      <c r="M4" s="325"/>
    </row>
    <row r="5" spans="2:13" ht="31.5" customHeight="1">
      <c r="B5" s="344" t="s">
        <v>684</v>
      </c>
      <c r="C5" s="2264">
        <f>IFERROR(申告者情報!C7,"")</f>
        <v>0</v>
      </c>
      <c r="D5" s="2264"/>
      <c r="E5" s="2264"/>
      <c r="F5" s="2264"/>
      <c r="I5" s="355"/>
      <c r="J5" s="356"/>
      <c r="K5" s="356"/>
      <c r="L5" s="356"/>
      <c r="M5" s="356"/>
    </row>
    <row r="6" spans="2:13" ht="15.75" customHeight="1">
      <c r="B6" s="335" t="s">
        <v>1913</v>
      </c>
      <c r="C6" s="3555"/>
      <c r="D6" s="3556"/>
      <c r="E6" s="3556"/>
      <c r="F6" s="3557"/>
      <c r="I6" s="355"/>
      <c r="J6" s="357"/>
      <c r="K6" s="358"/>
      <c r="L6" s="359"/>
      <c r="M6" s="360"/>
    </row>
    <row r="7" spans="2:13" ht="15.75" customHeight="1">
      <c r="B7" s="335" t="s">
        <v>1879</v>
      </c>
      <c r="C7" s="2264">
        <f>IFERROR(申告者情報!C4,"")</f>
        <v>0</v>
      </c>
      <c r="D7" s="2264"/>
      <c r="E7" s="2264"/>
      <c r="F7" s="2264"/>
      <c r="I7" s="355"/>
      <c r="J7" s="361"/>
      <c r="K7" s="361"/>
      <c r="L7" s="361"/>
      <c r="M7" s="361"/>
    </row>
    <row r="8" spans="2:13" ht="15.75" customHeight="1">
      <c r="B8" s="335" t="s">
        <v>1881</v>
      </c>
      <c r="C8" s="2264">
        <f>IFERROR(申告者情報!C5,"")</f>
        <v>0</v>
      </c>
      <c r="D8" s="2264"/>
      <c r="E8" s="2264"/>
      <c r="F8" s="2264"/>
      <c r="I8" s="355"/>
      <c r="J8" s="361"/>
      <c r="K8" s="361"/>
      <c r="L8" s="361"/>
      <c r="M8" s="361"/>
    </row>
    <row r="9" spans="2:13">
      <c r="B9" s="335" t="s">
        <v>1489</v>
      </c>
      <c r="C9" s="17" t="s">
        <v>17</v>
      </c>
      <c r="D9" s="2268"/>
      <c r="E9" s="2268"/>
      <c r="F9" s="2269"/>
      <c r="I9" s="355"/>
      <c r="J9" s="362"/>
      <c r="K9" s="356"/>
      <c r="L9" s="356"/>
      <c r="M9" s="356"/>
    </row>
    <row r="10" spans="2:13" ht="63" customHeight="1">
      <c r="B10" s="344" t="s">
        <v>1914</v>
      </c>
      <c r="C10" s="2941"/>
      <c r="D10" s="3554"/>
      <c r="E10" s="3554"/>
      <c r="F10" s="2942"/>
      <c r="G10" s="123"/>
      <c r="I10" s="355"/>
      <c r="J10" s="363"/>
      <c r="K10" s="363"/>
      <c r="L10" s="363"/>
      <c r="M10" s="363"/>
    </row>
    <row r="11" spans="2:13" ht="31.5" customHeight="1">
      <c r="B11" s="335" t="s">
        <v>1915</v>
      </c>
      <c r="C11" s="2265"/>
      <c r="D11" s="2265"/>
      <c r="E11" s="2265"/>
      <c r="F11" s="2265"/>
      <c r="I11" s="355"/>
      <c r="J11" s="356"/>
      <c r="K11" s="356"/>
      <c r="L11" s="356"/>
      <c r="M11" s="356"/>
    </row>
    <row r="12" spans="2:13" ht="15.75" customHeight="1">
      <c r="B12" s="335" t="s">
        <v>1885</v>
      </c>
      <c r="C12" s="2277"/>
      <c r="D12" s="2278"/>
      <c r="E12" s="2278"/>
      <c r="F12" s="2279"/>
      <c r="I12" s="355"/>
      <c r="J12" s="356"/>
      <c r="K12" s="356"/>
      <c r="L12" s="356"/>
      <c r="M12" s="356"/>
    </row>
    <row r="13" spans="2:13" ht="15.75" customHeight="1">
      <c r="B13" s="335" t="s">
        <v>1886</v>
      </c>
      <c r="C13" s="2270"/>
      <c r="D13" s="2270"/>
      <c r="E13" s="2270"/>
      <c r="F13" s="2270"/>
      <c r="I13" s="355"/>
      <c r="J13" s="356"/>
      <c r="K13" s="356"/>
      <c r="L13" s="356"/>
      <c r="M13" s="356"/>
    </row>
    <row r="14" spans="2:13">
      <c r="B14" s="127"/>
      <c r="C14" s="538"/>
      <c r="D14" s="538"/>
      <c r="E14" s="538"/>
      <c r="F14" s="538"/>
      <c r="I14" s="355"/>
      <c r="J14" s="364"/>
      <c r="K14" s="358"/>
      <c r="L14" s="359"/>
      <c r="M14" s="360"/>
    </row>
    <row r="15" spans="2:13">
      <c r="B15" s="364"/>
      <c r="C15" s="356"/>
      <c r="D15" s="356"/>
      <c r="E15" s="356"/>
      <c r="F15" s="356"/>
    </row>
    <row r="17" spans="2:2">
      <c r="B17" s="115" t="s">
        <v>1888</v>
      </c>
    </row>
    <row r="22" spans="2:2" ht="37.5" customHeight="1"/>
    <row r="23" spans="2:2" ht="37.5" customHeight="1"/>
  </sheetData>
  <sheetProtection algorithmName="SHA-512" hashValue="DaoMd1zPL/bzvlgG5HH+D8A3sJU4ZsKnQwrw/oo2SFaiM45cKE1BYlF56GsOeyEoXMTeSmJUz6GgXRpz4dVEKw==" saltValue="lI/oyTzV5g2zBb942AqYWg==" spinCount="100000" sheet="1" objects="1" scenarios="1"/>
  <mergeCells count="9">
    <mergeCell ref="C11:F11"/>
    <mergeCell ref="C12:F12"/>
    <mergeCell ref="C13:F13"/>
    <mergeCell ref="C10:F10"/>
    <mergeCell ref="C5:F5"/>
    <mergeCell ref="C6:F6"/>
    <mergeCell ref="C7:F7"/>
    <mergeCell ref="C8:F8"/>
    <mergeCell ref="D9:F9"/>
  </mergeCells>
  <phoneticPr fontId="2"/>
  <dataValidations count="2">
    <dataValidation type="list" allowBlank="1" showInputMessage="1" showErrorMessage="1" sqref="C9" xr:uid="{5F2A1EB2-F508-4139-B9A9-2A928CDBC81A}">
      <formula1>連絡先</formula1>
    </dataValidation>
    <dataValidation imeMode="fullKatakana" allowBlank="1" showInputMessage="1" showErrorMessage="1" error="全角カナで入力してください。" sqref="C7:F7" xr:uid="{3FE1D472-8BEA-45E6-9825-2EC507F50E1A}"/>
  </dataValidations>
  <pageMargins left="0.7" right="0.7" top="0.75" bottom="0.75" header="0.3" footer="0.3"/>
  <ignoredErrors>
    <ignoredError sqref="C5:F7 C8" unlockedFormula="1"/>
  </ignoredErrors>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8A3BEB32-7563-4119-B9C1-08635A19B086}">
          <x14:formula1>
            <xm:f>リスト!$I$4:$I$6</xm:f>
          </x14:formula1>
          <xm:sqref>J9</xm:sqref>
        </x14:dataValidation>
        <x14:dataValidation type="list" allowBlank="1" showInputMessage="1" showErrorMessage="1" xr:uid="{D40BB34A-0BA3-4B26-8434-D42BD03D3095}">
          <x14:formula1>
            <xm:f>リスト!$G$4:$G$34</xm:f>
          </x14:formula1>
          <xm:sqref>M14</xm:sqref>
        </x14:dataValidation>
        <x14:dataValidation type="list" allowBlank="1" showInputMessage="1" showErrorMessage="1" xr:uid="{E625A45D-C722-419D-9F5D-53C422D50C5A}">
          <x14:formula1>
            <xm:f>リスト!$F$4:$F$15</xm:f>
          </x14:formula1>
          <xm:sqref>L14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A5874-7165-44C9-B9B7-DC629F649C42}">
  <sheetPr>
    <tabColor rgb="FFFFFF00"/>
  </sheetPr>
  <dimension ref="A1:BU102"/>
  <sheetViews>
    <sheetView showGridLines="0" showRowColHeaders="0" showZeros="0" zoomScaleNormal="100" zoomScaleSheetLayoutView="100" workbookViewId="0"/>
  </sheetViews>
  <sheetFormatPr defaultColWidth="9" defaultRowHeight="15.75"/>
  <cols>
    <col min="1" max="46" width="2.625" style="369" customWidth="1"/>
    <col min="47" max="63" width="6.25" style="369" customWidth="1"/>
    <col min="64" max="16384" width="9" style="369"/>
  </cols>
  <sheetData>
    <row r="1" spans="1:46" s="365" customFormat="1" ht="24.95" customHeight="1">
      <c r="I1" s="2719" t="s">
        <v>12</v>
      </c>
      <c r="J1" s="2719"/>
      <c r="K1" s="2719"/>
      <c r="L1" s="2719">
        <v>6</v>
      </c>
      <c r="M1" s="2719"/>
      <c r="N1" s="812" t="s">
        <v>2007</v>
      </c>
      <c r="O1" s="812"/>
      <c r="P1" s="812"/>
      <c r="Q1" s="812"/>
      <c r="R1" s="366"/>
      <c r="S1" s="366"/>
      <c r="T1" s="366"/>
      <c r="U1" s="366"/>
      <c r="V1" s="366"/>
      <c r="W1" s="366"/>
      <c r="X1" s="366"/>
      <c r="Y1" s="366"/>
      <c r="AG1" s="367" t="s">
        <v>1521</v>
      </c>
      <c r="AH1" s="2748" t="s">
        <v>1792</v>
      </c>
      <c r="AI1" s="2748"/>
      <c r="AJ1" s="2748"/>
      <c r="AK1" s="2748"/>
      <c r="AL1" s="2748"/>
      <c r="AM1" s="2748"/>
      <c r="AN1" s="2748"/>
      <c r="AO1" s="2748"/>
      <c r="AP1" s="2748"/>
      <c r="AQ1" s="2748"/>
      <c r="AR1" s="2748"/>
      <c r="AS1" s="2748"/>
      <c r="AT1" s="368" t="s">
        <v>1523</v>
      </c>
    </row>
    <row r="2" spans="1:46" ht="9.9499999999999993" customHeight="1">
      <c r="P2" s="2558" t="s">
        <v>1524</v>
      </c>
      <c r="Q2" s="2560"/>
      <c r="R2" s="2671">
        <f>IFERROR(不動産_所得者情報!C5,"")</f>
        <v>0</v>
      </c>
      <c r="S2" s="2672"/>
      <c r="T2" s="2672"/>
      <c r="U2" s="2672"/>
      <c r="V2" s="2672"/>
      <c r="W2" s="2672"/>
      <c r="X2" s="2672"/>
      <c r="Y2" s="2672"/>
      <c r="Z2" s="2672"/>
      <c r="AA2" s="2672"/>
      <c r="AB2" s="2673"/>
      <c r="AC2" s="2754" t="s">
        <v>1793</v>
      </c>
      <c r="AD2" s="2548"/>
      <c r="AE2" s="2558">
        <f>IFERROR(不動産_所得者情報!C7,"")</f>
        <v>0</v>
      </c>
      <c r="AF2" s="2559"/>
      <c r="AG2" s="2559"/>
      <c r="AH2" s="2559"/>
      <c r="AI2" s="2559"/>
      <c r="AJ2" s="2559"/>
      <c r="AK2" s="826"/>
      <c r="AL2" s="2750" t="s">
        <v>1525</v>
      </c>
      <c r="AM2" s="2735" t="s">
        <v>1526</v>
      </c>
      <c r="AN2" s="2706"/>
      <c r="AO2" s="2671">
        <f>IFERROR(不動産_所得者情報!C11,"")</f>
        <v>0</v>
      </c>
      <c r="AP2" s="2672"/>
      <c r="AQ2" s="2672"/>
      <c r="AR2" s="2672"/>
      <c r="AS2" s="2672"/>
      <c r="AT2" s="2673"/>
    </row>
    <row r="3" spans="1:46" ht="9.9499999999999993" customHeight="1">
      <c r="P3" s="3363"/>
      <c r="Q3" s="3365"/>
      <c r="R3" s="2453"/>
      <c r="S3" s="2661"/>
      <c r="T3" s="2661"/>
      <c r="U3" s="2661"/>
      <c r="V3" s="2661"/>
      <c r="W3" s="2661"/>
      <c r="X3" s="2661"/>
      <c r="Y3" s="2661"/>
      <c r="Z3" s="2661"/>
      <c r="AA3" s="2661"/>
      <c r="AB3" s="2454"/>
      <c r="AC3" s="3743"/>
      <c r="AD3" s="3744"/>
      <c r="AE3" s="3363">
        <f>IFERROR(不動産_所得者情報!C8,"")</f>
        <v>0</v>
      </c>
      <c r="AF3" s="3845"/>
      <c r="AG3" s="3845"/>
      <c r="AH3" s="3845"/>
      <c r="AI3" s="3845"/>
      <c r="AJ3" s="3845"/>
      <c r="AK3" s="832"/>
      <c r="AL3" s="2751"/>
      <c r="AM3" s="2706"/>
      <c r="AN3" s="2706"/>
      <c r="AO3" s="2455"/>
      <c r="AP3" s="2637"/>
      <c r="AQ3" s="2637"/>
      <c r="AR3" s="2637"/>
      <c r="AS3" s="2637"/>
      <c r="AT3" s="2456"/>
    </row>
    <row r="4" spans="1:46" ht="9.9499999999999993" customHeight="1">
      <c r="P4" s="2562"/>
      <c r="Q4" s="2564"/>
      <c r="R4" s="2455"/>
      <c r="S4" s="2637"/>
      <c r="T4" s="2637"/>
      <c r="U4" s="2637"/>
      <c r="V4" s="2637"/>
      <c r="W4" s="2637"/>
      <c r="X4" s="2637"/>
      <c r="Y4" s="2637"/>
      <c r="Z4" s="2637"/>
      <c r="AA4" s="2637"/>
      <c r="AB4" s="2456"/>
      <c r="AC4" s="2523"/>
      <c r="AD4" s="2525"/>
      <c r="AE4" s="2562"/>
      <c r="AF4" s="2563"/>
      <c r="AG4" s="2563"/>
      <c r="AH4" s="2563"/>
      <c r="AI4" s="2563"/>
      <c r="AJ4" s="2563"/>
      <c r="AK4" s="827"/>
      <c r="AL4" s="2751"/>
      <c r="AM4" s="2735" t="s">
        <v>1529</v>
      </c>
      <c r="AN4" s="2706"/>
      <c r="AO4" s="2558">
        <f>IFERROR(不動産_所得者情報!C12,"")</f>
        <v>0</v>
      </c>
      <c r="AP4" s="2559"/>
      <c r="AQ4" s="2559"/>
      <c r="AR4" s="2559"/>
      <c r="AS4" s="2559"/>
      <c r="AT4" s="2560"/>
    </row>
    <row r="5" spans="1:46" ht="9.9499999999999993" customHeight="1">
      <c r="P5" s="2558" t="s">
        <v>1794</v>
      </c>
      <c r="Q5" s="2560"/>
      <c r="R5" s="2558">
        <f>IFERROR(不動産_所得者情報!C6,"")</f>
        <v>0</v>
      </c>
      <c r="S5" s="2559"/>
      <c r="T5" s="2559"/>
      <c r="U5" s="2559"/>
      <c r="V5" s="2559"/>
      <c r="W5" s="2559"/>
      <c r="X5" s="2559"/>
      <c r="Y5" s="2559"/>
      <c r="Z5" s="2559"/>
      <c r="AA5" s="2559"/>
      <c r="AB5" s="2560"/>
      <c r="AC5" s="2754" t="s">
        <v>1528</v>
      </c>
      <c r="AD5" s="2548"/>
      <c r="AE5" s="2558" t="str">
        <f>IFERROR(不動産_所得者情報!C9,"")</f>
        <v>携帯</v>
      </c>
      <c r="AF5" s="3372"/>
      <c r="AG5" s="2559">
        <f>IFERROR(不動産_所得者情報!D9,"")</f>
        <v>0</v>
      </c>
      <c r="AH5" s="2559"/>
      <c r="AI5" s="2559"/>
      <c r="AJ5" s="2559"/>
      <c r="AK5" s="2560"/>
      <c r="AL5" s="2751"/>
      <c r="AM5" s="2706"/>
      <c r="AN5" s="2706"/>
      <c r="AO5" s="2562"/>
      <c r="AP5" s="2563"/>
      <c r="AQ5" s="2563"/>
      <c r="AR5" s="2563"/>
      <c r="AS5" s="2563"/>
      <c r="AT5" s="2564"/>
    </row>
    <row r="6" spans="1:46" ht="9.9499999999999993" customHeight="1">
      <c r="P6" s="3363"/>
      <c r="Q6" s="3365"/>
      <c r="R6" s="3363"/>
      <c r="S6" s="3364"/>
      <c r="T6" s="3364"/>
      <c r="U6" s="3364"/>
      <c r="V6" s="3364"/>
      <c r="W6" s="3364"/>
      <c r="X6" s="3364"/>
      <c r="Y6" s="3364"/>
      <c r="Z6" s="3364"/>
      <c r="AA6" s="3364"/>
      <c r="AB6" s="3365"/>
      <c r="AC6" s="3743"/>
      <c r="AD6" s="3744"/>
      <c r="AE6" s="3363"/>
      <c r="AF6" s="3846"/>
      <c r="AG6" s="3845"/>
      <c r="AH6" s="3845"/>
      <c r="AI6" s="3845"/>
      <c r="AJ6" s="3845"/>
      <c r="AK6" s="3365"/>
      <c r="AL6" s="2751"/>
      <c r="AM6" s="2546" t="s">
        <v>1528</v>
      </c>
      <c r="AN6" s="2548"/>
      <c r="AO6" s="2558">
        <f>IFERROR(不動産_所得者情報!C13,"")</f>
        <v>0</v>
      </c>
      <c r="AP6" s="2559"/>
      <c r="AQ6" s="2559"/>
      <c r="AR6" s="2559"/>
      <c r="AS6" s="2559"/>
      <c r="AT6" s="2560"/>
    </row>
    <row r="7" spans="1:46" ht="9.9499999999999993" customHeight="1">
      <c r="A7" s="3580" t="str">
        <f>IFERROR(計算シート!G4,"")</f>
        <v/>
      </c>
      <c r="B7" s="3580"/>
      <c r="C7" s="3580"/>
      <c r="D7" s="3580"/>
      <c r="E7" s="3580"/>
      <c r="F7" s="3580"/>
      <c r="G7" s="3580"/>
      <c r="H7" s="3579" t="s">
        <v>1948</v>
      </c>
      <c r="I7" s="3579"/>
      <c r="J7" s="3579"/>
      <c r="P7" s="2562"/>
      <c r="Q7" s="2564"/>
      <c r="R7" s="2562"/>
      <c r="S7" s="2563"/>
      <c r="T7" s="2563"/>
      <c r="U7" s="2563"/>
      <c r="V7" s="2563"/>
      <c r="W7" s="2563"/>
      <c r="X7" s="2563"/>
      <c r="Y7" s="2563"/>
      <c r="Z7" s="2563"/>
      <c r="AA7" s="2563"/>
      <c r="AB7" s="2564"/>
      <c r="AC7" s="2523"/>
      <c r="AD7" s="2525"/>
      <c r="AE7" s="2562"/>
      <c r="AF7" s="3373"/>
      <c r="AG7" s="2563"/>
      <c r="AH7" s="2563"/>
      <c r="AI7" s="2563"/>
      <c r="AJ7" s="2563"/>
      <c r="AK7" s="2564"/>
      <c r="AL7" s="2752"/>
      <c r="AM7" s="2523"/>
      <c r="AN7" s="2525"/>
      <c r="AO7" s="2562"/>
      <c r="AP7" s="2563"/>
      <c r="AQ7" s="2563"/>
      <c r="AR7" s="2563"/>
      <c r="AS7" s="2563"/>
      <c r="AT7" s="2564"/>
    </row>
    <row r="8" spans="1:46" ht="6" customHeight="1">
      <c r="A8" s="3580"/>
      <c r="B8" s="3580"/>
      <c r="C8" s="3580"/>
      <c r="D8" s="3580"/>
      <c r="E8" s="3580"/>
      <c r="F8" s="3580"/>
      <c r="G8" s="3580"/>
      <c r="H8" s="3579"/>
      <c r="I8" s="3579"/>
      <c r="J8" s="3579"/>
    </row>
    <row r="9" spans="1:46" ht="13.5" customHeight="1">
      <c r="A9" s="539"/>
      <c r="B9" s="389"/>
      <c r="C9" s="389"/>
      <c r="D9" s="389"/>
      <c r="E9" s="389"/>
      <c r="F9" s="392" t="s">
        <v>1795</v>
      </c>
      <c r="G9" s="3581">
        <f>IFERROR(DATEVALUE(不動産_売上!C7&amp;不動産_売上!D7),"")</f>
        <v>45292</v>
      </c>
      <c r="H9" s="3581"/>
      <c r="I9" s="3581"/>
      <c r="J9" s="392" t="s">
        <v>1949</v>
      </c>
      <c r="K9" s="3581">
        <f>IFERROR(DATEVALUE(不動産_売上!F7&amp;不動産_売上!G7),"")</f>
        <v>45657</v>
      </c>
      <c r="L9" s="3581"/>
      <c r="M9" s="3581"/>
      <c r="N9" s="392" t="s">
        <v>1950</v>
      </c>
      <c r="O9" s="373" t="s">
        <v>1870</v>
      </c>
      <c r="P9" s="540"/>
      <c r="Q9" s="540"/>
      <c r="U9" s="373"/>
      <c r="AH9" s="370"/>
      <c r="AM9" s="2758" t="s">
        <v>1534</v>
      </c>
      <c r="AN9" s="3847"/>
      <c r="AO9" s="3848"/>
      <c r="AP9" s="3849"/>
      <c r="AQ9" s="3849"/>
      <c r="AR9" s="3849"/>
      <c r="AS9" s="3849"/>
      <c r="AT9" s="3850"/>
    </row>
    <row r="10" spans="1:46" ht="12" customHeight="1">
      <c r="A10" s="3851" t="s">
        <v>1537</v>
      </c>
      <c r="B10" s="3852"/>
      <c r="C10" s="3852"/>
      <c r="D10" s="3852"/>
      <c r="E10" s="3852"/>
      <c r="F10" s="3852"/>
      <c r="G10" s="3852"/>
      <c r="H10" s="3853"/>
      <c r="I10" s="3851" t="s">
        <v>1538</v>
      </c>
      <c r="J10" s="3852"/>
      <c r="K10" s="3852"/>
      <c r="L10" s="3852"/>
      <c r="M10" s="3853"/>
      <c r="N10" s="540"/>
      <c r="O10" s="3854"/>
      <c r="P10" s="3855"/>
      <c r="Q10" s="2609" t="s">
        <v>1796</v>
      </c>
      <c r="R10" s="2615"/>
      <c r="S10" s="3880" t="s">
        <v>1801</v>
      </c>
      <c r="T10" s="3881"/>
      <c r="U10" s="3881"/>
      <c r="V10" s="3881"/>
      <c r="W10" s="3882"/>
      <c r="X10" s="3295" t="s">
        <v>1802</v>
      </c>
      <c r="Y10" s="3296"/>
      <c r="Z10" s="3296"/>
      <c r="AA10" s="3296"/>
      <c r="AB10" s="3297"/>
      <c r="AC10" s="3856" t="s">
        <v>1797</v>
      </c>
      <c r="AD10" s="3857"/>
      <c r="AE10" s="3858"/>
      <c r="AF10" s="3856" t="s">
        <v>1798</v>
      </c>
      <c r="AG10" s="3858"/>
      <c r="AH10" s="541"/>
      <c r="AI10" s="2507" t="s">
        <v>1799</v>
      </c>
      <c r="AJ10" s="2507"/>
      <c r="AK10" s="2507"/>
      <c r="AL10" s="2507"/>
      <c r="AM10" s="2507"/>
      <c r="AN10" s="2507"/>
      <c r="AO10" s="2507"/>
      <c r="AP10" s="2507"/>
      <c r="AQ10" s="2507"/>
      <c r="AR10" s="542"/>
      <c r="AS10" s="446"/>
      <c r="AT10" s="543"/>
    </row>
    <row r="11" spans="1:46" ht="9.9499999999999993" customHeight="1">
      <c r="A11" s="2526" t="s">
        <v>1337</v>
      </c>
      <c r="B11" s="2541" t="s">
        <v>1800</v>
      </c>
      <c r="C11" s="2542"/>
      <c r="D11" s="2542"/>
      <c r="E11" s="2542"/>
      <c r="F11" s="2542"/>
      <c r="G11" s="2543"/>
      <c r="H11" s="2549" t="s">
        <v>1541</v>
      </c>
      <c r="I11" s="3563">
        <f>AJ34</f>
        <v>0</v>
      </c>
      <c r="J11" s="3564"/>
      <c r="K11" s="3564"/>
      <c r="L11" s="3564"/>
      <c r="M11" s="3565"/>
      <c r="O11" s="3865"/>
      <c r="P11" s="3866"/>
      <c r="Q11" s="544"/>
      <c r="R11" s="545"/>
      <c r="S11" s="3883"/>
      <c r="T11" s="3884"/>
      <c r="U11" s="3884"/>
      <c r="V11" s="3884"/>
      <c r="W11" s="3885"/>
      <c r="X11" s="3586"/>
      <c r="Y11" s="3864"/>
      <c r="Z11" s="3864"/>
      <c r="AA11" s="3864"/>
      <c r="AB11" s="3587"/>
      <c r="AC11" s="3576" t="s">
        <v>1803</v>
      </c>
      <c r="AD11" s="3577"/>
      <c r="AE11" s="3578"/>
      <c r="AF11" s="3576" t="s">
        <v>1804</v>
      </c>
      <c r="AG11" s="3578"/>
      <c r="AH11" s="3282" t="s">
        <v>1805</v>
      </c>
      <c r="AI11" s="3280"/>
      <c r="AJ11" s="3280"/>
      <c r="AK11" s="3280"/>
      <c r="AL11" s="3281"/>
      <c r="AM11" s="2474" t="s">
        <v>1806</v>
      </c>
      <c r="AN11" s="3776"/>
      <c r="AO11" s="2475"/>
      <c r="AS11" s="544"/>
      <c r="AT11" s="545"/>
    </row>
    <row r="12" spans="1:46" ht="9.9499999999999993" customHeight="1">
      <c r="A12" s="2527"/>
      <c r="B12" s="2532"/>
      <c r="C12" s="2533"/>
      <c r="D12" s="2533"/>
      <c r="E12" s="2533"/>
      <c r="F12" s="2533"/>
      <c r="G12" s="2534"/>
      <c r="H12" s="3569"/>
      <c r="I12" s="3566"/>
      <c r="J12" s="3567"/>
      <c r="K12" s="3567"/>
      <c r="L12" s="3567"/>
      <c r="M12" s="3568"/>
      <c r="O12" s="3865"/>
      <c r="P12" s="3866"/>
      <c r="Q12" s="544"/>
      <c r="R12" s="545"/>
      <c r="S12" s="3883"/>
      <c r="T12" s="3884"/>
      <c r="U12" s="3884"/>
      <c r="V12" s="3884"/>
      <c r="W12" s="3885"/>
      <c r="X12" s="3586"/>
      <c r="Y12" s="3864"/>
      <c r="Z12" s="3864"/>
      <c r="AA12" s="3864"/>
      <c r="AB12" s="3587"/>
      <c r="AC12" s="3576"/>
      <c r="AD12" s="3577"/>
      <c r="AE12" s="3578"/>
      <c r="AF12" s="3576"/>
      <c r="AG12" s="3578"/>
      <c r="AH12" s="3664" t="s">
        <v>1807</v>
      </c>
      <c r="AI12" s="3665"/>
      <c r="AJ12" s="3664" t="s">
        <v>1808</v>
      </c>
      <c r="AK12" s="2301"/>
      <c r="AL12" s="3665"/>
      <c r="AM12" s="3859" t="s">
        <v>1809</v>
      </c>
      <c r="AN12" s="3860"/>
      <c r="AO12" s="3861"/>
      <c r="AS12" s="544"/>
      <c r="AT12" s="545"/>
    </row>
    <row r="13" spans="1:46" ht="9.9499999999999993" customHeight="1">
      <c r="A13" s="2527"/>
      <c r="B13" s="3841" t="s">
        <v>1557</v>
      </c>
      <c r="C13" s="2707" t="s">
        <v>1810</v>
      </c>
      <c r="D13" s="2708"/>
      <c r="E13" s="2708"/>
      <c r="F13" s="2708"/>
      <c r="G13" s="2709"/>
      <c r="H13" s="2549" t="s">
        <v>1554</v>
      </c>
      <c r="I13" s="3563">
        <f>AM34</f>
        <v>0</v>
      </c>
      <c r="J13" s="3564"/>
      <c r="K13" s="3564"/>
      <c r="L13" s="3564"/>
      <c r="M13" s="3565"/>
      <c r="O13" s="546"/>
      <c r="P13" s="547"/>
      <c r="Q13" s="548"/>
      <c r="R13" s="549"/>
      <c r="S13" s="3886"/>
      <c r="T13" s="3887"/>
      <c r="U13" s="3887"/>
      <c r="V13" s="3887"/>
      <c r="W13" s="3888"/>
      <c r="X13" s="3298"/>
      <c r="Y13" s="3299"/>
      <c r="Z13" s="3299"/>
      <c r="AA13" s="3299"/>
      <c r="AB13" s="3300"/>
      <c r="AC13" s="550"/>
      <c r="AD13" s="551" t="s">
        <v>1152</v>
      </c>
      <c r="AE13" s="552" t="s">
        <v>1153</v>
      </c>
      <c r="AF13" s="3862" t="s">
        <v>1811</v>
      </c>
      <c r="AG13" s="3863"/>
      <c r="AH13" s="3672"/>
      <c r="AI13" s="3673"/>
      <c r="AJ13" s="3672"/>
      <c r="AK13" s="2302"/>
      <c r="AL13" s="3673"/>
      <c r="AM13" s="3608" t="s">
        <v>1812</v>
      </c>
      <c r="AN13" s="3609"/>
      <c r="AO13" s="3610"/>
      <c r="AP13" s="553"/>
      <c r="AQ13" s="553"/>
      <c r="AR13" s="553"/>
      <c r="AS13" s="548"/>
      <c r="AT13" s="549"/>
    </row>
    <row r="14" spans="1:46" ht="9.9499999999999993" customHeight="1">
      <c r="A14" s="2527"/>
      <c r="B14" s="3842"/>
      <c r="C14" s="2710" t="s">
        <v>1812</v>
      </c>
      <c r="D14" s="2711"/>
      <c r="E14" s="2711"/>
      <c r="F14" s="2711"/>
      <c r="G14" s="2712"/>
      <c r="H14" s="3569"/>
      <c r="I14" s="3566"/>
      <c r="J14" s="3567"/>
      <c r="K14" s="3567"/>
      <c r="L14" s="3567"/>
      <c r="M14" s="3568"/>
      <c r="O14" s="2754">
        <f>IFERROR(不動産_売上!G16,"")</f>
        <v>0</v>
      </c>
      <c r="P14" s="2755"/>
      <c r="Q14" s="2754">
        <f>IFERROR(不動産_売上!G17,"")</f>
        <v>0</v>
      </c>
      <c r="R14" s="2755"/>
      <c r="S14" s="3570">
        <f>IFERROR(不動産_売上!G18,"")</f>
        <v>0</v>
      </c>
      <c r="T14" s="3571"/>
      <c r="U14" s="3571"/>
      <c r="V14" s="3571"/>
      <c r="W14" s="3572"/>
      <c r="X14" s="2546">
        <f>IFERROR(不動産_売上!G19,"")</f>
        <v>0</v>
      </c>
      <c r="Y14" s="2547"/>
      <c r="Z14" s="2547"/>
      <c r="AA14" s="2547"/>
      <c r="AB14" s="2548"/>
      <c r="AC14" s="554" t="s">
        <v>1813</v>
      </c>
      <c r="AD14" s="2547" t="str">
        <f>IFERROR(不動産_売上!G21&amp;不動産_売上!H21&amp;不動産_売上!I21,"")</f>
        <v>令和</v>
      </c>
      <c r="AE14" s="2548"/>
      <c r="AF14" s="2546">
        <f>IFERROR(不動産_売上!G23,"")</f>
        <v>0</v>
      </c>
      <c r="AG14" s="2548"/>
      <c r="AH14" s="3831">
        <f>IFERROR(不動産_売上!G24,"")</f>
        <v>0</v>
      </c>
      <c r="AI14" s="3832"/>
      <c r="AJ14" s="3835">
        <f>IFERROR(不動産_売上!G25,"")</f>
        <v>0</v>
      </c>
      <c r="AK14" s="3836"/>
      <c r="AL14" s="3837"/>
      <c r="AM14" s="3835">
        <f>IFERROR(SUM(不動産_売上!G26:J28),"")</f>
        <v>0</v>
      </c>
      <c r="AN14" s="3836"/>
      <c r="AO14" s="3837"/>
      <c r="AP14" s="3835">
        <f>IFERROR(SUM(不動産_売上!G29:J30),"")</f>
        <v>0</v>
      </c>
      <c r="AQ14" s="3836"/>
      <c r="AR14" s="3837"/>
      <c r="AS14" s="3835">
        <f>IFERROR(SUM(不動産_売上!G31:J32),"")</f>
        <v>0</v>
      </c>
      <c r="AT14" s="3837"/>
    </row>
    <row r="15" spans="1:46" ht="9.9499999999999993" customHeight="1">
      <c r="A15" s="2527"/>
      <c r="B15" s="3842"/>
      <c r="C15" s="2707" t="s">
        <v>1814</v>
      </c>
      <c r="D15" s="2708"/>
      <c r="E15" s="2708"/>
      <c r="F15" s="2708"/>
      <c r="G15" s="2709"/>
      <c r="H15" s="2549" t="s">
        <v>1558</v>
      </c>
      <c r="I15" s="3563">
        <f>AP34</f>
        <v>0</v>
      </c>
      <c r="J15" s="3564"/>
      <c r="K15" s="3564"/>
      <c r="L15" s="3564"/>
      <c r="M15" s="3565"/>
      <c r="O15" s="2756"/>
      <c r="P15" s="2757"/>
      <c r="Q15" s="2756"/>
      <c r="R15" s="2757"/>
      <c r="S15" s="3573"/>
      <c r="T15" s="3574"/>
      <c r="U15" s="3574"/>
      <c r="V15" s="3574"/>
      <c r="W15" s="3575"/>
      <c r="X15" s="2523">
        <f>IFERROR(不動産_売上!G20,"")</f>
        <v>0</v>
      </c>
      <c r="Y15" s="2524"/>
      <c r="Z15" s="2524"/>
      <c r="AA15" s="2524"/>
      <c r="AB15" s="2525"/>
      <c r="AC15" s="555" t="s">
        <v>1536</v>
      </c>
      <c r="AD15" s="2524" t="str">
        <f>IFERROR(不動産_売上!G22&amp;不動産_売上!H22&amp;不動産_売上!I22,"")</f>
        <v>令和</v>
      </c>
      <c r="AE15" s="2525"/>
      <c r="AF15" s="2523"/>
      <c r="AG15" s="2525"/>
      <c r="AH15" s="3833"/>
      <c r="AI15" s="3834"/>
      <c r="AJ15" s="3838"/>
      <c r="AK15" s="3839"/>
      <c r="AL15" s="3840"/>
      <c r="AM15" s="3838"/>
      <c r="AN15" s="3839"/>
      <c r="AO15" s="3840"/>
      <c r="AP15" s="3838"/>
      <c r="AQ15" s="3839"/>
      <c r="AR15" s="3840"/>
      <c r="AS15" s="3838"/>
      <c r="AT15" s="3840"/>
    </row>
    <row r="16" spans="1:46" ht="9.9499999999999993" customHeight="1">
      <c r="A16" s="2527"/>
      <c r="B16" s="3842"/>
      <c r="C16" s="2710" t="s">
        <v>1815</v>
      </c>
      <c r="D16" s="2711"/>
      <c r="E16" s="2711"/>
      <c r="F16" s="2711"/>
      <c r="G16" s="2712"/>
      <c r="H16" s="3569"/>
      <c r="I16" s="3566"/>
      <c r="J16" s="3567"/>
      <c r="K16" s="3567"/>
      <c r="L16" s="3567"/>
      <c r="M16" s="3568"/>
      <c r="O16" s="2754">
        <f>IFERROR(不動産_売上!G36,"")</f>
        <v>0</v>
      </c>
      <c r="P16" s="2755"/>
      <c r="Q16" s="2754">
        <f>IFERROR(不動産_売上!G37,"")</f>
        <v>0</v>
      </c>
      <c r="R16" s="2755"/>
      <c r="S16" s="3570">
        <f>IFERROR(不動産_売上!G38,"")</f>
        <v>0</v>
      </c>
      <c r="T16" s="3571"/>
      <c r="U16" s="3571"/>
      <c r="V16" s="3571"/>
      <c r="W16" s="3572"/>
      <c r="X16" s="2546">
        <f>IFERROR(不動産_売上!G39,"")</f>
        <v>0</v>
      </c>
      <c r="Y16" s="2547"/>
      <c r="Z16" s="2547"/>
      <c r="AA16" s="2547"/>
      <c r="AB16" s="2548"/>
      <c r="AC16" s="554" t="s">
        <v>1813</v>
      </c>
      <c r="AD16" s="2547" t="str">
        <f>IFERROR(不動産_売上!G41&amp;不動産_売上!H41&amp;不動産_売上!I41,"")</f>
        <v>令和</v>
      </c>
      <c r="AE16" s="2548"/>
      <c r="AF16" s="2546">
        <f>IFERROR(不動産_売上!G43,"")</f>
        <v>0</v>
      </c>
      <c r="AG16" s="2548"/>
      <c r="AH16" s="3831">
        <f>IFERROR(不動産_売上!G44,"")</f>
        <v>0</v>
      </c>
      <c r="AI16" s="3832"/>
      <c r="AJ16" s="3835">
        <f>IFERROR(不動産_売上!G45,"")</f>
        <v>0</v>
      </c>
      <c r="AK16" s="3836"/>
      <c r="AL16" s="3837"/>
      <c r="AM16" s="3835">
        <f>IFERROR(SUM(不動産_売上!G46:J48),"")</f>
        <v>0</v>
      </c>
      <c r="AN16" s="3836"/>
      <c r="AO16" s="3837"/>
      <c r="AP16" s="3835">
        <f>IFERROR(SUM(不動産_売上!G49:J50),"")</f>
        <v>0</v>
      </c>
      <c r="AQ16" s="3836"/>
      <c r="AR16" s="3837"/>
      <c r="AS16" s="3835">
        <f>IFERROR(SUM(不動産_売上!G51:J52),"")</f>
        <v>0</v>
      </c>
      <c r="AT16" s="3837"/>
    </row>
    <row r="17" spans="1:52" ht="9.9499999999999993" customHeight="1">
      <c r="A17" s="2527"/>
      <c r="B17" s="3842"/>
      <c r="C17" s="2609" t="s">
        <v>1871</v>
      </c>
      <c r="D17" s="2610"/>
      <c r="E17" s="2610" t="s">
        <v>1816</v>
      </c>
      <c r="F17" s="2610"/>
      <c r="G17" s="2615"/>
      <c r="H17" s="2549" t="s">
        <v>1562</v>
      </c>
      <c r="I17" s="3563">
        <f>SUM(I13:M16)</f>
        <v>0</v>
      </c>
      <c r="J17" s="3564"/>
      <c r="K17" s="3564"/>
      <c r="L17" s="3564"/>
      <c r="M17" s="3565"/>
      <c r="O17" s="2756"/>
      <c r="P17" s="2757"/>
      <c r="Q17" s="2756"/>
      <c r="R17" s="2757"/>
      <c r="S17" s="3573"/>
      <c r="T17" s="3574"/>
      <c r="U17" s="3574"/>
      <c r="V17" s="3574"/>
      <c r="W17" s="3575"/>
      <c r="X17" s="2523">
        <f>IFERROR(不動産_売上!G40,"")</f>
        <v>0</v>
      </c>
      <c r="Y17" s="2524"/>
      <c r="Z17" s="2524"/>
      <c r="AA17" s="2524"/>
      <c r="AB17" s="2525"/>
      <c r="AC17" s="555" t="s">
        <v>1536</v>
      </c>
      <c r="AD17" s="2524" t="str">
        <f>IFERROR(不動産_売上!G42&amp;不動産_売上!H42&amp;不動産_売上!I42,"")</f>
        <v>令和</v>
      </c>
      <c r="AE17" s="2525"/>
      <c r="AF17" s="2523"/>
      <c r="AG17" s="2525"/>
      <c r="AH17" s="3833"/>
      <c r="AI17" s="3834"/>
      <c r="AJ17" s="3838"/>
      <c r="AK17" s="3839"/>
      <c r="AL17" s="3840"/>
      <c r="AM17" s="3838"/>
      <c r="AN17" s="3839"/>
      <c r="AO17" s="3840"/>
      <c r="AP17" s="3838"/>
      <c r="AQ17" s="3839"/>
      <c r="AR17" s="3840"/>
      <c r="AS17" s="3838"/>
      <c r="AT17" s="3840"/>
    </row>
    <row r="18" spans="1:52" ht="9.9499999999999993" customHeight="1">
      <c r="A18" s="2527"/>
      <c r="B18" s="3842"/>
      <c r="C18" s="2612"/>
      <c r="D18" s="2613"/>
      <c r="E18" s="2613"/>
      <c r="F18" s="2613"/>
      <c r="G18" s="2616"/>
      <c r="H18" s="3569"/>
      <c r="I18" s="3566"/>
      <c r="J18" s="3567"/>
      <c r="K18" s="3567"/>
      <c r="L18" s="3567"/>
      <c r="M18" s="3568"/>
      <c r="O18" s="2754">
        <f>IFERROR(不動産_売上!G56,"")</f>
        <v>0</v>
      </c>
      <c r="P18" s="2755"/>
      <c r="Q18" s="2754">
        <f>IFERROR(不動産_売上!G57,"")</f>
        <v>0</v>
      </c>
      <c r="R18" s="2755"/>
      <c r="S18" s="3570">
        <f>IFERROR(不動産_売上!G58,"")</f>
        <v>0</v>
      </c>
      <c r="T18" s="3571"/>
      <c r="U18" s="3571"/>
      <c r="V18" s="3571"/>
      <c r="W18" s="3572"/>
      <c r="X18" s="2546">
        <f>IFERROR(不動産_売上!G59,"")</f>
        <v>0</v>
      </c>
      <c r="Y18" s="2547"/>
      <c r="Z18" s="2547"/>
      <c r="AA18" s="2547"/>
      <c r="AB18" s="2548"/>
      <c r="AC18" s="554" t="s">
        <v>1813</v>
      </c>
      <c r="AD18" s="2547" t="str">
        <f>IFERROR(不動産_売上!G61&amp;不動産_売上!H61&amp;不動産_売上!I61,"")</f>
        <v>令和</v>
      </c>
      <c r="AE18" s="2548"/>
      <c r="AF18" s="2546">
        <f>IFERROR(不動産_売上!G63,"")</f>
        <v>0</v>
      </c>
      <c r="AG18" s="2548"/>
      <c r="AH18" s="3831">
        <f>IFERROR(不動産_売上!G64,"")</f>
        <v>0</v>
      </c>
      <c r="AI18" s="3832"/>
      <c r="AJ18" s="3835">
        <f>IFERROR(不動産_売上!G65,"")</f>
        <v>0</v>
      </c>
      <c r="AK18" s="3836"/>
      <c r="AL18" s="3837"/>
      <c r="AM18" s="3835">
        <f>IFERROR(SUM(不動産_売上!G66:J68),"")</f>
        <v>0</v>
      </c>
      <c r="AN18" s="3836"/>
      <c r="AO18" s="3837"/>
      <c r="AP18" s="3835">
        <f>IFERROR(SUM(不動産_売上!G69:J70),"")</f>
        <v>0</v>
      </c>
      <c r="AQ18" s="3836"/>
      <c r="AR18" s="3837"/>
      <c r="AS18" s="3835">
        <f>IFERROR(SUM(不動産_売上!G71:J72),"")</f>
        <v>0</v>
      </c>
      <c r="AT18" s="3837"/>
    </row>
    <row r="19" spans="1:52" ht="9.9499999999999993" customHeight="1">
      <c r="A19" s="2527"/>
      <c r="B19" s="556"/>
      <c r="C19" s="557"/>
      <c r="D19" s="3843" t="s">
        <v>1561</v>
      </c>
      <c r="E19" s="2610" t="s">
        <v>1817</v>
      </c>
      <c r="F19" s="2610"/>
      <c r="G19" s="2615"/>
      <c r="H19" s="2549" t="s">
        <v>1568</v>
      </c>
      <c r="I19" s="3563">
        <f>I11+I17</f>
        <v>0</v>
      </c>
      <c r="J19" s="3564"/>
      <c r="K19" s="3564"/>
      <c r="L19" s="3564"/>
      <c r="M19" s="3565"/>
      <c r="O19" s="2756"/>
      <c r="P19" s="2757"/>
      <c r="Q19" s="2756"/>
      <c r="R19" s="2757"/>
      <c r="S19" s="3573"/>
      <c r="T19" s="3574"/>
      <c r="U19" s="3574"/>
      <c r="V19" s="3574"/>
      <c r="W19" s="3575"/>
      <c r="X19" s="2523">
        <f>IFERROR(不動産_売上!G60,"")</f>
        <v>0</v>
      </c>
      <c r="Y19" s="2524"/>
      <c r="Z19" s="2524"/>
      <c r="AA19" s="2524"/>
      <c r="AB19" s="2525"/>
      <c r="AC19" s="555" t="s">
        <v>1536</v>
      </c>
      <c r="AD19" s="2524" t="str">
        <f>IFERROR(不動産_売上!G62&amp;不動産_売上!H62&amp;不動産_売上!I62,"")</f>
        <v>令和</v>
      </c>
      <c r="AE19" s="2525"/>
      <c r="AF19" s="2523"/>
      <c r="AG19" s="2525"/>
      <c r="AH19" s="3833"/>
      <c r="AI19" s="3834"/>
      <c r="AJ19" s="3838"/>
      <c r="AK19" s="3839"/>
      <c r="AL19" s="3840"/>
      <c r="AM19" s="3838"/>
      <c r="AN19" s="3839"/>
      <c r="AO19" s="3840"/>
      <c r="AP19" s="3838"/>
      <c r="AQ19" s="3839"/>
      <c r="AR19" s="3840"/>
      <c r="AS19" s="3838"/>
      <c r="AT19" s="3840"/>
    </row>
    <row r="20" spans="1:52" ht="9.9499999999999993" customHeight="1" thickBot="1">
      <c r="A20" s="2527"/>
      <c r="B20" s="558"/>
      <c r="C20" s="557"/>
      <c r="D20" s="3844"/>
      <c r="E20" s="2675"/>
      <c r="F20" s="2675"/>
      <c r="G20" s="3330"/>
      <c r="H20" s="3569"/>
      <c r="I20" s="3566"/>
      <c r="J20" s="3567"/>
      <c r="K20" s="3567"/>
      <c r="L20" s="3567"/>
      <c r="M20" s="3568"/>
      <c r="O20" s="2754">
        <f>IFERROR(不動産_売上!G76,"")</f>
        <v>0</v>
      </c>
      <c r="P20" s="2755"/>
      <c r="Q20" s="2754">
        <f>IFERROR(不動産_売上!G77,"")</f>
        <v>0</v>
      </c>
      <c r="R20" s="2755"/>
      <c r="S20" s="3570">
        <f>IFERROR(不動産_売上!G78,"")</f>
        <v>0</v>
      </c>
      <c r="T20" s="3571"/>
      <c r="U20" s="3571"/>
      <c r="V20" s="3571"/>
      <c r="W20" s="3572"/>
      <c r="X20" s="2546">
        <f>IFERROR(不動産_売上!G79,"")</f>
        <v>0</v>
      </c>
      <c r="Y20" s="2547"/>
      <c r="Z20" s="2547"/>
      <c r="AA20" s="2547"/>
      <c r="AB20" s="2548"/>
      <c r="AC20" s="554" t="s">
        <v>1813</v>
      </c>
      <c r="AD20" s="2547" t="str">
        <f>IFERROR(不動産_売上!G81&amp;不動産_売上!H81&amp;不動産_売上!I81,"")</f>
        <v>令和</v>
      </c>
      <c r="AE20" s="2548"/>
      <c r="AF20" s="2546">
        <f>IFERROR(不動産_売上!G83,"")</f>
        <v>0</v>
      </c>
      <c r="AG20" s="2548"/>
      <c r="AH20" s="3831">
        <f>IFERROR(不動産_売上!G84,"")</f>
        <v>0</v>
      </c>
      <c r="AI20" s="3832"/>
      <c r="AJ20" s="3835">
        <f>IFERROR(不動産_売上!G85,"")</f>
        <v>0</v>
      </c>
      <c r="AK20" s="3836"/>
      <c r="AL20" s="3837"/>
      <c r="AM20" s="3835">
        <f>IFERROR(SUM(不動産_売上!G86:J88),"")</f>
        <v>0</v>
      </c>
      <c r="AN20" s="3836"/>
      <c r="AO20" s="3837"/>
      <c r="AP20" s="3835">
        <f>IFERROR(SUM(不動産_売上!G89:J90),"")</f>
        <v>0</v>
      </c>
      <c r="AQ20" s="3836"/>
      <c r="AR20" s="3837"/>
      <c r="AS20" s="3835">
        <f>IFERROR(SUM(不動産_売上!G91:J92),"")</f>
        <v>0</v>
      </c>
      <c r="AT20" s="3837"/>
      <c r="AV20" s="3867"/>
      <c r="AW20" s="759"/>
      <c r="AX20" s="759"/>
      <c r="AY20" s="759"/>
      <c r="AZ20" s="759"/>
    </row>
    <row r="21" spans="1:52" ht="9.9499999999999993" customHeight="1" thickTop="1">
      <c r="A21" s="2638" t="s">
        <v>1818</v>
      </c>
      <c r="B21" s="2623" t="s">
        <v>1549</v>
      </c>
      <c r="C21" s="2624"/>
      <c r="D21" s="2624"/>
      <c r="E21" s="2624"/>
      <c r="F21" s="2624"/>
      <c r="G21" s="2625"/>
      <c r="H21" s="2549" t="s">
        <v>1574</v>
      </c>
      <c r="I21" s="3563">
        <f>AA50</f>
        <v>0</v>
      </c>
      <c r="J21" s="3564"/>
      <c r="K21" s="3564"/>
      <c r="L21" s="3564"/>
      <c r="M21" s="3565"/>
      <c r="O21" s="2756"/>
      <c r="P21" s="2757"/>
      <c r="Q21" s="2756"/>
      <c r="R21" s="2757"/>
      <c r="S21" s="3573"/>
      <c r="T21" s="3574"/>
      <c r="U21" s="3574"/>
      <c r="V21" s="3574"/>
      <c r="W21" s="3575"/>
      <c r="X21" s="2523">
        <f>IFERROR(不動産_売上!G80,"")</f>
        <v>0</v>
      </c>
      <c r="Y21" s="2524"/>
      <c r="Z21" s="2524"/>
      <c r="AA21" s="2524"/>
      <c r="AB21" s="2525"/>
      <c r="AC21" s="555" t="s">
        <v>1536</v>
      </c>
      <c r="AD21" s="2524" t="str">
        <f>IFERROR(不動産_売上!G82&amp;不動産_売上!H82&amp;不動産_売上!I82,"")</f>
        <v>令和</v>
      </c>
      <c r="AE21" s="2525"/>
      <c r="AF21" s="2523"/>
      <c r="AG21" s="2525"/>
      <c r="AH21" s="3833"/>
      <c r="AI21" s="3834"/>
      <c r="AJ21" s="3838"/>
      <c r="AK21" s="3839"/>
      <c r="AL21" s="3840"/>
      <c r="AM21" s="3838"/>
      <c r="AN21" s="3839"/>
      <c r="AO21" s="3840"/>
      <c r="AP21" s="3838"/>
      <c r="AQ21" s="3839"/>
      <c r="AR21" s="3840"/>
      <c r="AS21" s="3838"/>
      <c r="AT21" s="3840"/>
      <c r="AV21" s="3868"/>
      <c r="AW21" s="2529" t="s">
        <v>1979</v>
      </c>
      <c r="AX21" s="3870"/>
      <c r="AY21" s="3870"/>
      <c r="AZ21" s="3870"/>
    </row>
    <row r="22" spans="1:52" ht="9.9499999999999993" customHeight="1">
      <c r="A22" s="2527"/>
      <c r="B22" s="2532"/>
      <c r="C22" s="2533"/>
      <c r="D22" s="2533"/>
      <c r="E22" s="2533"/>
      <c r="F22" s="2533"/>
      <c r="G22" s="2534"/>
      <c r="H22" s="3569"/>
      <c r="I22" s="3566"/>
      <c r="J22" s="3567"/>
      <c r="K22" s="3567"/>
      <c r="L22" s="3567"/>
      <c r="M22" s="3568"/>
      <c r="O22" s="2754">
        <f>IFERROR(不動産_売上!G96,"")</f>
        <v>0</v>
      </c>
      <c r="P22" s="2755"/>
      <c r="Q22" s="2754">
        <f>IFERROR(不動産_売上!G97,"")</f>
        <v>0</v>
      </c>
      <c r="R22" s="2755"/>
      <c r="S22" s="3570">
        <f>IFERROR(不動産_売上!G98,"")</f>
        <v>0</v>
      </c>
      <c r="T22" s="3571"/>
      <c r="U22" s="3571"/>
      <c r="V22" s="3571"/>
      <c r="W22" s="3572"/>
      <c r="X22" s="2546">
        <f>IFERROR(不動産_売上!G99,"")</f>
        <v>0</v>
      </c>
      <c r="Y22" s="2547"/>
      <c r="Z22" s="2547"/>
      <c r="AA22" s="2547"/>
      <c r="AB22" s="2548"/>
      <c r="AC22" s="554" t="s">
        <v>1813</v>
      </c>
      <c r="AD22" s="2547" t="str">
        <f>IFERROR(不動産_売上!G101&amp;不動産_売上!H101&amp;不動産_売上!I101,"")</f>
        <v>令和</v>
      </c>
      <c r="AE22" s="2548"/>
      <c r="AF22" s="2546">
        <f>IFERROR(不動産_売上!G103,"")</f>
        <v>0</v>
      </c>
      <c r="AG22" s="2548"/>
      <c r="AH22" s="3831">
        <f>IFERROR(不動産_売上!G104,"")</f>
        <v>0</v>
      </c>
      <c r="AI22" s="3832"/>
      <c r="AJ22" s="3835">
        <f>IFERROR(不動産_売上!G105,"")</f>
        <v>0</v>
      </c>
      <c r="AK22" s="3836"/>
      <c r="AL22" s="3837"/>
      <c r="AM22" s="3835">
        <f>IFERROR(SUM(不動産_売上!G106:J108),"")</f>
        <v>0</v>
      </c>
      <c r="AN22" s="3836"/>
      <c r="AO22" s="3837"/>
      <c r="AP22" s="3835">
        <f>IFERROR(SUM(不動産_売上!G109:J110),"")</f>
        <v>0</v>
      </c>
      <c r="AQ22" s="3836"/>
      <c r="AR22" s="3837"/>
      <c r="AS22" s="3835">
        <f>IFERROR(SUM(不動産_売上!G111:J112),"")</f>
        <v>0</v>
      </c>
      <c r="AT22" s="3837"/>
      <c r="AV22" s="3868"/>
      <c r="AW22" s="2529"/>
      <c r="AX22" s="3870"/>
      <c r="AY22" s="3870"/>
      <c r="AZ22" s="3870"/>
    </row>
    <row r="23" spans="1:52" ht="9.9499999999999993" customHeight="1">
      <c r="A23" s="2527"/>
      <c r="B23" s="2541" t="s">
        <v>1602</v>
      </c>
      <c r="C23" s="2542"/>
      <c r="D23" s="2542"/>
      <c r="E23" s="2542"/>
      <c r="F23" s="2542"/>
      <c r="G23" s="2543"/>
      <c r="H23" s="2549" t="s">
        <v>1579</v>
      </c>
      <c r="I23" s="3563">
        <f>IFERROR(計算シート!G130,"")</f>
        <v>0</v>
      </c>
      <c r="J23" s="3564"/>
      <c r="K23" s="3564"/>
      <c r="L23" s="3564"/>
      <c r="M23" s="3565"/>
      <c r="O23" s="2756"/>
      <c r="P23" s="2757"/>
      <c r="Q23" s="2756"/>
      <c r="R23" s="2757"/>
      <c r="S23" s="3573"/>
      <c r="T23" s="3574"/>
      <c r="U23" s="3574"/>
      <c r="V23" s="3574"/>
      <c r="W23" s="3575"/>
      <c r="X23" s="2523">
        <f>IFERROR(不動産_売上!G100,"")</f>
        <v>0</v>
      </c>
      <c r="Y23" s="2524"/>
      <c r="Z23" s="2524"/>
      <c r="AA23" s="2524"/>
      <c r="AB23" s="2525"/>
      <c r="AC23" s="555" t="s">
        <v>1536</v>
      </c>
      <c r="AD23" s="2524" t="str">
        <f>IFERROR(不動産_売上!G102&amp;不動産_売上!H102&amp;不動産_売上!I102,"")</f>
        <v>令和</v>
      </c>
      <c r="AE23" s="2525"/>
      <c r="AF23" s="2523"/>
      <c r="AG23" s="2525"/>
      <c r="AH23" s="3833"/>
      <c r="AI23" s="3834"/>
      <c r="AJ23" s="3838"/>
      <c r="AK23" s="3839"/>
      <c r="AL23" s="3840"/>
      <c r="AM23" s="3838"/>
      <c r="AN23" s="3839"/>
      <c r="AO23" s="3840"/>
      <c r="AP23" s="3838"/>
      <c r="AQ23" s="3839"/>
      <c r="AR23" s="3840"/>
      <c r="AS23" s="3838"/>
      <c r="AT23" s="3840"/>
      <c r="AV23" s="3868"/>
      <c r="AW23" s="2529"/>
      <c r="AX23" s="3870"/>
      <c r="AY23" s="3870"/>
      <c r="AZ23" s="3870"/>
    </row>
    <row r="24" spans="1:52" ht="9.9499999999999993" customHeight="1">
      <c r="A24" s="2527"/>
      <c r="B24" s="2532"/>
      <c r="C24" s="2533"/>
      <c r="D24" s="2533"/>
      <c r="E24" s="2533"/>
      <c r="F24" s="2533"/>
      <c r="G24" s="2534"/>
      <c r="H24" s="3569"/>
      <c r="I24" s="3566"/>
      <c r="J24" s="3567"/>
      <c r="K24" s="3567"/>
      <c r="L24" s="3567"/>
      <c r="M24" s="3568"/>
      <c r="O24" s="2754">
        <f>IFERROR(不動産_売上!G116,"")</f>
        <v>0</v>
      </c>
      <c r="P24" s="2755"/>
      <c r="Q24" s="2754">
        <f>IFERROR(不動産_売上!G117,"")</f>
        <v>0</v>
      </c>
      <c r="R24" s="2755"/>
      <c r="S24" s="3570">
        <f>IFERROR(不動産_売上!G118,"")</f>
        <v>0</v>
      </c>
      <c r="T24" s="3571"/>
      <c r="U24" s="3571"/>
      <c r="V24" s="3571"/>
      <c r="W24" s="3572"/>
      <c r="X24" s="2546">
        <f>IFERROR(不動産_売上!G119,"")</f>
        <v>0</v>
      </c>
      <c r="Y24" s="2547"/>
      <c r="Z24" s="2547"/>
      <c r="AA24" s="2547"/>
      <c r="AB24" s="2548"/>
      <c r="AC24" s="554" t="s">
        <v>1813</v>
      </c>
      <c r="AD24" s="2547" t="str">
        <f>IFERROR(不動産_売上!G121&amp;不動産_売上!H121&amp;不動産_売上!I121,"")</f>
        <v>令和</v>
      </c>
      <c r="AE24" s="2548"/>
      <c r="AF24" s="2546">
        <f>IFERROR(不動産_売上!G123,"")</f>
        <v>0</v>
      </c>
      <c r="AG24" s="2548"/>
      <c r="AH24" s="3831">
        <f>IFERROR(不動産_売上!G124,"")</f>
        <v>0</v>
      </c>
      <c r="AI24" s="3832"/>
      <c r="AJ24" s="3835">
        <f>IFERROR(不動産_売上!G125,"")</f>
        <v>0</v>
      </c>
      <c r="AK24" s="3836"/>
      <c r="AL24" s="3837"/>
      <c r="AM24" s="3835">
        <f>IFERROR(SUM(不動産_売上!G126:J128),"")</f>
        <v>0</v>
      </c>
      <c r="AN24" s="3836"/>
      <c r="AO24" s="3837"/>
      <c r="AP24" s="3835">
        <f>IFERROR(SUM(不動産_売上!G129:J130),"")</f>
        <v>0</v>
      </c>
      <c r="AQ24" s="3836"/>
      <c r="AR24" s="3837"/>
      <c r="AS24" s="3835">
        <f>IFERROR(SUM(不動産_売上!G131:J132),"")</f>
        <v>0</v>
      </c>
      <c r="AT24" s="3837"/>
      <c r="AV24" s="3869"/>
    </row>
    <row r="25" spans="1:52" ht="9.9499999999999993" customHeight="1">
      <c r="A25" s="2527"/>
      <c r="B25" s="2541" t="s">
        <v>1604</v>
      </c>
      <c r="C25" s="2542"/>
      <c r="D25" s="2542"/>
      <c r="E25" s="2542"/>
      <c r="F25" s="2542"/>
      <c r="G25" s="2543"/>
      <c r="H25" s="2549" t="s">
        <v>1584</v>
      </c>
      <c r="I25" s="3563">
        <f>IFERROR(計算シート!G131,"")</f>
        <v>0</v>
      </c>
      <c r="J25" s="3564"/>
      <c r="K25" s="3564"/>
      <c r="L25" s="3564"/>
      <c r="M25" s="3565"/>
      <c r="O25" s="2756"/>
      <c r="P25" s="2757"/>
      <c r="Q25" s="2756"/>
      <c r="R25" s="2757"/>
      <c r="S25" s="3573"/>
      <c r="T25" s="3574"/>
      <c r="U25" s="3574"/>
      <c r="V25" s="3574"/>
      <c r="W25" s="3575"/>
      <c r="X25" s="2523">
        <f>IFERROR(不動産_売上!G120,"")</f>
        <v>0</v>
      </c>
      <c r="Y25" s="2524"/>
      <c r="Z25" s="2524"/>
      <c r="AA25" s="2524"/>
      <c r="AB25" s="2525"/>
      <c r="AC25" s="555" t="s">
        <v>1536</v>
      </c>
      <c r="AD25" s="2524" t="str">
        <f>IFERROR(不動産_売上!G122&amp;不動産_売上!H122&amp;不動産_売上!I122,"")</f>
        <v>令和</v>
      </c>
      <c r="AE25" s="2525"/>
      <c r="AF25" s="2523"/>
      <c r="AG25" s="2525"/>
      <c r="AH25" s="3833"/>
      <c r="AI25" s="3834"/>
      <c r="AJ25" s="3838"/>
      <c r="AK25" s="3839"/>
      <c r="AL25" s="3840"/>
      <c r="AM25" s="3838"/>
      <c r="AN25" s="3839"/>
      <c r="AO25" s="3840"/>
      <c r="AP25" s="3838"/>
      <c r="AQ25" s="3839"/>
      <c r="AR25" s="3840"/>
      <c r="AS25" s="3838"/>
      <c r="AT25" s="3840"/>
    </row>
    <row r="26" spans="1:52" ht="9.9499999999999993" customHeight="1">
      <c r="A26" s="2527"/>
      <c r="B26" s="2532"/>
      <c r="C26" s="2533"/>
      <c r="D26" s="2533"/>
      <c r="E26" s="2533"/>
      <c r="F26" s="2533"/>
      <c r="G26" s="2534"/>
      <c r="H26" s="3569"/>
      <c r="I26" s="3566"/>
      <c r="J26" s="3567"/>
      <c r="K26" s="3567"/>
      <c r="L26" s="3567"/>
      <c r="M26" s="3568"/>
      <c r="O26" s="2754">
        <f>IFERROR(不動産_売上!G136,"")</f>
        <v>0</v>
      </c>
      <c r="P26" s="2755"/>
      <c r="Q26" s="2754">
        <f>IFERROR(不動産_売上!G137,"")</f>
        <v>0</v>
      </c>
      <c r="R26" s="2755"/>
      <c r="S26" s="3570">
        <f>IFERROR(不動産_売上!G138,"")</f>
        <v>0</v>
      </c>
      <c r="T26" s="3571"/>
      <c r="U26" s="3571"/>
      <c r="V26" s="3571"/>
      <c r="W26" s="3572"/>
      <c r="X26" s="2546">
        <f>IFERROR(不動産_売上!G139,"")</f>
        <v>0</v>
      </c>
      <c r="Y26" s="2547"/>
      <c r="Z26" s="2547"/>
      <c r="AA26" s="2547"/>
      <c r="AB26" s="2548"/>
      <c r="AC26" s="554" t="s">
        <v>1813</v>
      </c>
      <c r="AD26" s="2547" t="str">
        <f>IFERROR(不動産_売上!G141&amp;不動産_売上!H141&amp;不動産_売上!I141,"")</f>
        <v>令和</v>
      </c>
      <c r="AE26" s="2548"/>
      <c r="AF26" s="2546">
        <f>IFERROR(不動産_売上!G143,"")</f>
        <v>0</v>
      </c>
      <c r="AG26" s="2548"/>
      <c r="AH26" s="3831">
        <f>IFERROR(不動産_売上!G144,"")</f>
        <v>0</v>
      </c>
      <c r="AI26" s="3832"/>
      <c r="AJ26" s="3835">
        <f>IFERROR(不動産_売上!G145,"")</f>
        <v>0</v>
      </c>
      <c r="AK26" s="3836"/>
      <c r="AL26" s="3837"/>
      <c r="AM26" s="3835">
        <f>IFERROR(SUM(不動産_売上!G146:J148),"")</f>
        <v>0</v>
      </c>
      <c r="AN26" s="3836"/>
      <c r="AO26" s="3837"/>
      <c r="AP26" s="3835">
        <f>IFERROR(SUM(不動産_売上!G149:J150),"")</f>
        <v>0</v>
      </c>
      <c r="AQ26" s="3836"/>
      <c r="AR26" s="3837"/>
      <c r="AS26" s="3835">
        <f>IFERROR(SUM(不動産_売上!G151:J152),"")</f>
        <v>0</v>
      </c>
      <c r="AT26" s="3837"/>
    </row>
    <row r="27" spans="1:52" ht="9.9499999999999993" customHeight="1">
      <c r="A27" s="2527"/>
      <c r="B27" s="2541" t="s">
        <v>1609</v>
      </c>
      <c r="C27" s="3558"/>
      <c r="D27" s="3558"/>
      <c r="E27" s="3558"/>
      <c r="F27" s="3558"/>
      <c r="G27" s="3559"/>
      <c r="H27" s="2549" t="s">
        <v>1588</v>
      </c>
      <c r="I27" s="3563">
        <f>AP78+AP80</f>
        <v>0</v>
      </c>
      <c r="J27" s="3564"/>
      <c r="K27" s="3564"/>
      <c r="L27" s="3564"/>
      <c r="M27" s="3565"/>
      <c r="O27" s="2756"/>
      <c r="P27" s="2757"/>
      <c r="Q27" s="2756"/>
      <c r="R27" s="2757"/>
      <c r="S27" s="3573"/>
      <c r="T27" s="3574"/>
      <c r="U27" s="3574"/>
      <c r="V27" s="3574"/>
      <c r="W27" s="3575"/>
      <c r="X27" s="2523">
        <f>IFERROR(不動産_売上!G140,"")</f>
        <v>0</v>
      </c>
      <c r="Y27" s="2524"/>
      <c r="Z27" s="2524"/>
      <c r="AA27" s="2524"/>
      <c r="AB27" s="2525"/>
      <c r="AC27" s="555" t="s">
        <v>1536</v>
      </c>
      <c r="AD27" s="2524" t="str">
        <f>IFERROR(不動産_売上!G142&amp;不動産_売上!H142&amp;不動産_売上!I142,"")</f>
        <v>令和</v>
      </c>
      <c r="AE27" s="2525"/>
      <c r="AF27" s="2523"/>
      <c r="AG27" s="2525"/>
      <c r="AH27" s="3833"/>
      <c r="AI27" s="3834"/>
      <c r="AJ27" s="3838"/>
      <c r="AK27" s="3839"/>
      <c r="AL27" s="3840"/>
      <c r="AM27" s="3838"/>
      <c r="AN27" s="3839"/>
      <c r="AO27" s="3840"/>
      <c r="AP27" s="3838"/>
      <c r="AQ27" s="3839"/>
      <c r="AR27" s="3840"/>
      <c r="AS27" s="3838"/>
      <c r="AT27" s="3840"/>
    </row>
    <row r="28" spans="1:52" ht="9.9499999999999993" customHeight="1">
      <c r="A28" s="2527"/>
      <c r="B28" s="3560"/>
      <c r="C28" s="3561"/>
      <c r="D28" s="3561"/>
      <c r="E28" s="3561"/>
      <c r="F28" s="3561"/>
      <c r="G28" s="3562"/>
      <c r="H28" s="3569"/>
      <c r="I28" s="3566"/>
      <c r="J28" s="3567"/>
      <c r="K28" s="3567"/>
      <c r="L28" s="3567"/>
      <c r="M28" s="3568"/>
      <c r="O28" s="2754">
        <f>IFERROR(不動産_売上!G156,"")</f>
        <v>0</v>
      </c>
      <c r="P28" s="2755"/>
      <c r="Q28" s="2754">
        <f>IFERROR(不動産_売上!G157,"")</f>
        <v>0</v>
      </c>
      <c r="R28" s="2755"/>
      <c r="S28" s="3570">
        <f>IFERROR(不動産_売上!G158,"")</f>
        <v>0</v>
      </c>
      <c r="T28" s="3571"/>
      <c r="U28" s="3571"/>
      <c r="V28" s="3571"/>
      <c r="W28" s="3572"/>
      <c r="X28" s="2546">
        <f>IFERROR(不動産_売上!G159,"")</f>
        <v>0</v>
      </c>
      <c r="Y28" s="2547"/>
      <c r="Z28" s="2547"/>
      <c r="AA28" s="2547"/>
      <c r="AB28" s="2548"/>
      <c r="AC28" s="554" t="s">
        <v>1813</v>
      </c>
      <c r="AD28" s="2547" t="str">
        <f>IFERROR(不動産_売上!G161&amp;不動産_売上!H161&amp;不動産_売上!I161,"")</f>
        <v>令和</v>
      </c>
      <c r="AE28" s="2548"/>
      <c r="AF28" s="2546">
        <f>IFERROR(不動産_売上!G163,"")</f>
        <v>0</v>
      </c>
      <c r="AG28" s="2548"/>
      <c r="AH28" s="3831">
        <f>IFERROR(不動産_売上!G164,"")</f>
        <v>0</v>
      </c>
      <c r="AI28" s="3832"/>
      <c r="AJ28" s="3835">
        <f>IFERROR(不動産_売上!G165,"")</f>
        <v>0</v>
      </c>
      <c r="AK28" s="3836"/>
      <c r="AL28" s="3837"/>
      <c r="AM28" s="3835">
        <f>IFERROR(SUM(不動産_売上!G166:J168),"")</f>
        <v>0</v>
      </c>
      <c r="AN28" s="3836"/>
      <c r="AO28" s="3837"/>
      <c r="AP28" s="3835">
        <f>IFERROR(SUM(不動産_売上!G169:J170),"")</f>
        <v>0</v>
      </c>
      <c r="AQ28" s="3836"/>
      <c r="AR28" s="3837"/>
      <c r="AS28" s="3835">
        <f>IFERROR(SUM(不動産_売上!G171:J172),"")</f>
        <v>0</v>
      </c>
      <c r="AT28" s="3837"/>
    </row>
    <row r="29" spans="1:52" ht="9.9499999999999993" customHeight="1">
      <c r="A29" s="2527"/>
      <c r="B29" s="2541" t="s">
        <v>1819</v>
      </c>
      <c r="C29" s="2542"/>
      <c r="D29" s="2542"/>
      <c r="E29" s="2542"/>
      <c r="F29" s="2542"/>
      <c r="G29" s="2543"/>
      <c r="H29" s="2549" t="s">
        <v>1590</v>
      </c>
      <c r="I29" s="3563">
        <f>SUM(計算シート!G133:G134)</f>
        <v>0</v>
      </c>
      <c r="J29" s="3564"/>
      <c r="K29" s="3564"/>
      <c r="L29" s="3564"/>
      <c r="M29" s="3565"/>
      <c r="O29" s="2756"/>
      <c r="P29" s="2757"/>
      <c r="Q29" s="2756"/>
      <c r="R29" s="2757"/>
      <c r="S29" s="3573"/>
      <c r="T29" s="3574"/>
      <c r="U29" s="3574"/>
      <c r="V29" s="3574"/>
      <c r="W29" s="3575"/>
      <c r="X29" s="2523">
        <f>IFERROR(不動産_売上!G160,"")</f>
        <v>0</v>
      </c>
      <c r="Y29" s="2524"/>
      <c r="Z29" s="2524"/>
      <c r="AA29" s="2524"/>
      <c r="AB29" s="2525"/>
      <c r="AC29" s="555" t="s">
        <v>1536</v>
      </c>
      <c r="AD29" s="2524" t="str">
        <f>IFERROR(不動産_売上!G162&amp;不動産_売上!H162&amp;不動産_売上!I162,"")</f>
        <v>令和</v>
      </c>
      <c r="AE29" s="2525"/>
      <c r="AF29" s="2523"/>
      <c r="AG29" s="2525"/>
      <c r="AH29" s="3833"/>
      <c r="AI29" s="3834"/>
      <c r="AJ29" s="3838"/>
      <c r="AK29" s="3839"/>
      <c r="AL29" s="3840"/>
      <c r="AM29" s="3838"/>
      <c r="AN29" s="3839"/>
      <c r="AO29" s="3840"/>
      <c r="AP29" s="3838"/>
      <c r="AQ29" s="3839"/>
      <c r="AR29" s="3840"/>
      <c r="AS29" s="3838"/>
      <c r="AT29" s="3840"/>
    </row>
    <row r="30" spans="1:52" ht="9.9499999999999993" customHeight="1">
      <c r="A30" s="2527"/>
      <c r="B30" s="2532"/>
      <c r="C30" s="2533"/>
      <c r="D30" s="2533"/>
      <c r="E30" s="2533"/>
      <c r="F30" s="2533"/>
      <c r="G30" s="2534"/>
      <c r="H30" s="3569"/>
      <c r="I30" s="3566"/>
      <c r="J30" s="3567"/>
      <c r="K30" s="3567"/>
      <c r="L30" s="3567"/>
      <c r="M30" s="3568"/>
      <c r="O30" s="2754">
        <f>IFERROR(不動産_売上!G176,"")</f>
        <v>0</v>
      </c>
      <c r="P30" s="2755"/>
      <c r="Q30" s="2754">
        <f>IFERROR(不動産_売上!G177,"")</f>
        <v>0</v>
      </c>
      <c r="R30" s="2755"/>
      <c r="S30" s="3570">
        <f>IFERROR(不動産_売上!G178,"")</f>
        <v>0</v>
      </c>
      <c r="T30" s="3571"/>
      <c r="U30" s="3571"/>
      <c r="V30" s="3571"/>
      <c r="W30" s="3572"/>
      <c r="X30" s="2546">
        <f>IFERROR(不動産_売上!G179,"")</f>
        <v>0</v>
      </c>
      <c r="Y30" s="2547"/>
      <c r="Z30" s="2547"/>
      <c r="AA30" s="2547"/>
      <c r="AB30" s="2548"/>
      <c r="AC30" s="554" t="s">
        <v>1813</v>
      </c>
      <c r="AD30" s="2547" t="str">
        <f>IFERROR(不動産_売上!G181&amp;不動産_売上!H181&amp;不動産_売上!I181,"")</f>
        <v>令和</v>
      </c>
      <c r="AE30" s="2548"/>
      <c r="AF30" s="2546">
        <f>IFERROR(不動産_売上!G183,"")</f>
        <v>0</v>
      </c>
      <c r="AG30" s="2548"/>
      <c r="AH30" s="3831">
        <f>IFERROR(不動産_売上!G184,"")</f>
        <v>0</v>
      </c>
      <c r="AI30" s="3832"/>
      <c r="AJ30" s="3835">
        <f>IFERROR(不動産_売上!G185,"")</f>
        <v>0</v>
      </c>
      <c r="AK30" s="3836"/>
      <c r="AL30" s="3837"/>
      <c r="AM30" s="3835">
        <f>IFERROR(SUM(不動産_売上!G186:J188),"")</f>
        <v>0</v>
      </c>
      <c r="AN30" s="3836"/>
      <c r="AO30" s="3837"/>
      <c r="AP30" s="3835">
        <f>IFERROR(SUM(不動産_売上!G189:J190),"")</f>
        <v>0</v>
      </c>
      <c r="AQ30" s="3836"/>
      <c r="AR30" s="3837"/>
      <c r="AS30" s="3835">
        <f>IFERROR(SUM(不動産_売上!G191:J192),"")</f>
        <v>0</v>
      </c>
      <c r="AT30" s="3837"/>
    </row>
    <row r="31" spans="1:52" ht="9.9499999999999993" customHeight="1">
      <c r="A31" s="2527"/>
      <c r="B31" s="3893" t="s">
        <v>1543</v>
      </c>
      <c r="C31" s="2541" t="s">
        <v>1617</v>
      </c>
      <c r="D31" s="2542"/>
      <c r="E31" s="2542"/>
      <c r="F31" s="2542"/>
      <c r="G31" s="2543"/>
      <c r="H31" s="2544" t="s">
        <v>1618</v>
      </c>
      <c r="I31" s="3563">
        <f>IFERROR(不動産_経費!C66,"")</f>
        <v>0</v>
      </c>
      <c r="J31" s="3564"/>
      <c r="K31" s="3564"/>
      <c r="L31" s="3564"/>
      <c r="M31" s="3565"/>
      <c r="O31" s="2756"/>
      <c r="P31" s="2757"/>
      <c r="Q31" s="2756"/>
      <c r="R31" s="2757"/>
      <c r="S31" s="3573"/>
      <c r="T31" s="3574"/>
      <c r="U31" s="3574"/>
      <c r="V31" s="3574"/>
      <c r="W31" s="3575"/>
      <c r="X31" s="2523">
        <f>IFERROR(不動産_売上!G180,"")</f>
        <v>0</v>
      </c>
      <c r="Y31" s="2524"/>
      <c r="Z31" s="2524"/>
      <c r="AA31" s="2524"/>
      <c r="AB31" s="2525"/>
      <c r="AC31" s="555" t="s">
        <v>1536</v>
      </c>
      <c r="AD31" s="2524" t="str">
        <f>IFERROR(不動産_売上!G182&amp;不動産_売上!H182&amp;不動産_売上!I182,"")</f>
        <v>令和</v>
      </c>
      <c r="AE31" s="2525"/>
      <c r="AF31" s="2523"/>
      <c r="AG31" s="2525"/>
      <c r="AH31" s="3833"/>
      <c r="AI31" s="3834"/>
      <c r="AJ31" s="3838"/>
      <c r="AK31" s="3839"/>
      <c r="AL31" s="3840"/>
      <c r="AM31" s="3838"/>
      <c r="AN31" s="3839"/>
      <c r="AO31" s="3840"/>
      <c r="AP31" s="3838"/>
      <c r="AQ31" s="3839"/>
      <c r="AR31" s="3840"/>
      <c r="AS31" s="3838"/>
      <c r="AT31" s="3840"/>
    </row>
    <row r="32" spans="1:52" ht="9.9499999999999993" customHeight="1">
      <c r="A32" s="2527"/>
      <c r="B32" s="3894"/>
      <c r="C32" s="2532"/>
      <c r="D32" s="2533"/>
      <c r="E32" s="2533"/>
      <c r="F32" s="2533"/>
      <c r="G32" s="2534"/>
      <c r="H32" s="3792"/>
      <c r="I32" s="3566"/>
      <c r="J32" s="3567"/>
      <c r="K32" s="3567"/>
      <c r="L32" s="3567"/>
      <c r="M32" s="3568"/>
      <c r="O32" s="2754">
        <f>IFERROR(不動産_売上!G196,"")</f>
        <v>0</v>
      </c>
      <c r="P32" s="2755"/>
      <c r="Q32" s="2754">
        <f>IFERROR(不動産_売上!G197,"")</f>
        <v>0</v>
      </c>
      <c r="R32" s="2755"/>
      <c r="S32" s="3570">
        <f>IFERROR(不動産_売上!G198,"")</f>
        <v>0</v>
      </c>
      <c r="T32" s="3571"/>
      <c r="U32" s="3571"/>
      <c r="V32" s="3571"/>
      <c r="W32" s="3572"/>
      <c r="X32" s="2546">
        <f>IFERROR(不動産_売上!G199,"")</f>
        <v>0</v>
      </c>
      <c r="Y32" s="2547"/>
      <c r="Z32" s="2547"/>
      <c r="AA32" s="2547"/>
      <c r="AB32" s="2548"/>
      <c r="AC32" s="554" t="s">
        <v>1813</v>
      </c>
      <c r="AD32" s="2547" t="str">
        <f>IFERROR(不動産_売上!G201&amp;不動産_売上!H201&amp;不動産_売上!I201,"")</f>
        <v>令和</v>
      </c>
      <c r="AE32" s="2548"/>
      <c r="AF32" s="2546">
        <f>IFERROR(不動産_売上!G203,"")</f>
        <v>0</v>
      </c>
      <c r="AG32" s="2548"/>
      <c r="AH32" s="3831">
        <f>IFERROR(不動産_売上!G204,"")</f>
        <v>0</v>
      </c>
      <c r="AI32" s="3832"/>
      <c r="AJ32" s="3835">
        <f>IFERROR(不動産_売上!G205,"")</f>
        <v>0</v>
      </c>
      <c r="AK32" s="3836"/>
      <c r="AL32" s="3837"/>
      <c r="AM32" s="3835">
        <f>IFERROR(SUM(不動産_売上!G206:J208),"")</f>
        <v>0</v>
      </c>
      <c r="AN32" s="3836"/>
      <c r="AO32" s="3837"/>
      <c r="AP32" s="3835">
        <f>IFERROR(SUM(不動産_売上!G209:J210),"")</f>
        <v>0</v>
      </c>
      <c r="AQ32" s="3836"/>
      <c r="AR32" s="3837"/>
      <c r="AS32" s="3835">
        <f>IFERROR(SUM(不動産_売上!G211:J212),"")</f>
        <v>0</v>
      </c>
      <c r="AT32" s="3837"/>
    </row>
    <row r="33" spans="1:73" ht="9.9499999999999993" customHeight="1">
      <c r="A33" s="2527"/>
      <c r="B33" s="3894"/>
      <c r="C33" s="2541" t="s">
        <v>1563</v>
      </c>
      <c r="D33" s="2542"/>
      <c r="E33" s="2542"/>
      <c r="F33" s="2542"/>
      <c r="G33" s="2543"/>
      <c r="H33" s="2544" t="s">
        <v>1623</v>
      </c>
      <c r="I33" s="3563">
        <f>IFERROR(不動産_経費!C69,"")</f>
        <v>0</v>
      </c>
      <c r="J33" s="3564"/>
      <c r="K33" s="3564"/>
      <c r="L33" s="3564"/>
      <c r="M33" s="3565"/>
      <c r="O33" s="2756"/>
      <c r="P33" s="2757"/>
      <c r="Q33" s="2756"/>
      <c r="R33" s="2757"/>
      <c r="S33" s="3573"/>
      <c r="T33" s="3574"/>
      <c r="U33" s="3574"/>
      <c r="V33" s="3574"/>
      <c r="W33" s="3575"/>
      <c r="X33" s="2523">
        <f>IFERROR(不動産_売上!G200,"")</f>
        <v>0</v>
      </c>
      <c r="Y33" s="2524"/>
      <c r="Z33" s="2524"/>
      <c r="AA33" s="2524"/>
      <c r="AB33" s="2525"/>
      <c r="AC33" s="555" t="s">
        <v>1536</v>
      </c>
      <c r="AD33" s="2524" t="str">
        <f>IFERROR(不動産_売上!G202&amp;不動産_売上!H202&amp;不動産_売上!I202,"")</f>
        <v>令和</v>
      </c>
      <c r="AE33" s="2525"/>
      <c r="AF33" s="2523"/>
      <c r="AG33" s="2525"/>
      <c r="AH33" s="3833"/>
      <c r="AI33" s="3834"/>
      <c r="AJ33" s="3838"/>
      <c r="AK33" s="3839"/>
      <c r="AL33" s="3840"/>
      <c r="AM33" s="3838"/>
      <c r="AN33" s="3839"/>
      <c r="AO33" s="3840"/>
      <c r="AP33" s="3838"/>
      <c r="AQ33" s="3839"/>
      <c r="AR33" s="3840"/>
      <c r="AS33" s="3838"/>
      <c r="AT33" s="3840"/>
      <c r="BP33" s="553"/>
      <c r="BQ33" s="553"/>
      <c r="BR33" s="553"/>
      <c r="BS33" s="553"/>
      <c r="BT33" s="553"/>
      <c r="BU33" s="553"/>
    </row>
    <row r="34" spans="1:73" ht="9.9499999999999993" customHeight="1">
      <c r="A34" s="2527"/>
      <c r="B34" s="3894"/>
      <c r="C34" s="2532"/>
      <c r="D34" s="2533"/>
      <c r="E34" s="2533"/>
      <c r="F34" s="2533"/>
      <c r="G34" s="2534"/>
      <c r="H34" s="3792"/>
      <c r="I34" s="3566"/>
      <c r="J34" s="3567"/>
      <c r="K34" s="3567"/>
      <c r="L34" s="3567"/>
      <c r="M34" s="3568"/>
      <c r="O34" s="3889" t="s">
        <v>1561</v>
      </c>
      <c r="P34" s="3890"/>
      <c r="Q34" s="3793"/>
      <c r="R34" s="3794"/>
      <c r="S34" s="3797"/>
      <c r="T34" s="3798"/>
      <c r="U34" s="3798"/>
      <c r="V34" s="3798"/>
      <c r="W34" s="3799"/>
      <c r="X34" s="3793"/>
      <c r="Y34" s="3803"/>
      <c r="Z34" s="3803"/>
      <c r="AA34" s="3803"/>
      <c r="AB34" s="3794"/>
      <c r="AC34" s="3805"/>
      <c r="AD34" s="3806"/>
      <c r="AE34" s="3807"/>
      <c r="AF34" s="3793"/>
      <c r="AG34" s="3794"/>
      <c r="AH34" s="3811"/>
      <c r="AI34" s="3812"/>
      <c r="AJ34" s="2786">
        <f>SUM(AJ14:AL33)</f>
        <v>0</v>
      </c>
      <c r="AK34" s="2787"/>
      <c r="AL34" s="2788"/>
      <c r="AM34" s="2786">
        <f>SUM(AM14:AO33)</f>
        <v>0</v>
      </c>
      <c r="AN34" s="2787"/>
      <c r="AO34" s="2788"/>
      <c r="AP34" s="2786">
        <f>SUM(AP14:AR33)</f>
        <v>0</v>
      </c>
      <c r="AQ34" s="2787"/>
      <c r="AR34" s="2788"/>
      <c r="AS34" s="2786">
        <f>SUM(AS14:AT33)</f>
        <v>0</v>
      </c>
      <c r="AT34" s="2788"/>
    </row>
    <row r="35" spans="1:73" ht="9.9499999999999993" customHeight="1">
      <c r="A35" s="2527"/>
      <c r="B35" s="3894"/>
      <c r="C35" s="2541" t="s">
        <v>1569</v>
      </c>
      <c r="D35" s="2542"/>
      <c r="E35" s="2542"/>
      <c r="F35" s="2542"/>
      <c r="G35" s="2543"/>
      <c r="H35" s="2544" t="s">
        <v>1628</v>
      </c>
      <c r="I35" s="3563">
        <f>S86+S88+S90</f>
        <v>0</v>
      </c>
      <c r="J35" s="3564"/>
      <c r="K35" s="3564"/>
      <c r="L35" s="3564"/>
      <c r="M35" s="3565"/>
      <c r="O35" s="3891"/>
      <c r="P35" s="3892"/>
      <c r="Q35" s="3795"/>
      <c r="R35" s="3796"/>
      <c r="S35" s="3800"/>
      <c r="T35" s="3801"/>
      <c r="U35" s="3801"/>
      <c r="V35" s="3801"/>
      <c r="W35" s="3802"/>
      <c r="X35" s="3795"/>
      <c r="Y35" s="3804"/>
      <c r="Z35" s="3804"/>
      <c r="AA35" s="3804"/>
      <c r="AB35" s="3796"/>
      <c r="AC35" s="3808"/>
      <c r="AD35" s="3809"/>
      <c r="AE35" s="3810"/>
      <c r="AF35" s="3795"/>
      <c r="AG35" s="3796"/>
      <c r="AH35" s="3813"/>
      <c r="AI35" s="3814"/>
      <c r="AJ35" s="2789"/>
      <c r="AK35" s="2790"/>
      <c r="AL35" s="2791"/>
      <c r="AM35" s="2789"/>
      <c r="AN35" s="2790"/>
      <c r="AO35" s="2791"/>
      <c r="AP35" s="2789"/>
      <c r="AQ35" s="2790"/>
      <c r="AR35" s="2791"/>
      <c r="AS35" s="2789"/>
      <c r="AT35" s="2791"/>
    </row>
    <row r="36" spans="1:73" ht="9.9499999999999993" customHeight="1">
      <c r="A36" s="2527"/>
      <c r="B36" s="3894"/>
      <c r="C36" s="2532"/>
      <c r="D36" s="2533"/>
      <c r="E36" s="2533"/>
      <c r="F36" s="2533"/>
      <c r="G36" s="2534"/>
      <c r="H36" s="3792"/>
      <c r="I36" s="3566"/>
      <c r="J36" s="3567"/>
      <c r="K36" s="3567"/>
      <c r="L36" s="3567"/>
      <c r="M36" s="3568"/>
      <c r="O36" s="2629" t="s">
        <v>1539</v>
      </c>
      <c r="P36" s="2629"/>
      <c r="Q36" s="2629"/>
      <c r="R36" s="2629"/>
      <c r="S36" s="2629"/>
      <c r="T36" s="2629"/>
      <c r="U36" s="2629"/>
    </row>
    <row r="37" spans="1:73" ht="9.9499999999999993" customHeight="1">
      <c r="A37" s="2527"/>
      <c r="B37" s="3894"/>
      <c r="C37" s="2541">
        <f>IFERROR(不動産_経費!D81,"")</f>
        <v>0</v>
      </c>
      <c r="D37" s="2542"/>
      <c r="E37" s="2542"/>
      <c r="F37" s="2542"/>
      <c r="G37" s="2543"/>
      <c r="H37" s="2544" t="s">
        <v>1632</v>
      </c>
      <c r="I37" s="3563">
        <f>IFERROR(不動産_経費!C82,"")</f>
        <v>0</v>
      </c>
      <c r="J37" s="3564"/>
      <c r="K37" s="3564"/>
      <c r="L37" s="3564"/>
      <c r="M37" s="3565"/>
      <c r="O37" s="2630"/>
      <c r="P37" s="2630"/>
      <c r="Q37" s="2630"/>
      <c r="R37" s="2630"/>
      <c r="S37" s="2630"/>
      <c r="T37" s="2630"/>
      <c r="U37" s="2630"/>
    </row>
    <row r="38" spans="1:73" ht="9.9499999999999993" customHeight="1">
      <c r="A38" s="2527"/>
      <c r="B38" s="3894"/>
      <c r="C38" s="2532"/>
      <c r="D38" s="2533"/>
      <c r="E38" s="2533"/>
      <c r="F38" s="2533"/>
      <c r="G38" s="2534"/>
      <c r="H38" s="2545"/>
      <c r="I38" s="3566"/>
      <c r="J38" s="3567"/>
      <c r="K38" s="3567"/>
      <c r="L38" s="3567"/>
      <c r="M38" s="3568"/>
      <c r="O38" s="3821" t="s">
        <v>1234</v>
      </c>
      <c r="P38" s="2590"/>
      <c r="Q38" s="2590"/>
      <c r="R38" s="2590"/>
      <c r="S38" s="3822"/>
      <c r="T38" s="3826" t="s">
        <v>1872</v>
      </c>
      <c r="U38" s="2776"/>
      <c r="V38" s="2617" t="s">
        <v>1548</v>
      </c>
      <c r="W38" s="2560"/>
      <c r="X38" s="3828" t="s">
        <v>1549</v>
      </c>
      <c r="Y38" s="3829"/>
      <c r="Z38" s="3830"/>
      <c r="AA38" s="2609" t="s">
        <v>1550</v>
      </c>
      <c r="AB38" s="2610"/>
      <c r="AC38" s="2615"/>
      <c r="AD38" s="2754" t="s">
        <v>2008</v>
      </c>
      <c r="AE38" s="3815"/>
      <c r="AF38" s="3815"/>
      <c r="AG38" s="3815"/>
      <c r="AH38" s="2755"/>
      <c r="AJ38" s="2717" t="s">
        <v>1608</v>
      </c>
      <c r="AK38" s="2717"/>
      <c r="AL38" s="2717"/>
      <c r="AM38" s="2717"/>
      <c r="AN38" s="2717"/>
      <c r="AO38" s="2717"/>
      <c r="AP38" s="2717"/>
    </row>
    <row r="39" spans="1:73" ht="9.9499999999999993" customHeight="1">
      <c r="A39" s="2527"/>
      <c r="B39" s="3894"/>
      <c r="C39" s="2541" t="s">
        <v>1610</v>
      </c>
      <c r="D39" s="2542"/>
      <c r="E39" s="2542"/>
      <c r="F39" s="2542"/>
      <c r="G39" s="2543"/>
      <c r="H39" s="3786" t="s">
        <v>1545</v>
      </c>
      <c r="I39" s="3563">
        <f>IFERROR(不動産_経費!C85,"")</f>
        <v>0</v>
      </c>
      <c r="J39" s="3564"/>
      <c r="K39" s="3564"/>
      <c r="L39" s="3564"/>
      <c r="M39" s="3565"/>
      <c r="O39" s="3823"/>
      <c r="P39" s="3824"/>
      <c r="Q39" s="3824"/>
      <c r="R39" s="3824"/>
      <c r="S39" s="3825"/>
      <c r="T39" s="3827"/>
      <c r="U39" s="2465"/>
      <c r="V39" s="2562"/>
      <c r="W39" s="2564"/>
      <c r="X39" s="3818" t="s">
        <v>1552</v>
      </c>
      <c r="Y39" s="3819"/>
      <c r="Z39" s="3820"/>
      <c r="AA39" s="2674"/>
      <c r="AB39" s="2675"/>
      <c r="AC39" s="3330"/>
      <c r="AD39" s="2756"/>
      <c r="AE39" s="3816"/>
      <c r="AF39" s="3816"/>
      <c r="AG39" s="3816"/>
      <c r="AH39" s="2757"/>
      <c r="AJ39" s="3817"/>
      <c r="AK39" s="3817"/>
      <c r="AL39" s="3817"/>
      <c r="AM39" s="3817"/>
      <c r="AN39" s="3817"/>
      <c r="AO39" s="3817"/>
      <c r="AP39" s="3817"/>
    </row>
    <row r="40" spans="1:73" ht="9.9499999999999993" customHeight="1">
      <c r="A40" s="2527"/>
      <c r="B40" s="3894"/>
      <c r="C40" s="2532"/>
      <c r="D40" s="2533"/>
      <c r="E40" s="2533"/>
      <c r="F40" s="2533"/>
      <c r="G40" s="2534"/>
      <c r="H40" s="3787"/>
      <c r="I40" s="3566"/>
      <c r="J40" s="3567"/>
      <c r="K40" s="3567"/>
      <c r="L40" s="3567"/>
      <c r="M40" s="3568"/>
      <c r="O40" s="2479">
        <f>IFERROR(不動産_経費!D11,"")</f>
        <v>0</v>
      </c>
      <c r="P40" s="2480"/>
      <c r="Q40" s="2480"/>
      <c r="R40" s="2480"/>
      <c r="S40" s="2480"/>
      <c r="T40" s="2657">
        <f>IFERROR(不動産_経費!F11,"")</f>
        <v>0</v>
      </c>
      <c r="U40" s="2481"/>
      <c r="V40" s="2474" t="s">
        <v>1153</v>
      </c>
      <c r="W40" s="2475"/>
      <c r="X40" s="3780">
        <f>IFERROR(不動産_経費!H11,"")</f>
        <v>0</v>
      </c>
      <c r="Y40" s="3781"/>
      <c r="Z40" s="3781"/>
      <c r="AA40" s="486"/>
      <c r="AB40" s="395"/>
      <c r="AC40" s="376" t="s">
        <v>1253</v>
      </c>
      <c r="AD40" s="3789" t="s">
        <v>1253</v>
      </c>
      <c r="AE40" s="3790"/>
      <c r="AF40" s="3790"/>
      <c r="AG40" s="3790"/>
      <c r="AH40" s="3791"/>
      <c r="AJ40" s="2609" t="s">
        <v>1700</v>
      </c>
      <c r="AK40" s="2610"/>
      <c r="AL40" s="2610"/>
      <c r="AM40" s="2610"/>
      <c r="AN40" s="2610" t="s">
        <v>1612</v>
      </c>
      <c r="AO40" s="2615"/>
      <c r="AP40" s="2609" t="s">
        <v>1267</v>
      </c>
      <c r="AQ40" s="2615"/>
      <c r="AR40" s="2609" t="s">
        <v>1372</v>
      </c>
      <c r="AS40" s="2610"/>
      <c r="AT40" s="2615"/>
    </row>
    <row r="41" spans="1:73" ht="9.9499999999999993" customHeight="1">
      <c r="A41" s="2527"/>
      <c r="B41" s="3894"/>
      <c r="C41" s="2558" t="s">
        <v>1614</v>
      </c>
      <c r="D41" s="2559"/>
      <c r="E41" s="2559"/>
      <c r="F41" s="2559"/>
      <c r="G41" s="2560"/>
      <c r="H41" s="3786" t="s">
        <v>1594</v>
      </c>
      <c r="I41" s="3563">
        <f>SUM(I31:M40)</f>
        <v>0</v>
      </c>
      <c r="J41" s="3564"/>
      <c r="K41" s="3564"/>
      <c r="L41" s="3564"/>
      <c r="M41" s="3565"/>
      <c r="O41" s="2482"/>
      <c r="P41" s="2483"/>
      <c r="Q41" s="2483"/>
      <c r="R41" s="2483"/>
      <c r="S41" s="2483"/>
      <c r="T41" s="2658"/>
      <c r="U41" s="2484"/>
      <c r="V41" s="2482">
        <f>IFERROR(不動産_経費!G11,"")</f>
        <v>0</v>
      </c>
      <c r="W41" s="2484"/>
      <c r="X41" s="3788"/>
      <c r="Y41" s="3788"/>
      <c r="Z41" s="3788"/>
      <c r="AA41" s="2648">
        <f>X40+X42</f>
        <v>0</v>
      </c>
      <c r="AB41" s="2649"/>
      <c r="AC41" s="2650"/>
      <c r="AD41" s="3773"/>
      <c r="AE41" s="3774"/>
      <c r="AF41" s="3774"/>
      <c r="AG41" s="3774"/>
      <c r="AH41" s="3775"/>
      <c r="AJ41" s="2612"/>
      <c r="AK41" s="2613"/>
      <c r="AL41" s="2613"/>
      <c r="AM41" s="2613"/>
      <c r="AN41" s="2613"/>
      <c r="AO41" s="2616"/>
      <c r="AP41" s="2612"/>
      <c r="AQ41" s="2616"/>
      <c r="AR41" s="2612"/>
      <c r="AS41" s="2613"/>
      <c r="AT41" s="2616"/>
    </row>
    <row r="42" spans="1:73" ht="9.9499999999999993" customHeight="1">
      <c r="A42" s="2527"/>
      <c r="B42" s="3895"/>
      <c r="C42" s="3608" t="s">
        <v>1820</v>
      </c>
      <c r="D42" s="3609"/>
      <c r="E42" s="3609"/>
      <c r="F42" s="3609"/>
      <c r="G42" s="3610"/>
      <c r="H42" s="3787"/>
      <c r="I42" s="3566"/>
      <c r="J42" s="3567"/>
      <c r="K42" s="3567"/>
      <c r="L42" s="3567"/>
      <c r="M42" s="3568"/>
      <c r="O42" s="2485"/>
      <c r="P42" s="2486"/>
      <c r="Q42" s="2486"/>
      <c r="R42" s="2486"/>
      <c r="S42" s="2486"/>
      <c r="T42" s="2659"/>
      <c r="U42" s="2487"/>
      <c r="V42" s="2485"/>
      <c r="W42" s="2487"/>
      <c r="X42" s="3757">
        <f>IFERROR(不動産_経費!I11,"")</f>
        <v>0</v>
      </c>
      <c r="Y42" s="3758"/>
      <c r="Z42" s="3759"/>
      <c r="AA42" s="2651"/>
      <c r="AB42" s="2652"/>
      <c r="AC42" s="2653"/>
      <c r="AD42" s="3760"/>
      <c r="AE42" s="3761"/>
      <c r="AF42" s="3761"/>
      <c r="AG42" s="3761"/>
      <c r="AH42" s="3762"/>
      <c r="AJ42" s="2479">
        <f>IFERROR(不動産_経費!D99,"")</f>
        <v>0</v>
      </c>
      <c r="AK42" s="2480"/>
      <c r="AL42" s="2480"/>
      <c r="AM42" s="2480"/>
      <c r="AN42" s="3763" t="str">
        <f>IFERROR(計算シート!O131,"")</f>
        <v/>
      </c>
      <c r="AO42" s="3764"/>
      <c r="AP42" s="2479">
        <f>IFERROR(不動産_経費!F99,"")</f>
        <v>0</v>
      </c>
      <c r="AQ42" s="2481"/>
      <c r="AR42" s="2479">
        <f>IFERROR(不動産_経費!K99,"")</f>
        <v>0</v>
      </c>
      <c r="AS42" s="2480"/>
      <c r="AT42" s="2615" t="s">
        <v>1153</v>
      </c>
    </row>
    <row r="43" spans="1:73" ht="9.9499999999999993" customHeight="1">
      <c r="A43" s="559"/>
      <c r="B43" s="2558" t="s">
        <v>1619</v>
      </c>
      <c r="C43" s="2559"/>
      <c r="D43" s="2559"/>
      <c r="E43" s="2559"/>
      <c r="F43" s="2559"/>
      <c r="G43" s="2560"/>
      <c r="H43" s="2549" t="s">
        <v>1600</v>
      </c>
      <c r="I43" s="3563">
        <f>SUM(I21:M30)+I41</f>
        <v>0</v>
      </c>
      <c r="J43" s="3564"/>
      <c r="K43" s="3564"/>
      <c r="L43" s="3564"/>
      <c r="M43" s="3565"/>
      <c r="O43" s="2479">
        <f>IFERROR(不動産_経費!D12,"")</f>
        <v>0</v>
      </c>
      <c r="P43" s="2480"/>
      <c r="Q43" s="2480"/>
      <c r="R43" s="2480"/>
      <c r="S43" s="2480"/>
      <c r="T43" s="2657">
        <f>IFERROR(不動産_経費!F12,"")</f>
        <v>0</v>
      </c>
      <c r="U43" s="2481"/>
      <c r="V43" s="2303"/>
      <c r="W43" s="2305"/>
      <c r="X43" s="3780">
        <f>IFERROR(不動産_経費!H12,"")</f>
        <v>0</v>
      </c>
      <c r="Y43" s="3781"/>
      <c r="Z43" s="3781"/>
      <c r="AA43" s="486"/>
      <c r="AB43" s="395"/>
      <c r="AC43" s="376" t="s">
        <v>1253</v>
      </c>
      <c r="AD43" s="3789" t="s">
        <v>1253</v>
      </c>
      <c r="AE43" s="3790"/>
      <c r="AF43" s="3790"/>
      <c r="AG43" s="3790"/>
      <c r="AH43" s="3791"/>
      <c r="AJ43" s="2485"/>
      <c r="AK43" s="2486"/>
      <c r="AL43" s="2486"/>
      <c r="AM43" s="2486"/>
      <c r="AN43" s="3765"/>
      <c r="AO43" s="3766"/>
      <c r="AP43" s="2485"/>
      <c r="AQ43" s="2487"/>
      <c r="AR43" s="2485"/>
      <c r="AS43" s="2486"/>
      <c r="AT43" s="2616"/>
    </row>
    <row r="44" spans="1:73" ht="9.9499999999999993" customHeight="1" thickBot="1">
      <c r="A44" s="560"/>
      <c r="B44" s="3327" t="s">
        <v>1821</v>
      </c>
      <c r="C44" s="3328"/>
      <c r="D44" s="3328"/>
      <c r="E44" s="3328"/>
      <c r="F44" s="3328"/>
      <c r="G44" s="3329"/>
      <c r="H44" s="2550"/>
      <c r="I44" s="3566"/>
      <c r="J44" s="3567"/>
      <c r="K44" s="3567"/>
      <c r="L44" s="3567"/>
      <c r="M44" s="3568"/>
      <c r="O44" s="2482"/>
      <c r="P44" s="2483"/>
      <c r="Q44" s="2483"/>
      <c r="R44" s="2483"/>
      <c r="S44" s="2483"/>
      <c r="T44" s="2658"/>
      <c r="U44" s="2484"/>
      <c r="V44" s="2482">
        <f>IFERROR(不動産_経費!G12,"")</f>
        <v>0</v>
      </c>
      <c r="W44" s="2484"/>
      <c r="X44" s="3788"/>
      <c r="Y44" s="3788"/>
      <c r="Z44" s="3788"/>
      <c r="AA44" s="2648">
        <f>X43+X45</f>
        <v>0</v>
      </c>
      <c r="AB44" s="2649"/>
      <c r="AC44" s="2650"/>
      <c r="AD44" s="3773"/>
      <c r="AE44" s="3774"/>
      <c r="AF44" s="3774"/>
      <c r="AG44" s="3774"/>
      <c r="AH44" s="3775"/>
      <c r="AJ44" s="2479">
        <f>IFERROR(不動産_経費!D100,"")</f>
        <v>0</v>
      </c>
      <c r="AK44" s="2480"/>
      <c r="AL44" s="2480"/>
      <c r="AM44" s="2480"/>
      <c r="AN44" s="3763" t="str">
        <f>IFERROR(計算シート!O132,"")</f>
        <v/>
      </c>
      <c r="AO44" s="3764"/>
      <c r="AP44" s="2479">
        <f>IFERROR(不動産_経費!F100,"")</f>
        <v>0</v>
      </c>
      <c r="AQ44" s="2481"/>
      <c r="AR44" s="2479">
        <f>IFERROR(不動産_経費!K100,"")</f>
        <v>0</v>
      </c>
      <c r="AS44" s="2480"/>
      <c r="AT44" s="2615" t="s">
        <v>1153</v>
      </c>
    </row>
    <row r="45" spans="1:73" ht="9.9499999999999993" customHeight="1" thickTop="1">
      <c r="A45" s="3777" t="s">
        <v>1624</v>
      </c>
      <c r="B45" s="3778"/>
      <c r="C45" s="3778"/>
      <c r="D45" s="3778"/>
      <c r="E45" s="3778"/>
      <c r="F45" s="3778"/>
      <c r="G45" s="3779"/>
      <c r="H45" s="2549" t="s">
        <v>1158</v>
      </c>
      <c r="I45" s="3563">
        <f>I19-I43</f>
        <v>0</v>
      </c>
      <c r="J45" s="3564"/>
      <c r="K45" s="3564"/>
      <c r="L45" s="3564"/>
      <c r="M45" s="3565"/>
      <c r="O45" s="2485"/>
      <c r="P45" s="2486"/>
      <c r="Q45" s="2486"/>
      <c r="R45" s="2486"/>
      <c r="S45" s="2486"/>
      <c r="T45" s="2659"/>
      <c r="U45" s="2487"/>
      <c r="V45" s="2485"/>
      <c r="W45" s="2487"/>
      <c r="X45" s="3757">
        <f>IFERROR(不動産_経費!I12,"")</f>
        <v>0</v>
      </c>
      <c r="Y45" s="3758"/>
      <c r="Z45" s="3759"/>
      <c r="AA45" s="2651"/>
      <c r="AB45" s="2652"/>
      <c r="AC45" s="2653"/>
      <c r="AD45" s="3760"/>
      <c r="AE45" s="3761"/>
      <c r="AF45" s="3761"/>
      <c r="AG45" s="3761"/>
      <c r="AH45" s="3762"/>
      <c r="AJ45" s="2485"/>
      <c r="AK45" s="2486"/>
      <c r="AL45" s="2486"/>
      <c r="AM45" s="2486"/>
      <c r="AN45" s="3765"/>
      <c r="AO45" s="3766"/>
      <c r="AP45" s="2485"/>
      <c r="AQ45" s="2487"/>
      <c r="AR45" s="2485"/>
      <c r="AS45" s="2486"/>
      <c r="AT45" s="2616"/>
    </row>
    <row r="46" spans="1:73" ht="9.9499999999999993" customHeight="1" thickBot="1">
      <c r="A46" s="561"/>
      <c r="B46" s="3364" t="s">
        <v>1822</v>
      </c>
      <c r="C46" s="3364"/>
      <c r="D46" s="3364"/>
      <c r="E46" s="3364"/>
      <c r="F46" s="3364"/>
      <c r="G46" s="562"/>
      <c r="H46" s="2550"/>
      <c r="I46" s="3566"/>
      <c r="J46" s="3567"/>
      <c r="K46" s="3567"/>
      <c r="L46" s="3567"/>
      <c r="M46" s="3568"/>
      <c r="O46" s="498"/>
      <c r="P46" s="499"/>
      <c r="Q46" s="499"/>
      <c r="R46" s="2480">
        <f>IFERROR(不動産_経費!D15,"")</f>
        <v>0</v>
      </c>
      <c r="S46" s="2480"/>
      <c r="T46" s="499"/>
      <c r="U46" s="500"/>
      <c r="V46" s="563"/>
      <c r="W46" s="564"/>
      <c r="X46" s="3780">
        <f>IFERROR(不動産_経費!F15,"")</f>
        <v>0</v>
      </c>
      <c r="Y46" s="3781"/>
      <c r="Z46" s="3782"/>
      <c r="AA46" s="2645">
        <f>X46+X48</f>
        <v>0</v>
      </c>
      <c r="AB46" s="2646"/>
      <c r="AC46" s="2647"/>
      <c r="AD46" s="3754"/>
      <c r="AE46" s="3755"/>
      <c r="AF46" s="3755"/>
      <c r="AG46" s="3755"/>
      <c r="AH46" s="3756"/>
      <c r="AJ46" s="2479">
        <f>IFERROR(不動産_経費!D101,"")</f>
        <v>0</v>
      </c>
      <c r="AK46" s="2480"/>
      <c r="AL46" s="2480"/>
      <c r="AM46" s="2480"/>
      <c r="AN46" s="3763" t="str">
        <f>IFERROR(計算シート!O133,"")</f>
        <v/>
      </c>
      <c r="AO46" s="3764"/>
      <c r="AP46" s="2479">
        <f>IFERROR(不動産_経費!F101,"")</f>
        <v>0</v>
      </c>
      <c r="AQ46" s="2481"/>
      <c r="AR46" s="2479">
        <f>IFERROR(不動産_経費!K101,"")</f>
        <v>0</v>
      </c>
      <c r="AS46" s="2480"/>
      <c r="AT46" s="2615" t="s">
        <v>1153</v>
      </c>
    </row>
    <row r="47" spans="1:73" ht="9.9499999999999993" customHeight="1" thickTop="1">
      <c r="A47" s="3871" t="s">
        <v>1629</v>
      </c>
      <c r="B47" s="3872"/>
      <c r="C47" s="3872"/>
      <c r="D47" s="3872"/>
      <c r="E47" s="3872"/>
      <c r="F47" s="3872"/>
      <c r="G47" s="3873"/>
      <c r="H47" s="2549" t="s">
        <v>1605</v>
      </c>
      <c r="I47" s="3563">
        <f>IFERROR(計算シート!N134,"")</f>
        <v>0</v>
      </c>
      <c r="J47" s="3564"/>
      <c r="K47" s="3564"/>
      <c r="L47" s="3564"/>
      <c r="M47" s="3565"/>
      <c r="O47" s="2674" t="s">
        <v>1582</v>
      </c>
      <c r="P47" s="2675"/>
      <c r="Q47" s="2675"/>
      <c r="R47" s="2483"/>
      <c r="S47" s="2483"/>
      <c r="T47" s="389"/>
      <c r="U47" s="565" t="s">
        <v>1583</v>
      </c>
      <c r="V47" s="2482">
        <f>IFERROR(不動産_経費!E15,"")</f>
        <v>0</v>
      </c>
      <c r="W47" s="2484"/>
      <c r="X47" s="3783"/>
      <c r="Y47" s="3784"/>
      <c r="Z47" s="3785"/>
      <c r="AA47" s="2648"/>
      <c r="AB47" s="2649"/>
      <c r="AC47" s="2650"/>
      <c r="AD47" s="3773"/>
      <c r="AE47" s="3774"/>
      <c r="AF47" s="3774"/>
      <c r="AG47" s="3774"/>
      <c r="AH47" s="3775"/>
      <c r="AJ47" s="2485"/>
      <c r="AK47" s="2486"/>
      <c r="AL47" s="2486"/>
      <c r="AM47" s="2486"/>
      <c r="AN47" s="3765"/>
      <c r="AO47" s="3766"/>
      <c r="AP47" s="2485"/>
      <c r="AQ47" s="2487"/>
      <c r="AR47" s="2485"/>
      <c r="AS47" s="2486"/>
      <c r="AT47" s="2616"/>
    </row>
    <row r="48" spans="1:73" ht="9.9499999999999993" customHeight="1" thickBot="1">
      <c r="A48" s="3874"/>
      <c r="B48" s="3875"/>
      <c r="C48" s="3875"/>
      <c r="D48" s="3875"/>
      <c r="E48" s="3875"/>
      <c r="F48" s="3875"/>
      <c r="G48" s="3876"/>
      <c r="H48" s="2550"/>
      <c r="I48" s="3566"/>
      <c r="J48" s="3567"/>
      <c r="K48" s="3567"/>
      <c r="L48" s="3567"/>
      <c r="M48" s="3568"/>
      <c r="O48" s="566"/>
      <c r="P48" s="370"/>
      <c r="Q48" s="502"/>
      <c r="R48" s="2486"/>
      <c r="S48" s="2486"/>
      <c r="T48" s="370"/>
      <c r="U48" s="567"/>
      <c r="V48" s="2485"/>
      <c r="W48" s="2487"/>
      <c r="X48" s="3757">
        <f>IFERROR(不動産_経費!G15,"")</f>
        <v>0</v>
      </c>
      <c r="Y48" s="3758"/>
      <c r="Z48" s="3759"/>
      <c r="AA48" s="2651"/>
      <c r="AB48" s="2652"/>
      <c r="AC48" s="2653"/>
      <c r="AD48" s="3760"/>
      <c r="AE48" s="3761"/>
      <c r="AF48" s="3761"/>
      <c r="AG48" s="3761"/>
      <c r="AH48" s="3762"/>
      <c r="AJ48" s="3289"/>
      <c r="AK48" s="3290"/>
      <c r="AL48" s="3290"/>
      <c r="AM48" s="3290"/>
      <c r="AN48" s="3290"/>
      <c r="AO48" s="3291"/>
      <c r="AP48" s="2754" t="s">
        <v>1873</v>
      </c>
      <c r="AQ48" s="2548"/>
      <c r="AR48" s="2479">
        <f>SUM(AR42:AS47)</f>
        <v>0</v>
      </c>
      <c r="AS48" s="2480"/>
      <c r="AT48" s="2615" t="s">
        <v>1153</v>
      </c>
    </row>
    <row r="49" spans="1:67" ht="9.9499999999999993" customHeight="1" thickTop="1">
      <c r="A49" s="3877" t="s">
        <v>1633</v>
      </c>
      <c r="B49" s="3878"/>
      <c r="C49" s="3878"/>
      <c r="D49" s="3878"/>
      <c r="E49" s="3878"/>
      <c r="F49" s="3878"/>
      <c r="G49" s="3879"/>
      <c r="H49" s="2549" t="s">
        <v>1185</v>
      </c>
      <c r="I49" s="3563">
        <f>IFERROR(計算シート!G137,"")</f>
        <v>0</v>
      </c>
      <c r="J49" s="3564"/>
      <c r="K49" s="3564"/>
      <c r="L49" s="3564"/>
      <c r="M49" s="3565"/>
      <c r="O49" s="2609" t="s">
        <v>1561</v>
      </c>
      <c r="P49" s="2610"/>
      <c r="Q49" s="2610"/>
      <c r="R49" s="395"/>
      <c r="S49" s="395"/>
      <c r="T49" s="2497" t="s">
        <v>1586</v>
      </c>
      <c r="U49" s="2481"/>
      <c r="V49" s="2479">
        <f>V41+V44+V47</f>
        <v>0</v>
      </c>
      <c r="W49" s="2480"/>
      <c r="X49" s="3748">
        <f>X40+X43+X46</f>
        <v>0</v>
      </c>
      <c r="Y49" s="3749"/>
      <c r="Z49" s="3750"/>
      <c r="AA49" s="488"/>
      <c r="AB49" s="488"/>
      <c r="AC49" s="504"/>
      <c r="AD49" s="3754"/>
      <c r="AE49" s="3755"/>
      <c r="AF49" s="3755"/>
      <c r="AG49" s="3755"/>
      <c r="AH49" s="3756"/>
      <c r="AJ49" s="3292"/>
      <c r="AK49" s="3293"/>
      <c r="AL49" s="3293"/>
      <c r="AM49" s="3293"/>
      <c r="AN49" s="3293"/>
      <c r="AO49" s="3294"/>
      <c r="AP49" s="2523"/>
      <c r="AQ49" s="2525"/>
      <c r="AR49" s="2485"/>
      <c r="AS49" s="2486"/>
      <c r="AT49" s="2616"/>
    </row>
    <row r="50" spans="1:67" ht="9.9499999999999993" customHeight="1">
      <c r="A50" s="568"/>
      <c r="B50" s="2563" t="s">
        <v>1823</v>
      </c>
      <c r="C50" s="2563"/>
      <c r="D50" s="2563"/>
      <c r="E50" s="2563"/>
      <c r="F50" s="2563"/>
      <c r="G50" s="549"/>
      <c r="H50" s="2550"/>
      <c r="I50" s="3566"/>
      <c r="J50" s="3567"/>
      <c r="K50" s="3567"/>
      <c r="L50" s="3567"/>
      <c r="M50" s="3568"/>
      <c r="O50" s="2674"/>
      <c r="P50" s="2675"/>
      <c r="Q50" s="2675"/>
      <c r="R50" s="370"/>
      <c r="S50" s="370"/>
      <c r="T50" s="2482"/>
      <c r="U50" s="2484"/>
      <c r="V50" s="2482"/>
      <c r="W50" s="2483"/>
      <c r="X50" s="3751"/>
      <c r="Y50" s="3752"/>
      <c r="Z50" s="3753"/>
      <c r="AA50" s="2649">
        <f>AA41+AA44+AA46</f>
        <v>0</v>
      </c>
      <c r="AB50" s="2649"/>
      <c r="AC50" s="2649"/>
      <c r="AD50" s="3773">
        <f>AD41+AD44+AD47</f>
        <v>0</v>
      </c>
      <c r="AE50" s="3774"/>
      <c r="AF50" s="3774"/>
      <c r="AG50" s="3774"/>
      <c r="AH50" s="3775"/>
    </row>
    <row r="51" spans="1:67" ht="9.9499999999999993" customHeight="1">
      <c r="A51" s="2474" t="s">
        <v>1824</v>
      </c>
      <c r="B51" s="3776"/>
      <c r="C51" s="3776"/>
      <c r="D51" s="3776"/>
      <c r="E51" s="3776"/>
      <c r="F51" s="3776"/>
      <c r="G51" s="3776"/>
      <c r="H51" s="2475"/>
      <c r="I51" s="3563">
        <f>IFERROR(計算シート!G134,"")</f>
        <v>0</v>
      </c>
      <c r="J51" s="3564"/>
      <c r="K51" s="3564"/>
      <c r="L51" s="3564"/>
      <c r="M51" s="3565"/>
      <c r="O51" s="2674"/>
      <c r="P51" s="2675"/>
      <c r="Q51" s="2675"/>
      <c r="R51" s="370"/>
      <c r="S51" s="370"/>
      <c r="T51" s="2482"/>
      <c r="U51" s="2484"/>
      <c r="V51" s="2482"/>
      <c r="W51" s="2483"/>
      <c r="X51" s="3751">
        <f>X42+X45+X48</f>
        <v>0</v>
      </c>
      <c r="Y51" s="3752"/>
      <c r="Z51" s="3753"/>
      <c r="AA51" s="2649"/>
      <c r="AB51" s="2649"/>
      <c r="AC51" s="2649"/>
      <c r="AD51" s="3773"/>
      <c r="AE51" s="3774"/>
      <c r="AF51" s="3774"/>
      <c r="AG51" s="3774"/>
      <c r="AH51" s="3775"/>
    </row>
    <row r="52" spans="1:67" ht="9.9499999999999993" customHeight="1">
      <c r="A52" s="3608" t="s">
        <v>1825</v>
      </c>
      <c r="B52" s="3609"/>
      <c r="C52" s="3609"/>
      <c r="D52" s="3609"/>
      <c r="E52" s="3609"/>
      <c r="F52" s="3609"/>
      <c r="G52" s="3609"/>
      <c r="H52" s="3610"/>
      <c r="I52" s="3566"/>
      <c r="J52" s="3567"/>
      <c r="K52" s="3567"/>
      <c r="L52" s="3567"/>
      <c r="M52" s="3568"/>
      <c r="O52" s="2612"/>
      <c r="P52" s="2613"/>
      <c r="Q52" s="2613"/>
      <c r="R52" s="398"/>
      <c r="S52" s="398"/>
      <c r="T52" s="2485"/>
      <c r="U52" s="2487"/>
      <c r="V52" s="2485"/>
      <c r="W52" s="2486"/>
      <c r="X52" s="3757"/>
      <c r="Y52" s="3758"/>
      <c r="Z52" s="3759"/>
      <c r="AA52" s="505"/>
      <c r="AB52" s="505"/>
      <c r="AC52" s="506"/>
      <c r="AD52" s="3760"/>
      <c r="AE52" s="3761"/>
      <c r="AF52" s="3761"/>
      <c r="AG52" s="3761"/>
      <c r="AH52" s="3762"/>
    </row>
    <row r="53" spans="1:67" ht="16.5">
      <c r="A53" s="526" t="s">
        <v>1648</v>
      </c>
      <c r="B53" s="410"/>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row>
    <row r="54" spans="1:67" ht="12" customHeight="1">
      <c r="A54" s="427"/>
      <c r="B54" s="2304" t="s">
        <v>1649</v>
      </c>
      <c r="C54" s="2304"/>
      <c r="D54" s="2304"/>
      <c r="E54" s="2304"/>
      <c r="F54" s="428"/>
      <c r="G54" s="2479" t="s">
        <v>1650</v>
      </c>
      <c r="H54" s="2481"/>
      <c r="I54" s="2479" t="s">
        <v>1651</v>
      </c>
      <c r="J54" s="2481"/>
      <c r="K54" s="374" t="s">
        <v>1618</v>
      </c>
      <c r="L54" s="430" t="s">
        <v>1652</v>
      </c>
      <c r="M54" s="430"/>
      <c r="N54" s="431"/>
      <c r="O54" s="430" t="s">
        <v>1653</v>
      </c>
      <c r="P54" s="2304" t="s">
        <v>1654</v>
      </c>
      <c r="Q54" s="2305"/>
      <c r="R54" s="2497" t="s">
        <v>1655</v>
      </c>
      <c r="S54" s="2480"/>
      <c r="T54" s="3065" t="s">
        <v>1765</v>
      </c>
      <c r="U54" s="2473"/>
      <c r="V54" s="2472" t="s">
        <v>1657</v>
      </c>
      <c r="W54" s="2473"/>
      <c r="X54" s="2474" t="s">
        <v>1658</v>
      </c>
      <c r="Y54" s="2475"/>
      <c r="Z54" s="2476" t="s">
        <v>1659</v>
      </c>
      <c r="AA54" s="2477"/>
      <c r="AB54" s="2478"/>
      <c r="AC54" s="432" t="s">
        <v>1660</v>
      </c>
      <c r="AD54" s="430"/>
      <c r="AE54" s="431"/>
      <c r="AF54" s="3767" t="s">
        <v>1661</v>
      </c>
      <c r="AG54" s="3768"/>
      <c r="AH54" s="3769"/>
      <c r="AI54" s="432" t="s">
        <v>1662</v>
      </c>
      <c r="AJ54" s="431"/>
      <c r="AK54" s="3770" t="s">
        <v>1664</v>
      </c>
      <c r="AL54" s="3771"/>
      <c r="AM54" s="3772"/>
      <c r="AN54" s="432" t="s">
        <v>1665</v>
      </c>
      <c r="AO54" s="433"/>
      <c r="AP54" s="434"/>
      <c r="AQ54" s="2479" t="s">
        <v>1666</v>
      </c>
      <c r="AR54" s="2480"/>
      <c r="AS54" s="2480"/>
      <c r="AT54" s="2481"/>
      <c r="AU54" s="410"/>
      <c r="AX54" s="365"/>
      <c r="AY54" s="365"/>
      <c r="AZ54" s="365"/>
      <c r="BA54" s="365"/>
      <c r="BB54" s="365"/>
      <c r="BC54" s="365"/>
      <c r="BD54" s="365"/>
      <c r="BE54" s="365"/>
      <c r="BF54" s="365"/>
      <c r="BG54" s="365"/>
      <c r="BH54" s="365"/>
      <c r="BI54" s="365"/>
      <c r="BJ54" s="365"/>
      <c r="BK54" s="365"/>
      <c r="BL54" s="365"/>
      <c r="BM54" s="365"/>
      <c r="BN54" s="365"/>
      <c r="BO54" s="365"/>
    </row>
    <row r="55" spans="1:67" ht="12" customHeight="1">
      <c r="A55" s="435"/>
      <c r="B55" s="2502" t="s">
        <v>1667</v>
      </c>
      <c r="C55" s="2502"/>
      <c r="D55" s="2502"/>
      <c r="E55" s="2502"/>
      <c r="F55" s="436"/>
      <c r="G55" s="2482" t="s">
        <v>1668</v>
      </c>
      <c r="H55" s="2484"/>
      <c r="I55" s="2482"/>
      <c r="J55" s="2484"/>
      <c r="K55" s="2482" t="s">
        <v>1669</v>
      </c>
      <c r="L55" s="2483"/>
      <c r="M55" s="2483"/>
      <c r="N55" s="2484"/>
      <c r="O55" s="2445" t="s">
        <v>1856</v>
      </c>
      <c r="P55" s="2446"/>
      <c r="Q55" s="2447"/>
      <c r="R55" s="2482"/>
      <c r="S55" s="2483"/>
      <c r="T55" s="2498"/>
      <c r="U55" s="2499"/>
      <c r="V55" s="3743" t="s">
        <v>1670</v>
      </c>
      <c r="W55" s="3744"/>
      <c r="X55" s="2466" t="s">
        <v>1768</v>
      </c>
      <c r="Y55" s="2468"/>
      <c r="Z55" s="3745" t="s">
        <v>1672</v>
      </c>
      <c r="AA55" s="3746"/>
      <c r="AB55" s="3747"/>
      <c r="AC55" s="2460" t="s">
        <v>1874</v>
      </c>
      <c r="AD55" s="2461"/>
      <c r="AE55" s="2462"/>
      <c r="AF55" s="2466" t="s">
        <v>1674</v>
      </c>
      <c r="AG55" s="2467"/>
      <c r="AH55" s="2468"/>
      <c r="AI55" s="2460" t="s">
        <v>1875</v>
      </c>
      <c r="AJ55" s="2462"/>
      <c r="AK55" s="2466" t="s">
        <v>1676</v>
      </c>
      <c r="AL55" s="2467"/>
      <c r="AM55" s="2468"/>
      <c r="AN55" s="2466" t="s">
        <v>1677</v>
      </c>
      <c r="AO55" s="2467"/>
      <c r="AP55" s="2468"/>
      <c r="AQ55" s="2482"/>
      <c r="AR55" s="2483"/>
      <c r="AS55" s="2483"/>
      <c r="AT55" s="2484"/>
      <c r="AU55" s="410"/>
      <c r="AX55" s="365"/>
      <c r="AY55" s="365"/>
      <c r="AZ55" s="365"/>
      <c r="BA55" s="365"/>
      <c r="BB55" s="365"/>
      <c r="BC55" s="365"/>
      <c r="BD55" s="365"/>
      <c r="BE55" s="365"/>
      <c r="BF55" s="365"/>
      <c r="BG55" s="365"/>
      <c r="BH55" s="365"/>
      <c r="BI55" s="365"/>
      <c r="BJ55" s="365"/>
      <c r="BK55" s="365"/>
      <c r="BL55" s="365"/>
      <c r="BM55" s="365"/>
      <c r="BN55" s="365"/>
      <c r="BO55" s="365"/>
    </row>
    <row r="56" spans="1:67" ht="12" customHeight="1">
      <c r="A56" s="2500" t="s">
        <v>1678</v>
      </c>
      <c r="B56" s="2506"/>
      <c r="C56" s="2506"/>
      <c r="D56" s="2506"/>
      <c r="E56" s="2506"/>
      <c r="F56" s="2501"/>
      <c r="G56" s="2485" t="s">
        <v>1679</v>
      </c>
      <c r="H56" s="2487"/>
      <c r="I56" s="2485" t="s">
        <v>1680</v>
      </c>
      <c r="J56" s="2487"/>
      <c r="K56" s="437"/>
      <c r="L56" s="413"/>
      <c r="M56" s="413"/>
      <c r="N56" s="438"/>
      <c r="O56" s="2448"/>
      <c r="P56" s="2449"/>
      <c r="Q56" s="2450"/>
      <c r="R56" s="2485"/>
      <c r="S56" s="2486"/>
      <c r="T56" s="2500"/>
      <c r="U56" s="2501"/>
      <c r="V56" s="2523" t="s">
        <v>1681</v>
      </c>
      <c r="W56" s="2525"/>
      <c r="X56" s="2469"/>
      <c r="Y56" s="2471"/>
      <c r="Z56" s="2494" t="s">
        <v>1682</v>
      </c>
      <c r="AA56" s="2495"/>
      <c r="AB56" s="2496"/>
      <c r="AC56" s="2463"/>
      <c r="AD56" s="2464"/>
      <c r="AE56" s="2465"/>
      <c r="AF56" s="2469"/>
      <c r="AG56" s="2470"/>
      <c r="AH56" s="2471"/>
      <c r="AI56" s="2463"/>
      <c r="AJ56" s="2465"/>
      <c r="AK56" s="2469"/>
      <c r="AL56" s="2470"/>
      <c r="AM56" s="2471"/>
      <c r="AN56" s="2469"/>
      <c r="AO56" s="2470"/>
      <c r="AP56" s="2471"/>
      <c r="AQ56" s="2485"/>
      <c r="AR56" s="2486"/>
      <c r="AS56" s="2486"/>
      <c r="AT56" s="2487"/>
      <c r="AU56" s="410"/>
      <c r="AX56" s="365"/>
      <c r="AY56" s="365"/>
      <c r="AZ56" s="365"/>
      <c r="BA56" s="365"/>
      <c r="BB56" s="365"/>
      <c r="BC56" s="365"/>
      <c r="BD56" s="365"/>
      <c r="BE56" s="365"/>
      <c r="BF56" s="365"/>
      <c r="BG56" s="365"/>
      <c r="BH56" s="365"/>
      <c r="BI56" s="365"/>
      <c r="BJ56" s="365"/>
      <c r="BK56" s="365"/>
      <c r="BL56" s="365"/>
      <c r="BM56" s="365"/>
      <c r="BN56" s="365"/>
      <c r="BO56" s="365"/>
    </row>
    <row r="57" spans="1:67" s="365" customFormat="1" ht="8.4499999999999993" customHeight="1">
      <c r="A57" s="3588"/>
      <c r="B57" s="3589"/>
      <c r="C57" s="3589"/>
      <c r="D57" s="3589"/>
      <c r="E57" s="3589"/>
      <c r="F57" s="3590"/>
      <c r="G57" s="3594"/>
      <c r="H57" s="3595"/>
      <c r="I57" s="3598"/>
      <c r="J57" s="3600"/>
      <c r="K57" s="3602"/>
      <c r="L57" s="3603"/>
      <c r="M57" s="3603"/>
      <c r="N57" s="3604"/>
      <c r="O57" s="3602"/>
      <c r="P57" s="3603"/>
      <c r="Q57" s="3604"/>
      <c r="R57" s="3015"/>
      <c r="S57" s="3017"/>
      <c r="T57" s="3015"/>
      <c r="U57" s="3017"/>
      <c r="V57" s="3716"/>
      <c r="W57" s="3717"/>
      <c r="X57" s="2401"/>
      <c r="Y57" s="2402"/>
      <c r="Z57" s="2851"/>
      <c r="AA57" s="2852"/>
      <c r="AB57" s="2853"/>
      <c r="AC57" s="3657"/>
      <c r="AD57" s="3658"/>
      <c r="AE57" s="3659"/>
      <c r="AF57" s="769"/>
      <c r="AG57" s="770"/>
      <c r="AH57" s="771"/>
      <c r="AI57" s="3733"/>
      <c r="AJ57" s="3734"/>
      <c r="AK57" s="769"/>
      <c r="AL57" s="772"/>
      <c r="AM57" s="773"/>
      <c r="AN57" s="777"/>
      <c r="AO57" s="772"/>
      <c r="AP57" s="773"/>
      <c r="AQ57" s="3708"/>
      <c r="AR57" s="3709"/>
      <c r="AS57" s="3709"/>
      <c r="AT57" s="3710"/>
      <c r="AU57" s="439"/>
    </row>
    <row r="58" spans="1:67" s="365" customFormat="1" ht="9" customHeight="1">
      <c r="A58" s="3591"/>
      <c r="B58" s="3592"/>
      <c r="C58" s="3592"/>
      <c r="D58" s="3592"/>
      <c r="E58" s="3592"/>
      <c r="F58" s="3593"/>
      <c r="G58" s="3596"/>
      <c r="H58" s="3597"/>
      <c r="I58" s="3599"/>
      <c r="J58" s="3601"/>
      <c r="K58" s="3605"/>
      <c r="L58" s="3606"/>
      <c r="M58" s="3606"/>
      <c r="N58" s="3607"/>
      <c r="O58" s="3605"/>
      <c r="P58" s="3606"/>
      <c r="Q58" s="3607"/>
      <c r="R58" s="3018"/>
      <c r="S58" s="3020"/>
      <c r="T58" s="3018"/>
      <c r="U58" s="3020"/>
      <c r="V58" s="3718"/>
      <c r="W58" s="3719"/>
      <c r="X58" s="3714">
        <v>12</v>
      </c>
      <c r="Y58" s="3715"/>
      <c r="Z58" s="3605"/>
      <c r="AA58" s="3606"/>
      <c r="AB58" s="3607"/>
      <c r="AC58" s="3654"/>
      <c r="AD58" s="3655"/>
      <c r="AE58" s="3656"/>
      <c r="AF58" s="3730">
        <f>Z58+AC57</f>
        <v>0</v>
      </c>
      <c r="AG58" s="3731"/>
      <c r="AH58" s="3732"/>
      <c r="AI58" s="3735"/>
      <c r="AJ58" s="3736"/>
      <c r="AK58" s="3740">
        <f>ROUNDDOWN(AF58*AI57,0)</f>
        <v>0</v>
      </c>
      <c r="AL58" s="3741"/>
      <c r="AM58" s="3742"/>
      <c r="AN58" s="3705"/>
      <c r="AO58" s="3706"/>
      <c r="AP58" s="3707"/>
      <c r="AQ58" s="3711"/>
      <c r="AR58" s="3712"/>
      <c r="AS58" s="3712"/>
      <c r="AT58" s="3713"/>
      <c r="AU58" s="439"/>
    </row>
    <row r="59" spans="1:67" s="365" customFormat="1" ht="8.4499999999999993" customHeight="1">
      <c r="A59" s="3588"/>
      <c r="B59" s="3589"/>
      <c r="C59" s="3589"/>
      <c r="D59" s="3589"/>
      <c r="E59" s="3589"/>
      <c r="F59" s="3590"/>
      <c r="G59" s="3594"/>
      <c r="H59" s="3595"/>
      <c r="I59" s="3598"/>
      <c r="J59" s="3600"/>
      <c r="K59" s="3602"/>
      <c r="L59" s="3603"/>
      <c r="M59" s="3603"/>
      <c r="N59" s="3604"/>
      <c r="O59" s="3602"/>
      <c r="P59" s="3603"/>
      <c r="Q59" s="3604"/>
      <c r="R59" s="3015"/>
      <c r="S59" s="3017"/>
      <c r="T59" s="3015"/>
      <c r="U59" s="3017"/>
      <c r="V59" s="3716"/>
      <c r="W59" s="3717"/>
      <c r="X59" s="2401"/>
      <c r="Y59" s="2402"/>
      <c r="Z59" s="3720"/>
      <c r="AA59" s="3720"/>
      <c r="AB59" s="3720"/>
      <c r="AC59" s="3657"/>
      <c r="AD59" s="3658"/>
      <c r="AE59" s="3659"/>
      <c r="AF59" s="3727">
        <f>Z59+AC59</f>
        <v>0</v>
      </c>
      <c r="AG59" s="3728"/>
      <c r="AH59" s="3729"/>
      <c r="AI59" s="3733"/>
      <c r="AJ59" s="3734"/>
      <c r="AK59" s="3737">
        <f>ROUNDDOWN(AF59*AI59,0)</f>
        <v>0</v>
      </c>
      <c r="AL59" s="3738"/>
      <c r="AM59" s="3739"/>
      <c r="AN59" s="3702"/>
      <c r="AO59" s="3703"/>
      <c r="AP59" s="3704"/>
      <c r="AQ59" s="3708"/>
      <c r="AR59" s="3709"/>
      <c r="AS59" s="3709"/>
      <c r="AT59" s="3710"/>
      <c r="AU59" s="439"/>
    </row>
    <row r="60" spans="1:67" s="365" customFormat="1" ht="9" customHeight="1">
      <c r="A60" s="3591"/>
      <c r="B60" s="3592"/>
      <c r="C60" s="3592"/>
      <c r="D60" s="3592"/>
      <c r="E60" s="3592"/>
      <c r="F60" s="3593"/>
      <c r="G60" s="3596"/>
      <c r="H60" s="3597"/>
      <c r="I60" s="3599"/>
      <c r="J60" s="3601"/>
      <c r="K60" s="3605"/>
      <c r="L60" s="3606"/>
      <c r="M60" s="3606"/>
      <c r="N60" s="3607"/>
      <c r="O60" s="3605"/>
      <c r="P60" s="3606"/>
      <c r="Q60" s="3607"/>
      <c r="R60" s="3018"/>
      <c r="S60" s="3020"/>
      <c r="T60" s="3018"/>
      <c r="U60" s="3020"/>
      <c r="V60" s="3718"/>
      <c r="W60" s="3719"/>
      <c r="X60" s="3714">
        <v>12</v>
      </c>
      <c r="Y60" s="3715"/>
      <c r="Z60" s="3720"/>
      <c r="AA60" s="3720"/>
      <c r="AB60" s="3720"/>
      <c r="AC60" s="3654"/>
      <c r="AD60" s="3655"/>
      <c r="AE60" s="3656"/>
      <c r="AF60" s="3730"/>
      <c r="AG60" s="3731"/>
      <c r="AH60" s="3732"/>
      <c r="AI60" s="3735"/>
      <c r="AJ60" s="3736"/>
      <c r="AK60" s="3740"/>
      <c r="AL60" s="3741"/>
      <c r="AM60" s="3742"/>
      <c r="AN60" s="3705"/>
      <c r="AO60" s="3706"/>
      <c r="AP60" s="3707"/>
      <c r="AQ60" s="3711"/>
      <c r="AR60" s="3712"/>
      <c r="AS60" s="3712"/>
      <c r="AT60" s="3713"/>
      <c r="AU60" s="439"/>
    </row>
    <row r="61" spans="1:67" s="365" customFormat="1" ht="8.4499999999999993" customHeight="1">
      <c r="A61" s="3588"/>
      <c r="B61" s="3589"/>
      <c r="C61" s="3589"/>
      <c r="D61" s="3589"/>
      <c r="E61" s="3589"/>
      <c r="F61" s="3590"/>
      <c r="G61" s="3594"/>
      <c r="H61" s="3595"/>
      <c r="I61" s="3598"/>
      <c r="J61" s="3600"/>
      <c r="K61" s="3602"/>
      <c r="L61" s="3603"/>
      <c r="M61" s="3603"/>
      <c r="N61" s="3604"/>
      <c r="O61" s="3602"/>
      <c r="P61" s="3603"/>
      <c r="Q61" s="3604"/>
      <c r="R61" s="3015"/>
      <c r="S61" s="3017"/>
      <c r="T61" s="3015"/>
      <c r="U61" s="3017"/>
      <c r="V61" s="3716"/>
      <c r="W61" s="3717"/>
      <c r="X61" s="2401"/>
      <c r="Y61" s="2402"/>
      <c r="Z61" s="3720"/>
      <c r="AA61" s="3720"/>
      <c r="AB61" s="3720"/>
      <c r="AC61" s="3657"/>
      <c r="AD61" s="3658"/>
      <c r="AE61" s="3659"/>
      <c r="AF61" s="3727">
        <f>Z61+AC61</f>
        <v>0</v>
      </c>
      <c r="AG61" s="3728"/>
      <c r="AH61" s="3729"/>
      <c r="AI61" s="3733"/>
      <c r="AJ61" s="3734"/>
      <c r="AK61" s="3737">
        <f>ROUNDDOWN(AF61*AI61,0)</f>
        <v>0</v>
      </c>
      <c r="AL61" s="3738"/>
      <c r="AM61" s="3739"/>
      <c r="AN61" s="3702"/>
      <c r="AO61" s="3703"/>
      <c r="AP61" s="3704"/>
      <c r="AQ61" s="3708"/>
      <c r="AR61" s="3709"/>
      <c r="AS61" s="3709"/>
      <c r="AT61" s="3710"/>
      <c r="AU61" s="439"/>
    </row>
    <row r="62" spans="1:67" s="365" customFormat="1" ht="9" customHeight="1">
      <c r="A62" s="3591"/>
      <c r="B62" s="3592"/>
      <c r="C62" s="3592"/>
      <c r="D62" s="3592"/>
      <c r="E62" s="3592"/>
      <c r="F62" s="3593"/>
      <c r="G62" s="3596"/>
      <c r="H62" s="3597"/>
      <c r="I62" s="3599"/>
      <c r="J62" s="3601"/>
      <c r="K62" s="3605"/>
      <c r="L62" s="3606"/>
      <c r="M62" s="3606"/>
      <c r="N62" s="3607"/>
      <c r="O62" s="3605"/>
      <c r="P62" s="3606"/>
      <c r="Q62" s="3607"/>
      <c r="R62" s="3018"/>
      <c r="S62" s="3020"/>
      <c r="T62" s="3018"/>
      <c r="U62" s="3020"/>
      <c r="V62" s="3718"/>
      <c r="W62" s="3719"/>
      <c r="X62" s="3714">
        <v>12</v>
      </c>
      <c r="Y62" s="3715"/>
      <c r="Z62" s="3720"/>
      <c r="AA62" s="3720"/>
      <c r="AB62" s="3720"/>
      <c r="AC62" s="3654"/>
      <c r="AD62" s="3655"/>
      <c r="AE62" s="3656"/>
      <c r="AF62" s="3730"/>
      <c r="AG62" s="3731"/>
      <c r="AH62" s="3732"/>
      <c r="AI62" s="3735"/>
      <c r="AJ62" s="3736"/>
      <c r="AK62" s="3740"/>
      <c r="AL62" s="3741"/>
      <c r="AM62" s="3742"/>
      <c r="AN62" s="3705"/>
      <c r="AO62" s="3706"/>
      <c r="AP62" s="3707"/>
      <c r="AQ62" s="3711"/>
      <c r="AR62" s="3712"/>
      <c r="AS62" s="3712"/>
      <c r="AT62" s="3713"/>
      <c r="AU62" s="439"/>
    </row>
    <row r="63" spans="1:67" s="365" customFormat="1" ht="8.4499999999999993" customHeight="1">
      <c r="A63" s="3588"/>
      <c r="B63" s="3589"/>
      <c r="C63" s="3589"/>
      <c r="D63" s="3589"/>
      <c r="E63" s="3589"/>
      <c r="F63" s="3590"/>
      <c r="G63" s="3594"/>
      <c r="H63" s="3595"/>
      <c r="I63" s="3598"/>
      <c r="J63" s="3600"/>
      <c r="K63" s="3602"/>
      <c r="L63" s="3603"/>
      <c r="M63" s="3603"/>
      <c r="N63" s="3604"/>
      <c r="O63" s="3602"/>
      <c r="P63" s="3603"/>
      <c r="Q63" s="3604"/>
      <c r="R63" s="3015"/>
      <c r="S63" s="3017"/>
      <c r="T63" s="3015"/>
      <c r="U63" s="3017"/>
      <c r="V63" s="3716"/>
      <c r="W63" s="3717"/>
      <c r="X63" s="2401"/>
      <c r="Y63" s="2402"/>
      <c r="Z63" s="3720"/>
      <c r="AA63" s="3720"/>
      <c r="AB63" s="3720"/>
      <c r="AC63" s="3657"/>
      <c r="AD63" s="3658"/>
      <c r="AE63" s="3659"/>
      <c r="AF63" s="3727">
        <f>Z63+AC63</f>
        <v>0</v>
      </c>
      <c r="AG63" s="3728"/>
      <c r="AH63" s="3729"/>
      <c r="AI63" s="3733"/>
      <c r="AJ63" s="3734"/>
      <c r="AK63" s="3737">
        <f>ROUNDDOWN(AF63*AI63,0)</f>
        <v>0</v>
      </c>
      <c r="AL63" s="3738"/>
      <c r="AM63" s="3739"/>
      <c r="AN63" s="3702"/>
      <c r="AO63" s="3703"/>
      <c r="AP63" s="3704"/>
      <c r="AQ63" s="3708"/>
      <c r="AR63" s="3709"/>
      <c r="AS63" s="3709"/>
      <c r="AT63" s="3710"/>
      <c r="AU63" s="439"/>
    </row>
    <row r="64" spans="1:67" s="365" customFormat="1" ht="9" customHeight="1">
      <c r="A64" s="3591"/>
      <c r="B64" s="3592"/>
      <c r="C64" s="3592"/>
      <c r="D64" s="3592"/>
      <c r="E64" s="3592"/>
      <c r="F64" s="3593"/>
      <c r="G64" s="3596"/>
      <c r="H64" s="3597"/>
      <c r="I64" s="3599"/>
      <c r="J64" s="3601"/>
      <c r="K64" s="3605"/>
      <c r="L64" s="3606"/>
      <c r="M64" s="3606"/>
      <c r="N64" s="3607"/>
      <c r="O64" s="3605"/>
      <c r="P64" s="3606"/>
      <c r="Q64" s="3607"/>
      <c r="R64" s="3018"/>
      <c r="S64" s="3020"/>
      <c r="T64" s="3018"/>
      <c r="U64" s="3020"/>
      <c r="V64" s="3718"/>
      <c r="W64" s="3719"/>
      <c r="X64" s="3714">
        <v>12</v>
      </c>
      <c r="Y64" s="3715"/>
      <c r="Z64" s="3720"/>
      <c r="AA64" s="3720"/>
      <c r="AB64" s="3720"/>
      <c r="AC64" s="3654"/>
      <c r="AD64" s="3655"/>
      <c r="AE64" s="3656"/>
      <c r="AF64" s="3730"/>
      <c r="AG64" s="3731"/>
      <c r="AH64" s="3732"/>
      <c r="AI64" s="3735"/>
      <c r="AJ64" s="3736"/>
      <c r="AK64" s="3740"/>
      <c r="AL64" s="3741"/>
      <c r="AM64" s="3742"/>
      <c r="AN64" s="3705"/>
      <c r="AO64" s="3706"/>
      <c r="AP64" s="3707"/>
      <c r="AQ64" s="3711"/>
      <c r="AR64" s="3712"/>
      <c r="AS64" s="3712"/>
      <c r="AT64" s="3713"/>
      <c r="AU64" s="439"/>
    </row>
    <row r="65" spans="1:67" s="365" customFormat="1" ht="8.4499999999999993" customHeight="1">
      <c r="A65" s="3588"/>
      <c r="B65" s="3589"/>
      <c r="C65" s="3589"/>
      <c r="D65" s="3589"/>
      <c r="E65" s="3589"/>
      <c r="F65" s="3590"/>
      <c r="G65" s="3594"/>
      <c r="H65" s="3595"/>
      <c r="I65" s="3598"/>
      <c r="J65" s="3600"/>
      <c r="K65" s="3602"/>
      <c r="L65" s="3603"/>
      <c r="M65" s="3603"/>
      <c r="N65" s="3604"/>
      <c r="O65" s="3602"/>
      <c r="P65" s="3603"/>
      <c r="Q65" s="3604"/>
      <c r="R65" s="3015"/>
      <c r="S65" s="3017"/>
      <c r="T65" s="3015"/>
      <c r="U65" s="3017"/>
      <c r="V65" s="3716"/>
      <c r="W65" s="3717"/>
      <c r="X65" s="2401"/>
      <c r="Y65" s="2402"/>
      <c r="Z65" s="3720"/>
      <c r="AA65" s="3720"/>
      <c r="AB65" s="3720"/>
      <c r="AC65" s="3657"/>
      <c r="AD65" s="3658"/>
      <c r="AE65" s="3659"/>
      <c r="AF65" s="3727">
        <f>Z65+AC65</f>
        <v>0</v>
      </c>
      <c r="AG65" s="3728"/>
      <c r="AH65" s="3729"/>
      <c r="AI65" s="3733"/>
      <c r="AJ65" s="3734"/>
      <c r="AK65" s="3737">
        <f>ROUNDDOWN(AF65*AI65,0)</f>
        <v>0</v>
      </c>
      <c r="AL65" s="3738"/>
      <c r="AM65" s="3739"/>
      <c r="AN65" s="3702"/>
      <c r="AO65" s="3703"/>
      <c r="AP65" s="3704"/>
      <c r="AQ65" s="3708"/>
      <c r="AR65" s="3709"/>
      <c r="AS65" s="3709"/>
      <c r="AT65" s="3710"/>
      <c r="AU65" s="439"/>
    </row>
    <row r="66" spans="1:67" s="365" customFormat="1" ht="9" customHeight="1">
      <c r="A66" s="3591"/>
      <c r="B66" s="3592"/>
      <c r="C66" s="3592"/>
      <c r="D66" s="3592"/>
      <c r="E66" s="3592"/>
      <c r="F66" s="3593"/>
      <c r="G66" s="3596"/>
      <c r="H66" s="3597"/>
      <c r="I66" s="3599"/>
      <c r="J66" s="3601"/>
      <c r="K66" s="3605"/>
      <c r="L66" s="3606"/>
      <c r="M66" s="3606"/>
      <c r="N66" s="3607"/>
      <c r="O66" s="3605"/>
      <c r="P66" s="3606"/>
      <c r="Q66" s="3607"/>
      <c r="R66" s="3018"/>
      <c r="S66" s="3020"/>
      <c r="T66" s="3018"/>
      <c r="U66" s="3020"/>
      <c r="V66" s="3718"/>
      <c r="W66" s="3719"/>
      <c r="X66" s="3714">
        <v>12</v>
      </c>
      <c r="Y66" s="3715"/>
      <c r="Z66" s="3720"/>
      <c r="AA66" s="3720"/>
      <c r="AB66" s="3720"/>
      <c r="AC66" s="3654"/>
      <c r="AD66" s="3655"/>
      <c r="AE66" s="3656"/>
      <c r="AF66" s="3730"/>
      <c r="AG66" s="3731"/>
      <c r="AH66" s="3732"/>
      <c r="AI66" s="3735"/>
      <c r="AJ66" s="3736"/>
      <c r="AK66" s="3740"/>
      <c r="AL66" s="3741"/>
      <c r="AM66" s="3742"/>
      <c r="AN66" s="3705"/>
      <c r="AO66" s="3706"/>
      <c r="AP66" s="3707"/>
      <c r="AQ66" s="3711"/>
      <c r="AR66" s="3712"/>
      <c r="AS66" s="3712"/>
      <c r="AT66" s="3713"/>
      <c r="AU66" s="439"/>
    </row>
    <row r="67" spans="1:67" s="365" customFormat="1" ht="8.4499999999999993" customHeight="1">
      <c r="A67" s="3588"/>
      <c r="B67" s="3589"/>
      <c r="C67" s="3589"/>
      <c r="D67" s="3589"/>
      <c r="E67" s="3589"/>
      <c r="F67" s="3590"/>
      <c r="G67" s="3594"/>
      <c r="H67" s="3595"/>
      <c r="I67" s="3598"/>
      <c r="J67" s="3600"/>
      <c r="K67" s="3602"/>
      <c r="L67" s="3603"/>
      <c r="M67" s="3603"/>
      <c r="N67" s="3604"/>
      <c r="O67" s="3602"/>
      <c r="P67" s="3603"/>
      <c r="Q67" s="3604"/>
      <c r="R67" s="3015"/>
      <c r="S67" s="3017"/>
      <c r="T67" s="3015"/>
      <c r="U67" s="3017"/>
      <c r="V67" s="3716"/>
      <c r="W67" s="3717"/>
      <c r="X67" s="2401"/>
      <c r="Y67" s="2402"/>
      <c r="Z67" s="3720"/>
      <c r="AA67" s="3720"/>
      <c r="AB67" s="3720"/>
      <c r="AC67" s="3657"/>
      <c r="AD67" s="3658"/>
      <c r="AE67" s="3659"/>
      <c r="AF67" s="3727">
        <f>Z67+AC67</f>
        <v>0</v>
      </c>
      <c r="AG67" s="3728"/>
      <c r="AH67" s="3729"/>
      <c r="AI67" s="3733"/>
      <c r="AJ67" s="3734"/>
      <c r="AK67" s="3737">
        <f>ROUNDDOWN(AF67*AI67,0)</f>
        <v>0</v>
      </c>
      <c r="AL67" s="3738"/>
      <c r="AM67" s="3739"/>
      <c r="AN67" s="3702"/>
      <c r="AO67" s="3703"/>
      <c r="AP67" s="3704"/>
      <c r="AQ67" s="3708"/>
      <c r="AR67" s="3709"/>
      <c r="AS67" s="3709"/>
      <c r="AT67" s="3710"/>
      <c r="AU67" s="439"/>
    </row>
    <row r="68" spans="1:67" s="365" customFormat="1" ht="9" customHeight="1">
      <c r="A68" s="3591"/>
      <c r="B68" s="3592"/>
      <c r="C68" s="3592"/>
      <c r="D68" s="3592"/>
      <c r="E68" s="3592"/>
      <c r="F68" s="3593"/>
      <c r="G68" s="3596"/>
      <c r="H68" s="3597"/>
      <c r="I68" s="3599"/>
      <c r="J68" s="3601"/>
      <c r="K68" s="3605"/>
      <c r="L68" s="3606"/>
      <c r="M68" s="3606"/>
      <c r="N68" s="3607"/>
      <c r="O68" s="3605"/>
      <c r="P68" s="3606"/>
      <c r="Q68" s="3607"/>
      <c r="R68" s="3018"/>
      <c r="S68" s="3020"/>
      <c r="T68" s="3018"/>
      <c r="U68" s="3020"/>
      <c r="V68" s="3718"/>
      <c r="W68" s="3719"/>
      <c r="X68" s="3714">
        <v>12</v>
      </c>
      <c r="Y68" s="3715"/>
      <c r="Z68" s="3720"/>
      <c r="AA68" s="3720"/>
      <c r="AB68" s="3720"/>
      <c r="AC68" s="3654"/>
      <c r="AD68" s="3655"/>
      <c r="AE68" s="3656"/>
      <c r="AF68" s="3730"/>
      <c r="AG68" s="3731"/>
      <c r="AH68" s="3732"/>
      <c r="AI68" s="3735"/>
      <c r="AJ68" s="3736"/>
      <c r="AK68" s="3740"/>
      <c r="AL68" s="3741"/>
      <c r="AM68" s="3742"/>
      <c r="AN68" s="3705"/>
      <c r="AO68" s="3706"/>
      <c r="AP68" s="3707"/>
      <c r="AQ68" s="3711"/>
      <c r="AR68" s="3712"/>
      <c r="AS68" s="3712"/>
      <c r="AT68" s="3713"/>
      <c r="AU68" s="439"/>
    </row>
    <row r="69" spans="1:67" s="365" customFormat="1" ht="8.4499999999999993" customHeight="1">
      <c r="A69" s="3588"/>
      <c r="B69" s="3589"/>
      <c r="C69" s="3589"/>
      <c r="D69" s="3589"/>
      <c r="E69" s="3589"/>
      <c r="F69" s="3590"/>
      <c r="G69" s="3594"/>
      <c r="H69" s="3595"/>
      <c r="I69" s="3598"/>
      <c r="J69" s="3600"/>
      <c r="K69" s="3602"/>
      <c r="L69" s="3603"/>
      <c r="M69" s="3603"/>
      <c r="N69" s="3604"/>
      <c r="O69" s="3602"/>
      <c r="P69" s="3603"/>
      <c r="Q69" s="3604"/>
      <c r="R69" s="3015"/>
      <c r="S69" s="3017"/>
      <c r="T69" s="3015"/>
      <c r="U69" s="3017"/>
      <c r="V69" s="3716"/>
      <c r="W69" s="3717"/>
      <c r="X69" s="2401"/>
      <c r="Y69" s="2402"/>
      <c r="Z69" s="3720"/>
      <c r="AA69" s="3720"/>
      <c r="AB69" s="3720"/>
      <c r="AC69" s="3657"/>
      <c r="AD69" s="3658"/>
      <c r="AE69" s="3659"/>
      <c r="AF69" s="3727">
        <f>Z69+AC69</f>
        <v>0</v>
      </c>
      <c r="AG69" s="3728"/>
      <c r="AH69" s="3729"/>
      <c r="AI69" s="3733"/>
      <c r="AJ69" s="3734"/>
      <c r="AK69" s="3737">
        <f>ROUNDDOWN(AF69*AI69,0)</f>
        <v>0</v>
      </c>
      <c r="AL69" s="3738"/>
      <c r="AM69" s="3739"/>
      <c r="AN69" s="3702"/>
      <c r="AO69" s="3703"/>
      <c r="AP69" s="3704"/>
      <c r="AQ69" s="3708"/>
      <c r="AR69" s="3709"/>
      <c r="AS69" s="3709"/>
      <c r="AT69" s="3710"/>
      <c r="AU69" s="439"/>
      <c r="AX69" s="369"/>
      <c r="AY69" s="369"/>
      <c r="AZ69" s="369"/>
      <c r="BA69" s="369"/>
      <c r="BB69" s="369"/>
      <c r="BC69" s="369"/>
      <c r="BD69" s="369"/>
      <c r="BE69" s="369"/>
      <c r="BF69" s="369"/>
      <c r="BG69" s="369"/>
      <c r="BH69" s="369"/>
      <c r="BI69" s="369"/>
      <c r="BJ69" s="369"/>
      <c r="BK69" s="369"/>
      <c r="BL69" s="369"/>
      <c r="BM69" s="369"/>
      <c r="BN69" s="369"/>
      <c r="BO69" s="369"/>
    </row>
    <row r="70" spans="1:67" s="365" customFormat="1" ht="9" customHeight="1">
      <c r="A70" s="3591"/>
      <c r="B70" s="3592"/>
      <c r="C70" s="3592"/>
      <c r="D70" s="3592"/>
      <c r="E70" s="3592"/>
      <c r="F70" s="3593"/>
      <c r="G70" s="3596"/>
      <c r="H70" s="3597"/>
      <c r="I70" s="3599"/>
      <c r="J70" s="3601"/>
      <c r="K70" s="3605"/>
      <c r="L70" s="3606"/>
      <c r="M70" s="3606"/>
      <c r="N70" s="3607"/>
      <c r="O70" s="3605"/>
      <c r="P70" s="3606"/>
      <c r="Q70" s="3607"/>
      <c r="R70" s="3018"/>
      <c r="S70" s="3020"/>
      <c r="T70" s="3018"/>
      <c r="U70" s="3020"/>
      <c r="V70" s="3718"/>
      <c r="W70" s="3719"/>
      <c r="X70" s="3714">
        <v>12</v>
      </c>
      <c r="Y70" s="3715"/>
      <c r="Z70" s="3720"/>
      <c r="AA70" s="3720"/>
      <c r="AB70" s="3720"/>
      <c r="AC70" s="3654"/>
      <c r="AD70" s="3655"/>
      <c r="AE70" s="3656"/>
      <c r="AF70" s="3730"/>
      <c r="AG70" s="3731"/>
      <c r="AH70" s="3732"/>
      <c r="AI70" s="3735"/>
      <c r="AJ70" s="3736"/>
      <c r="AK70" s="3740"/>
      <c r="AL70" s="3741"/>
      <c r="AM70" s="3742"/>
      <c r="AN70" s="3705"/>
      <c r="AO70" s="3706"/>
      <c r="AP70" s="3707"/>
      <c r="AQ70" s="3711"/>
      <c r="AR70" s="3712"/>
      <c r="AS70" s="3712"/>
      <c r="AT70" s="3713"/>
      <c r="AU70" s="439"/>
      <c r="AX70" s="369"/>
      <c r="AY70" s="369"/>
      <c r="AZ70" s="369"/>
      <c r="BA70" s="369"/>
      <c r="BB70" s="369"/>
      <c r="BC70" s="369"/>
      <c r="BD70" s="369"/>
      <c r="BE70" s="369"/>
      <c r="BF70" s="369"/>
      <c r="BG70" s="369"/>
      <c r="BH70" s="369"/>
      <c r="BI70" s="369"/>
      <c r="BJ70" s="369"/>
      <c r="BK70" s="369"/>
      <c r="BL70" s="369"/>
      <c r="BM70" s="369"/>
      <c r="BN70" s="369"/>
      <c r="BO70" s="369"/>
    </row>
    <row r="71" spans="1:67" s="365" customFormat="1" ht="8.4499999999999993" customHeight="1">
      <c r="A71" s="2999" t="s">
        <v>1561</v>
      </c>
      <c r="B71" s="3000"/>
      <c r="C71" s="3000"/>
      <c r="D71" s="3000"/>
      <c r="E71" s="3000"/>
      <c r="F71" s="3001"/>
      <c r="G71" s="3168"/>
      <c r="H71" s="3169"/>
      <c r="I71" s="3172"/>
      <c r="J71" s="3173"/>
      <c r="K71" s="3168"/>
      <c r="L71" s="3176"/>
      <c r="M71" s="3176"/>
      <c r="N71" s="3169"/>
      <c r="O71" s="3179"/>
      <c r="P71" s="3180"/>
      <c r="Q71" s="3181"/>
      <c r="R71" s="3151"/>
      <c r="S71" s="3152"/>
      <c r="T71" s="3151"/>
      <c r="U71" s="3152"/>
      <c r="V71" s="2342"/>
      <c r="W71" s="2343"/>
      <c r="X71" s="3155"/>
      <c r="Y71" s="3156"/>
      <c r="Z71" s="3721">
        <f>SUM(Z57:AA70)</f>
        <v>0</v>
      </c>
      <c r="AA71" s="3722"/>
      <c r="AB71" s="3723"/>
      <c r="AC71" s="3721">
        <f>SUM(AC58:AE70)</f>
        <v>0</v>
      </c>
      <c r="AD71" s="3722"/>
      <c r="AE71" s="3723"/>
      <c r="AF71" s="3159">
        <f>SUM(AF57:AG70)</f>
        <v>0</v>
      </c>
      <c r="AG71" s="3160"/>
      <c r="AH71" s="3161"/>
      <c r="AI71" s="2297"/>
      <c r="AJ71" s="2298"/>
      <c r="AK71" s="3690">
        <f>SUM(AK57:AM70)</f>
        <v>0</v>
      </c>
      <c r="AL71" s="3691"/>
      <c r="AM71" s="3692"/>
      <c r="AN71" s="3696">
        <f>SUM(AN57:AP70)</f>
        <v>0</v>
      </c>
      <c r="AO71" s="3697"/>
      <c r="AP71" s="3698"/>
      <c r="AQ71" s="3408"/>
      <c r="AR71" s="3409"/>
      <c r="AS71" s="3409"/>
      <c r="AT71" s="3410"/>
      <c r="AU71" s="439"/>
      <c r="AX71" s="369"/>
      <c r="AY71" s="369"/>
      <c r="AZ71" s="369"/>
      <c r="BA71" s="369"/>
      <c r="BB71" s="369"/>
      <c r="BC71" s="369"/>
      <c r="BD71" s="369"/>
      <c r="BE71" s="369"/>
      <c r="BF71" s="369"/>
      <c r="BG71" s="369"/>
      <c r="BH71" s="369"/>
      <c r="BI71" s="369"/>
      <c r="BJ71" s="369"/>
      <c r="BK71" s="369"/>
      <c r="BL71" s="369"/>
      <c r="BM71" s="369"/>
      <c r="BN71" s="369"/>
      <c r="BO71" s="369"/>
    </row>
    <row r="72" spans="1:67" ht="9" customHeight="1">
      <c r="A72" s="3002"/>
      <c r="B72" s="3003"/>
      <c r="C72" s="3003"/>
      <c r="D72" s="3003"/>
      <c r="E72" s="3003"/>
      <c r="F72" s="3004"/>
      <c r="G72" s="3170"/>
      <c r="H72" s="3171"/>
      <c r="I72" s="3174"/>
      <c r="J72" s="3175"/>
      <c r="K72" s="3170"/>
      <c r="L72" s="3177"/>
      <c r="M72" s="3177"/>
      <c r="N72" s="3178"/>
      <c r="O72" s="3182"/>
      <c r="P72" s="3183"/>
      <c r="Q72" s="3184"/>
      <c r="R72" s="3153"/>
      <c r="S72" s="3154"/>
      <c r="T72" s="3153"/>
      <c r="U72" s="3154"/>
      <c r="V72" s="2344"/>
      <c r="W72" s="2345"/>
      <c r="X72" s="3157"/>
      <c r="Y72" s="3158"/>
      <c r="Z72" s="3724"/>
      <c r="AA72" s="3725"/>
      <c r="AB72" s="3726"/>
      <c r="AC72" s="3724"/>
      <c r="AD72" s="3725"/>
      <c r="AE72" s="3726"/>
      <c r="AF72" s="3162"/>
      <c r="AG72" s="3163"/>
      <c r="AH72" s="3164"/>
      <c r="AI72" s="2299"/>
      <c r="AJ72" s="2300"/>
      <c r="AK72" s="3693"/>
      <c r="AL72" s="3694"/>
      <c r="AM72" s="3695"/>
      <c r="AN72" s="3699"/>
      <c r="AO72" s="3700"/>
      <c r="AP72" s="3701"/>
      <c r="AQ72" s="3411"/>
      <c r="AR72" s="3412"/>
      <c r="AS72" s="3412"/>
      <c r="AT72" s="3413"/>
      <c r="AU72" s="410"/>
    </row>
    <row r="73" spans="1:67" ht="13.5" customHeight="1">
      <c r="A73" s="440" t="s">
        <v>1683</v>
      </c>
      <c r="B73" s="441"/>
      <c r="C73" s="441"/>
      <c r="D73" s="441"/>
      <c r="E73" s="441"/>
      <c r="F73" s="441"/>
      <c r="G73" s="442"/>
      <c r="H73" s="442"/>
      <c r="I73" s="442"/>
      <c r="J73" s="442"/>
      <c r="K73" s="442"/>
      <c r="L73" s="442"/>
      <c r="M73" s="442"/>
      <c r="N73" s="442"/>
      <c r="O73" s="442"/>
      <c r="P73" s="442"/>
      <c r="Q73" s="442"/>
      <c r="R73" s="442"/>
      <c r="S73" s="442"/>
      <c r="T73" s="442"/>
      <c r="U73" s="442"/>
      <c r="V73" s="442"/>
      <c r="W73" s="442"/>
      <c r="X73" s="442"/>
      <c r="Y73" s="442"/>
      <c r="Z73" s="443"/>
      <c r="AA73" s="443"/>
      <c r="AB73" s="443"/>
      <c r="AC73" s="443"/>
      <c r="AD73" s="443"/>
      <c r="AE73" s="443"/>
      <c r="AF73" s="443"/>
      <c r="AG73" s="443"/>
      <c r="AH73" s="443"/>
      <c r="AI73" s="443"/>
      <c r="AJ73" s="443"/>
      <c r="AK73" s="444"/>
      <c r="AL73" s="444"/>
      <c r="AM73" s="444"/>
      <c r="AN73" s="444"/>
      <c r="AO73" s="444"/>
      <c r="AP73" s="444"/>
      <c r="AQ73" s="445"/>
      <c r="AR73" s="445"/>
      <c r="AS73" s="445"/>
      <c r="AT73" s="445"/>
      <c r="AU73" s="410"/>
    </row>
    <row r="74" spans="1:67" ht="5.0999999999999996" customHeight="1">
      <c r="A74" s="441"/>
      <c r="B74" s="441"/>
      <c r="C74" s="441"/>
      <c r="D74" s="441"/>
      <c r="E74" s="441"/>
      <c r="F74" s="441"/>
      <c r="G74" s="442"/>
      <c r="H74" s="442"/>
      <c r="I74" s="442"/>
      <c r="J74" s="442"/>
      <c r="K74" s="442"/>
      <c r="L74" s="442"/>
      <c r="M74" s="442"/>
      <c r="N74" s="442"/>
      <c r="O74" s="442"/>
      <c r="P74" s="442"/>
      <c r="Q74" s="442"/>
      <c r="R74" s="442"/>
      <c r="S74" s="442"/>
      <c r="T74" s="442"/>
      <c r="U74" s="442"/>
      <c r="V74" s="442"/>
      <c r="W74" s="442"/>
      <c r="X74" s="442"/>
      <c r="Y74" s="442"/>
      <c r="Z74" s="443"/>
      <c r="AA74" s="443"/>
      <c r="AB74" s="443"/>
      <c r="AC74" s="443"/>
      <c r="AD74" s="443"/>
      <c r="AE74" s="443"/>
      <c r="AF74" s="443"/>
      <c r="AG74" s="443"/>
      <c r="AH74" s="443"/>
      <c r="AI74" s="443"/>
      <c r="AJ74" s="443"/>
      <c r="AK74" s="444"/>
      <c r="AL74" s="444"/>
      <c r="AM74" s="444"/>
      <c r="AN74" s="444"/>
      <c r="AO74" s="444"/>
      <c r="AP74" s="444"/>
      <c r="AQ74" s="445"/>
      <c r="AR74" s="445"/>
      <c r="AS74" s="445"/>
      <c r="AT74" s="445"/>
      <c r="AU74" s="410"/>
    </row>
    <row r="75" spans="1:67" ht="13.5" customHeight="1">
      <c r="A75" s="373" t="s">
        <v>1826</v>
      </c>
      <c r="Y75" s="373" t="s">
        <v>1684</v>
      </c>
    </row>
    <row r="76" spans="1:67" ht="12" customHeight="1">
      <c r="A76" s="3664" t="s">
        <v>1596</v>
      </c>
      <c r="B76" s="2301"/>
      <c r="C76" s="2301"/>
      <c r="D76" s="2301"/>
      <c r="E76" s="2301"/>
      <c r="F76" s="2301"/>
      <c r="G76" s="2301"/>
      <c r="H76" s="3665"/>
      <c r="I76" s="2303" t="s">
        <v>1695</v>
      </c>
      <c r="J76" s="2304"/>
      <c r="K76" s="2304"/>
      <c r="L76" s="2304"/>
      <c r="M76" s="2305"/>
      <c r="N76" s="2303" t="s">
        <v>1696</v>
      </c>
      <c r="O76" s="2304"/>
      <c r="P76" s="2304"/>
      <c r="Q76" s="2304"/>
      <c r="R76" s="2305"/>
      <c r="S76" s="2303" t="s">
        <v>1827</v>
      </c>
      <c r="T76" s="2304"/>
      <c r="U76" s="2304"/>
      <c r="V76" s="2304"/>
      <c r="W76" s="2305"/>
      <c r="Y76" s="3664" t="s">
        <v>1596</v>
      </c>
      <c r="Z76" s="2301"/>
      <c r="AA76" s="2301"/>
      <c r="AB76" s="2301"/>
      <c r="AC76" s="2301"/>
      <c r="AD76" s="2301"/>
      <c r="AE76" s="3665"/>
      <c r="AF76" s="2303" t="s">
        <v>1686</v>
      </c>
      <c r="AG76" s="2304"/>
      <c r="AH76" s="2304"/>
      <c r="AI76" s="2304"/>
      <c r="AJ76" s="2305"/>
      <c r="AK76" s="2303" t="s">
        <v>1687</v>
      </c>
      <c r="AL76" s="2304"/>
      <c r="AM76" s="2304"/>
      <c r="AN76" s="2304"/>
      <c r="AO76" s="2305"/>
      <c r="AP76" s="3683" t="s">
        <v>1828</v>
      </c>
      <c r="AQ76" s="3684"/>
      <c r="AR76" s="3684"/>
      <c r="AS76" s="3684"/>
      <c r="AT76" s="3685"/>
    </row>
    <row r="77" spans="1:67" ht="12" customHeight="1">
      <c r="A77" s="3672"/>
      <c r="B77" s="2302"/>
      <c r="C77" s="2302"/>
      <c r="D77" s="2302"/>
      <c r="E77" s="2302"/>
      <c r="F77" s="2302"/>
      <c r="G77" s="2302"/>
      <c r="H77" s="3673"/>
      <c r="I77" s="2306" t="s">
        <v>1697</v>
      </c>
      <c r="J77" s="2307"/>
      <c r="K77" s="2307"/>
      <c r="L77" s="2307"/>
      <c r="M77" s="3686"/>
      <c r="N77" s="2306" t="s">
        <v>1819</v>
      </c>
      <c r="O77" s="2307"/>
      <c r="P77" s="2307"/>
      <c r="Q77" s="2307"/>
      <c r="R77" s="3686"/>
      <c r="S77" s="2306" t="s">
        <v>1829</v>
      </c>
      <c r="T77" s="2307"/>
      <c r="U77" s="2307"/>
      <c r="V77" s="2307"/>
      <c r="W77" s="3686"/>
      <c r="Y77" s="3672"/>
      <c r="Z77" s="2302"/>
      <c r="AA77" s="2302"/>
      <c r="AB77" s="2302"/>
      <c r="AC77" s="2302"/>
      <c r="AD77" s="2302"/>
      <c r="AE77" s="3673"/>
      <c r="AF77" s="2306"/>
      <c r="AG77" s="2307"/>
      <c r="AH77" s="2307"/>
      <c r="AI77" s="2307"/>
      <c r="AJ77" s="3686"/>
      <c r="AK77" s="2306" t="s">
        <v>1689</v>
      </c>
      <c r="AL77" s="2307"/>
      <c r="AM77" s="2307"/>
      <c r="AN77" s="2307"/>
      <c r="AO77" s="3686"/>
      <c r="AP77" s="3687" t="s">
        <v>1830</v>
      </c>
      <c r="AQ77" s="3688"/>
      <c r="AR77" s="3688"/>
      <c r="AS77" s="3688"/>
      <c r="AT77" s="3689"/>
    </row>
    <row r="78" spans="1:67" ht="13.5" customHeight="1">
      <c r="A78" s="2476">
        <f>IFERROR(不動産_経費!D49,"")</f>
        <v>0</v>
      </c>
      <c r="B78" s="2477"/>
      <c r="C78" s="2477"/>
      <c r="D78" s="2477"/>
      <c r="E78" s="2477"/>
      <c r="F78" s="2477"/>
      <c r="G78" s="2477"/>
      <c r="H78" s="2478"/>
      <c r="I78" s="3660">
        <f>IFERROR(不動産_経費!G49,"")</f>
        <v>0</v>
      </c>
      <c r="J78" s="3661"/>
      <c r="K78" s="3661"/>
      <c r="L78" s="3661"/>
      <c r="M78" s="569" t="s">
        <v>1253</v>
      </c>
      <c r="N78" s="3660">
        <f>IFERROR(不動産_経費!I49,"")</f>
        <v>0</v>
      </c>
      <c r="O78" s="3661"/>
      <c r="P78" s="3661"/>
      <c r="Q78" s="3661"/>
      <c r="R78" s="569" t="s">
        <v>1253</v>
      </c>
      <c r="S78" s="3660">
        <f>IFERROR(不動産_経費!K49,"")</f>
        <v>0</v>
      </c>
      <c r="T78" s="3661"/>
      <c r="U78" s="3661"/>
      <c r="V78" s="3661"/>
      <c r="W78" s="569" t="s">
        <v>1253</v>
      </c>
      <c r="Y78" s="2476">
        <f>IFERROR(不動産_経費!D39,"")</f>
        <v>0</v>
      </c>
      <c r="Z78" s="2477"/>
      <c r="AA78" s="2477"/>
      <c r="AB78" s="2477"/>
      <c r="AC78" s="2477"/>
      <c r="AD78" s="2477"/>
      <c r="AE78" s="2478"/>
      <c r="AF78" s="3677">
        <f>IFERROR(不動産_経費!H39,"")</f>
        <v>0</v>
      </c>
      <c r="AG78" s="3678"/>
      <c r="AH78" s="3678"/>
      <c r="AI78" s="3678"/>
      <c r="AJ78" s="570"/>
      <c r="AK78" s="3660">
        <f>IFERROR(SUM(不動産_経費!I39:J39),"")</f>
        <v>0</v>
      </c>
      <c r="AL78" s="3661"/>
      <c r="AM78" s="3661"/>
      <c r="AN78" s="3661"/>
      <c r="AO78" s="569" t="s">
        <v>1253</v>
      </c>
      <c r="AP78" s="3660">
        <f>IFERROR(不動産_経費!L39,"")</f>
        <v>0</v>
      </c>
      <c r="AQ78" s="3661"/>
      <c r="AR78" s="3661"/>
      <c r="AS78" s="3661"/>
      <c r="AT78" s="569" t="s">
        <v>1253</v>
      </c>
    </row>
    <row r="79" spans="1:67" ht="13.5" customHeight="1">
      <c r="A79" s="2777">
        <f>IFERROR(不動産_経費!F49,"")</f>
        <v>0</v>
      </c>
      <c r="B79" s="2778"/>
      <c r="C79" s="2778"/>
      <c r="D79" s="2778"/>
      <c r="E79" s="2778"/>
      <c r="F79" s="2778"/>
      <c r="G79" s="2778"/>
      <c r="H79" s="2779"/>
      <c r="I79" s="3662"/>
      <c r="J79" s="3663"/>
      <c r="K79" s="3663"/>
      <c r="L79" s="3663"/>
      <c r="M79" s="571"/>
      <c r="N79" s="3662"/>
      <c r="O79" s="3663"/>
      <c r="P79" s="3663"/>
      <c r="Q79" s="3663"/>
      <c r="R79" s="571"/>
      <c r="S79" s="3662"/>
      <c r="T79" s="3663"/>
      <c r="U79" s="3663"/>
      <c r="V79" s="3663"/>
      <c r="W79" s="571"/>
      <c r="Y79" s="2777">
        <f>IFERROR(不動産_経費!F39,"")</f>
        <v>0</v>
      </c>
      <c r="Z79" s="2778"/>
      <c r="AA79" s="2778"/>
      <c r="AB79" s="2778"/>
      <c r="AC79" s="2778"/>
      <c r="AD79" s="2778"/>
      <c r="AE79" s="2779"/>
      <c r="AF79" s="3679"/>
      <c r="AG79" s="3680"/>
      <c r="AH79" s="3680"/>
      <c r="AI79" s="3680"/>
      <c r="AJ79" s="572"/>
      <c r="AK79" s="3681">
        <f>IFERROR(不動産_経費!K39,"")</f>
        <v>0</v>
      </c>
      <c r="AL79" s="3682"/>
      <c r="AM79" s="3682"/>
      <c r="AN79" s="3682"/>
      <c r="AO79" s="573"/>
      <c r="AP79" s="3662"/>
      <c r="AQ79" s="3663"/>
      <c r="AR79" s="3663"/>
      <c r="AS79" s="3663"/>
      <c r="AT79" s="571"/>
    </row>
    <row r="80" spans="1:67" ht="13.5" customHeight="1">
      <c r="A80" s="2476">
        <f>IFERROR(不動産_経費!D50,"")</f>
        <v>0</v>
      </c>
      <c r="B80" s="2477"/>
      <c r="C80" s="2477"/>
      <c r="D80" s="2477"/>
      <c r="E80" s="2477"/>
      <c r="F80" s="2477"/>
      <c r="G80" s="2477"/>
      <c r="H80" s="2478"/>
      <c r="I80" s="3660">
        <f>IFERROR(不動産_経費!G50,"")</f>
        <v>0</v>
      </c>
      <c r="J80" s="3661"/>
      <c r="K80" s="3661"/>
      <c r="L80" s="3661"/>
      <c r="M80" s="569" t="s">
        <v>1253</v>
      </c>
      <c r="N80" s="3660">
        <f>IFERROR(不動産_経費!I50,"")</f>
        <v>0</v>
      </c>
      <c r="O80" s="3661"/>
      <c r="P80" s="3661"/>
      <c r="Q80" s="3661"/>
      <c r="R80" s="569" t="s">
        <v>1253</v>
      </c>
      <c r="S80" s="3660">
        <f>IFERROR(不動産_経費!K50,"")</f>
        <v>0</v>
      </c>
      <c r="T80" s="3661"/>
      <c r="U80" s="3661"/>
      <c r="V80" s="3661"/>
      <c r="W80" s="569" t="s">
        <v>1253</v>
      </c>
      <c r="Y80" s="2476">
        <f>IFERROR(不動産_経費!D40,"")</f>
        <v>0</v>
      </c>
      <c r="Z80" s="2477"/>
      <c r="AA80" s="2477"/>
      <c r="AB80" s="2477"/>
      <c r="AC80" s="2477"/>
      <c r="AD80" s="2477"/>
      <c r="AE80" s="2478"/>
      <c r="AF80" s="3677">
        <f>IFERROR(不動産_経費!H40,"")</f>
        <v>0</v>
      </c>
      <c r="AG80" s="3678"/>
      <c r="AH80" s="3678"/>
      <c r="AI80" s="3678"/>
      <c r="AJ80" s="570"/>
      <c r="AK80" s="3660">
        <f>IFERROR(SUM(不動産_経費!I40:J40),"")</f>
        <v>0</v>
      </c>
      <c r="AL80" s="3661"/>
      <c r="AM80" s="3661"/>
      <c r="AN80" s="3661"/>
      <c r="AO80" s="569" t="s">
        <v>1253</v>
      </c>
      <c r="AP80" s="3660">
        <f>IFERROR(不動産_経費!L40,"")</f>
        <v>0</v>
      </c>
      <c r="AQ80" s="3661"/>
      <c r="AR80" s="3661"/>
      <c r="AS80" s="3661"/>
      <c r="AT80" s="569" t="s">
        <v>1253</v>
      </c>
    </row>
    <row r="81" spans="1:46" ht="13.5" customHeight="1">
      <c r="A81" s="2777">
        <f>IFERROR(不動産_経費!F50,"")</f>
        <v>0</v>
      </c>
      <c r="B81" s="2778"/>
      <c r="C81" s="2778"/>
      <c r="D81" s="2778"/>
      <c r="E81" s="2778"/>
      <c r="F81" s="2778"/>
      <c r="G81" s="2778"/>
      <c r="H81" s="2779"/>
      <c r="I81" s="3662"/>
      <c r="J81" s="3663"/>
      <c r="K81" s="3663"/>
      <c r="L81" s="3663"/>
      <c r="M81" s="571"/>
      <c r="N81" s="3662"/>
      <c r="O81" s="3663"/>
      <c r="P81" s="3663"/>
      <c r="Q81" s="3663"/>
      <c r="R81" s="571"/>
      <c r="S81" s="3662"/>
      <c r="T81" s="3663"/>
      <c r="U81" s="3663"/>
      <c r="V81" s="3663"/>
      <c r="W81" s="571"/>
      <c r="Y81" s="2777">
        <f>IFERROR(不動産_経費!F40,"")</f>
        <v>0</v>
      </c>
      <c r="Z81" s="2778"/>
      <c r="AA81" s="2778"/>
      <c r="AB81" s="2778"/>
      <c r="AC81" s="2778"/>
      <c r="AD81" s="2778"/>
      <c r="AE81" s="2779"/>
      <c r="AF81" s="3679"/>
      <c r="AG81" s="3680"/>
      <c r="AH81" s="3680"/>
      <c r="AI81" s="3680"/>
      <c r="AJ81" s="572"/>
      <c r="AK81" s="3681">
        <f>IFERROR(不動産_経費!K40,"")</f>
        <v>0</v>
      </c>
      <c r="AL81" s="3682"/>
      <c r="AM81" s="3682"/>
      <c r="AN81" s="3682"/>
      <c r="AO81" s="573"/>
      <c r="AP81" s="3662"/>
      <c r="AQ81" s="3663"/>
      <c r="AR81" s="3663"/>
      <c r="AS81" s="3663"/>
      <c r="AT81" s="571"/>
    </row>
    <row r="82" spans="1:46" ht="6" customHeight="1"/>
    <row r="83" spans="1:46" ht="13.5" customHeight="1">
      <c r="A83" s="373" t="s">
        <v>1831</v>
      </c>
      <c r="Y83" s="373" t="s">
        <v>1832</v>
      </c>
    </row>
    <row r="84" spans="1:46" ht="12" customHeight="1">
      <c r="A84" s="3664" t="s">
        <v>1596</v>
      </c>
      <c r="B84" s="2301"/>
      <c r="C84" s="2301"/>
      <c r="D84" s="2301"/>
      <c r="E84" s="2301"/>
      <c r="F84" s="2301"/>
      <c r="G84" s="2301"/>
      <c r="H84" s="3665"/>
      <c r="I84" s="3664" t="s">
        <v>1833</v>
      </c>
      <c r="J84" s="2301"/>
      <c r="K84" s="2301"/>
      <c r="L84" s="2301"/>
      <c r="M84" s="3665"/>
      <c r="N84" s="3674" t="s">
        <v>1834</v>
      </c>
      <c r="O84" s="3675"/>
      <c r="P84" s="3675"/>
      <c r="Q84" s="3675"/>
      <c r="R84" s="3676"/>
      <c r="S84" s="3664" t="s">
        <v>1827</v>
      </c>
      <c r="T84" s="2301"/>
      <c r="U84" s="2301"/>
      <c r="V84" s="2301"/>
      <c r="W84" s="3665"/>
      <c r="X84" s="574"/>
      <c r="Y84" s="3664" t="s">
        <v>1596</v>
      </c>
      <c r="Z84" s="2301"/>
      <c r="AA84" s="2301"/>
      <c r="AB84" s="2301"/>
      <c r="AC84" s="2301"/>
      <c r="AD84" s="2301"/>
      <c r="AE84" s="3665"/>
      <c r="AF84" s="3664" t="s">
        <v>1835</v>
      </c>
      <c r="AG84" s="2301"/>
      <c r="AH84" s="2301"/>
      <c r="AI84" s="2301"/>
      <c r="AJ84" s="3665"/>
      <c r="AK84" s="3664" t="s">
        <v>1827</v>
      </c>
      <c r="AL84" s="2301"/>
      <c r="AM84" s="2301"/>
      <c r="AN84" s="2301"/>
      <c r="AO84" s="3665"/>
      <c r="AP84" s="3666" t="s">
        <v>1551</v>
      </c>
      <c r="AQ84" s="3667"/>
      <c r="AR84" s="3667"/>
      <c r="AS84" s="3667"/>
      <c r="AT84" s="3668"/>
    </row>
    <row r="85" spans="1:46" ht="12" customHeight="1">
      <c r="A85" s="3672"/>
      <c r="B85" s="2302"/>
      <c r="C85" s="2302"/>
      <c r="D85" s="2302"/>
      <c r="E85" s="2302"/>
      <c r="F85" s="2302"/>
      <c r="G85" s="2302"/>
      <c r="H85" s="3673"/>
      <c r="I85" s="3672" t="s">
        <v>1836</v>
      </c>
      <c r="J85" s="2302"/>
      <c r="K85" s="2302"/>
      <c r="L85" s="2302"/>
      <c r="M85" s="3673"/>
      <c r="N85" s="3672" t="s">
        <v>1837</v>
      </c>
      <c r="O85" s="2302"/>
      <c r="P85" s="2302"/>
      <c r="Q85" s="2302"/>
      <c r="R85" s="3673"/>
      <c r="S85" s="3672" t="s">
        <v>1829</v>
      </c>
      <c r="T85" s="2302"/>
      <c r="U85" s="2302"/>
      <c r="V85" s="2302"/>
      <c r="W85" s="3673"/>
      <c r="X85" s="574"/>
      <c r="Y85" s="3672"/>
      <c r="Z85" s="2302"/>
      <c r="AA85" s="2302"/>
      <c r="AB85" s="2302"/>
      <c r="AC85" s="2302"/>
      <c r="AD85" s="2302"/>
      <c r="AE85" s="3673"/>
      <c r="AF85" s="3672" t="s">
        <v>1838</v>
      </c>
      <c r="AG85" s="2302"/>
      <c r="AH85" s="2302"/>
      <c r="AI85" s="2302"/>
      <c r="AJ85" s="3673"/>
      <c r="AK85" s="3672" t="s">
        <v>1829</v>
      </c>
      <c r="AL85" s="2302"/>
      <c r="AM85" s="2302"/>
      <c r="AN85" s="2302"/>
      <c r="AO85" s="3673"/>
      <c r="AP85" s="3669"/>
      <c r="AQ85" s="3670"/>
      <c r="AR85" s="3670"/>
      <c r="AS85" s="3670"/>
      <c r="AT85" s="3671"/>
    </row>
    <row r="86" spans="1:46" ht="13.5" customHeight="1">
      <c r="A86" s="2476">
        <f>IFERROR(不動産_経費!D75,"")</f>
        <v>0</v>
      </c>
      <c r="B86" s="2477"/>
      <c r="C86" s="2477"/>
      <c r="D86" s="2477"/>
      <c r="E86" s="2477"/>
      <c r="F86" s="2477"/>
      <c r="G86" s="2477"/>
      <c r="H86" s="2478"/>
      <c r="I86" s="3631">
        <f>IFERROR(不動産_経費!G75,"")</f>
        <v>0</v>
      </c>
      <c r="J86" s="3632"/>
      <c r="K86" s="3632"/>
      <c r="L86" s="3632"/>
      <c r="M86" s="3633"/>
      <c r="N86" s="3637" t="str">
        <f>IFERROR(DATEVALUE(不動産_経費!I75&amp;不動産_経費!J75),"")</f>
        <v/>
      </c>
      <c r="O86" s="3638"/>
      <c r="P86" s="3638"/>
      <c r="Q86" s="3638"/>
      <c r="R86" s="3639"/>
      <c r="S86" s="3660">
        <f>IFERROR(不動産_経費!L75,"")</f>
        <v>0</v>
      </c>
      <c r="T86" s="3661"/>
      <c r="U86" s="3661"/>
      <c r="V86" s="3661"/>
      <c r="W86" s="569" t="s">
        <v>1253</v>
      </c>
      <c r="X86" s="575"/>
      <c r="Y86" s="3657"/>
      <c r="Z86" s="3658"/>
      <c r="AA86" s="3658"/>
      <c r="AB86" s="3658"/>
      <c r="AC86" s="3658"/>
      <c r="AD86" s="3658"/>
      <c r="AE86" s="3659"/>
      <c r="AF86" s="3646"/>
      <c r="AG86" s="3647"/>
      <c r="AH86" s="3647"/>
      <c r="AI86" s="3647"/>
      <c r="AJ86" s="570" t="s">
        <v>1253</v>
      </c>
      <c r="AK86" s="3646"/>
      <c r="AL86" s="3647"/>
      <c r="AM86" s="3647"/>
      <c r="AN86" s="3647"/>
      <c r="AO86" s="570" t="s">
        <v>1253</v>
      </c>
      <c r="AP86" s="3646"/>
      <c r="AQ86" s="3647"/>
      <c r="AR86" s="3647"/>
      <c r="AS86" s="3647"/>
      <c r="AT86" s="570" t="s">
        <v>1253</v>
      </c>
    </row>
    <row r="87" spans="1:46" ht="13.5" customHeight="1">
      <c r="A87" s="2777">
        <f>IFERROR(不動産_経費!F75,"")</f>
        <v>0</v>
      </c>
      <c r="B87" s="2778"/>
      <c r="C87" s="2778"/>
      <c r="D87" s="2778"/>
      <c r="E87" s="2778"/>
      <c r="F87" s="2778"/>
      <c r="G87" s="2778"/>
      <c r="H87" s="2779"/>
      <c r="I87" s="3634"/>
      <c r="J87" s="3635"/>
      <c r="K87" s="3635"/>
      <c r="L87" s="3635"/>
      <c r="M87" s="3636"/>
      <c r="N87" s="3644">
        <f>IFERROR(不動産_経費!K75,"")</f>
        <v>0</v>
      </c>
      <c r="O87" s="3645"/>
      <c r="P87" s="3645"/>
      <c r="Q87" s="3645"/>
      <c r="R87" s="576" t="s">
        <v>1253</v>
      </c>
      <c r="S87" s="3662"/>
      <c r="T87" s="3663"/>
      <c r="U87" s="3663"/>
      <c r="V87" s="3663"/>
      <c r="W87" s="571"/>
      <c r="X87" s="575"/>
      <c r="Y87" s="3654"/>
      <c r="Z87" s="3655"/>
      <c r="AA87" s="3655"/>
      <c r="AB87" s="3655"/>
      <c r="AC87" s="3655"/>
      <c r="AD87" s="3655"/>
      <c r="AE87" s="3656"/>
      <c r="AF87" s="3648"/>
      <c r="AG87" s="3649"/>
      <c r="AH87" s="3649"/>
      <c r="AI87" s="3649"/>
      <c r="AJ87" s="572"/>
      <c r="AK87" s="3648"/>
      <c r="AL87" s="3649"/>
      <c r="AM87" s="3649"/>
      <c r="AN87" s="3649"/>
      <c r="AO87" s="572"/>
      <c r="AP87" s="3648"/>
      <c r="AQ87" s="3649"/>
      <c r="AR87" s="3649"/>
      <c r="AS87" s="3649"/>
      <c r="AT87" s="572"/>
    </row>
    <row r="88" spans="1:46" ht="13.5" customHeight="1">
      <c r="A88" s="2476">
        <f>IFERROR(不動産_経費!D76,"")</f>
        <v>0</v>
      </c>
      <c r="B88" s="2477"/>
      <c r="C88" s="2477"/>
      <c r="D88" s="2477"/>
      <c r="E88" s="2477"/>
      <c r="F88" s="2477"/>
      <c r="G88" s="2477"/>
      <c r="H88" s="2478"/>
      <c r="I88" s="3631">
        <f>IFERROR(不動産_経費!G76,"")</f>
        <v>0</v>
      </c>
      <c r="J88" s="3632"/>
      <c r="K88" s="3632"/>
      <c r="L88" s="3632"/>
      <c r="M88" s="3633"/>
      <c r="N88" s="3637" t="str">
        <f>IFERROR(DATEVALUE(不動産_経費!I76&amp;不動産_経費!J76),"")</f>
        <v/>
      </c>
      <c r="O88" s="3638"/>
      <c r="P88" s="3638"/>
      <c r="Q88" s="3638"/>
      <c r="R88" s="3639"/>
      <c r="S88" s="3640">
        <f>IFERROR(不動産_経費!L76,"")</f>
        <v>0</v>
      </c>
      <c r="T88" s="3641"/>
      <c r="U88" s="3641"/>
      <c r="V88" s="3641"/>
      <c r="W88" s="569" t="s">
        <v>1253</v>
      </c>
      <c r="X88" s="575"/>
      <c r="Y88" s="3657"/>
      <c r="Z88" s="3658"/>
      <c r="AA88" s="3658"/>
      <c r="AB88" s="3658"/>
      <c r="AC88" s="3658"/>
      <c r="AD88" s="3658"/>
      <c r="AE88" s="3659"/>
      <c r="AF88" s="3646"/>
      <c r="AG88" s="3647"/>
      <c r="AH88" s="3647"/>
      <c r="AI88" s="3647"/>
      <c r="AJ88" s="570" t="s">
        <v>1253</v>
      </c>
      <c r="AK88" s="3650"/>
      <c r="AL88" s="3651"/>
      <c r="AM88" s="3651"/>
      <c r="AN88" s="3651"/>
      <c r="AO88" s="570" t="s">
        <v>1253</v>
      </c>
      <c r="AP88" s="3650"/>
      <c r="AQ88" s="3651"/>
      <c r="AR88" s="3651"/>
      <c r="AS88" s="3651"/>
      <c r="AT88" s="570" t="s">
        <v>1253</v>
      </c>
    </row>
    <row r="89" spans="1:46" ht="13.5" customHeight="1">
      <c r="A89" s="2777">
        <f>IFERROR(不動産_経費!F76,"")</f>
        <v>0</v>
      </c>
      <c r="B89" s="2778"/>
      <c r="C89" s="2778"/>
      <c r="D89" s="2778"/>
      <c r="E89" s="2778"/>
      <c r="F89" s="2778"/>
      <c r="G89" s="2778"/>
      <c r="H89" s="2779"/>
      <c r="I89" s="3634"/>
      <c r="J89" s="3635"/>
      <c r="K89" s="3635"/>
      <c r="L89" s="3635"/>
      <c r="M89" s="3636"/>
      <c r="N89" s="3644">
        <f>IFERROR(不動産_経費!K76,"")</f>
        <v>0</v>
      </c>
      <c r="O89" s="3645"/>
      <c r="P89" s="3645"/>
      <c r="Q89" s="3645"/>
      <c r="R89" s="576" t="s">
        <v>1253</v>
      </c>
      <c r="S89" s="3642"/>
      <c r="T89" s="3643"/>
      <c r="U89" s="3643"/>
      <c r="V89" s="3643"/>
      <c r="W89" s="571"/>
      <c r="Y89" s="3654"/>
      <c r="Z89" s="3655"/>
      <c r="AA89" s="3655"/>
      <c r="AB89" s="3655"/>
      <c r="AC89" s="3655"/>
      <c r="AD89" s="3655"/>
      <c r="AE89" s="3656"/>
      <c r="AF89" s="3648"/>
      <c r="AG89" s="3649"/>
      <c r="AH89" s="3649"/>
      <c r="AI89" s="3649"/>
      <c r="AJ89" s="572"/>
      <c r="AK89" s="3652"/>
      <c r="AL89" s="3653"/>
      <c r="AM89" s="3653"/>
      <c r="AN89" s="3653"/>
      <c r="AO89" s="572"/>
      <c r="AP89" s="3652"/>
      <c r="AQ89" s="3653"/>
      <c r="AR89" s="3653"/>
      <c r="AS89" s="3653"/>
      <c r="AT89" s="572"/>
    </row>
    <row r="90" spans="1:46" ht="13.5" customHeight="1">
      <c r="A90" s="2476">
        <f>IFERROR(不動産_経費!D77,"")</f>
        <v>0</v>
      </c>
      <c r="B90" s="2477"/>
      <c r="C90" s="2477"/>
      <c r="D90" s="2477"/>
      <c r="E90" s="2477"/>
      <c r="F90" s="2477"/>
      <c r="G90" s="2477"/>
      <c r="H90" s="2478"/>
      <c r="I90" s="3631">
        <f>IFERROR(不動産_経費!G77,"")</f>
        <v>0</v>
      </c>
      <c r="J90" s="3632"/>
      <c r="K90" s="3632"/>
      <c r="L90" s="3632"/>
      <c r="M90" s="3633"/>
      <c r="N90" s="3637" t="str">
        <f>IFERROR(DATEVALUE(不動産_経費!I77&amp;不動産_経費!J77),"")</f>
        <v/>
      </c>
      <c r="O90" s="3638"/>
      <c r="P90" s="3638"/>
      <c r="Q90" s="3638"/>
      <c r="R90" s="3639"/>
      <c r="S90" s="3640">
        <f>IFERROR(不動産_経費!L77,"")</f>
        <v>0</v>
      </c>
      <c r="T90" s="3641"/>
      <c r="U90" s="3641"/>
      <c r="V90" s="3641"/>
      <c r="W90" s="569" t="s">
        <v>1253</v>
      </c>
    </row>
    <row r="91" spans="1:46" ht="13.5" customHeight="1">
      <c r="A91" s="2777">
        <f>IFERROR(不動産_経費!F77,"")</f>
        <v>0</v>
      </c>
      <c r="B91" s="2778"/>
      <c r="C91" s="2778"/>
      <c r="D91" s="2778"/>
      <c r="E91" s="2778"/>
      <c r="F91" s="2778"/>
      <c r="G91" s="2778"/>
      <c r="H91" s="2779"/>
      <c r="I91" s="3634"/>
      <c r="J91" s="3635"/>
      <c r="K91" s="3635"/>
      <c r="L91" s="3635"/>
      <c r="M91" s="3636"/>
      <c r="N91" s="3644">
        <f>IFERROR(不動産_経費!K77,"")</f>
        <v>0</v>
      </c>
      <c r="O91" s="3645"/>
      <c r="P91" s="3645"/>
      <c r="Q91" s="3645"/>
      <c r="R91" s="576" t="s">
        <v>1253</v>
      </c>
      <c r="S91" s="3642"/>
      <c r="T91" s="3643"/>
      <c r="U91" s="3643"/>
      <c r="V91" s="3643"/>
      <c r="W91" s="571"/>
      <c r="Y91" s="3615" t="s">
        <v>1876</v>
      </c>
      <c r="Z91" s="3616"/>
      <c r="AA91" s="3616"/>
      <c r="AB91" s="3616"/>
      <c r="AC91" s="3616"/>
      <c r="AD91" s="3616"/>
      <c r="AE91" s="3616"/>
      <c r="AF91" s="3616"/>
      <c r="AG91" s="3616"/>
      <c r="AH91" s="3616"/>
      <c r="AI91" s="3616"/>
      <c r="AJ91" s="3616"/>
      <c r="AK91" s="3616"/>
      <c r="AL91" s="3616"/>
      <c r="AM91" s="3616"/>
      <c r="AN91" s="3616"/>
      <c r="AO91" s="3616"/>
      <c r="AP91" s="3616"/>
      <c r="AQ91" s="3616"/>
      <c r="AR91" s="3616"/>
      <c r="AS91" s="3616"/>
      <c r="AT91" s="3616"/>
    </row>
    <row r="92" spans="1:46" ht="6" customHeight="1">
      <c r="Y92" s="3616"/>
      <c r="Z92" s="3616"/>
      <c r="AA92" s="3616"/>
      <c r="AB92" s="3616"/>
      <c r="AC92" s="3616"/>
      <c r="AD92" s="3616"/>
      <c r="AE92" s="3616"/>
      <c r="AF92" s="3616"/>
      <c r="AG92" s="3616"/>
      <c r="AH92" s="3616"/>
      <c r="AI92" s="3616"/>
      <c r="AJ92" s="3616"/>
      <c r="AK92" s="3616"/>
      <c r="AL92" s="3616"/>
      <c r="AM92" s="3616"/>
      <c r="AN92" s="3616"/>
      <c r="AO92" s="3616"/>
      <c r="AP92" s="3616"/>
      <c r="AQ92" s="3616"/>
      <c r="AR92" s="3616"/>
      <c r="AS92" s="3616"/>
      <c r="AT92" s="3616"/>
    </row>
    <row r="93" spans="1:46">
      <c r="A93" s="373" t="s">
        <v>1839</v>
      </c>
      <c r="Y93" s="3616"/>
      <c r="Z93" s="3616"/>
      <c r="AA93" s="3616"/>
      <c r="AB93" s="3616"/>
      <c r="AC93" s="3616"/>
      <c r="AD93" s="3616"/>
      <c r="AE93" s="3616"/>
      <c r="AF93" s="3616"/>
      <c r="AG93" s="3616"/>
      <c r="AH93" s="3616"/>
      <c r="AI93" s="3616"/>
      <c r="AJ93" s="3616"/>
      <c r="AK93" s="3616"/>
      <c r="AL93" s="3616"/>
      <c r="AM93" s="3616"/>
      <c r="AN93" s="3616"/>
      <c r="AO93" s="3616"/>
      <c r="AP93" s="3616"/>
      <c r="AQ93" s="3616"/>
      <c r="AR93" s="3616"/>
      <c r="AS93" s="3616"/>
      <c r="AT93" s="3616"/>
    </row>
    <row r="94" spans="1:46">
      <c r="A94" s="3617" t="s">
        <v>1840</v>
      </c>
      <c r="B94" s="2507"/>
      <c r="C94" s="2507"/>
      <c r="D94" s="2507"/>
      <c r="E94" s="2507"/>
      <c r="F94" s="3618"/>
      <c r="G94" s="2758" t="s">
        <v>1841</v>
      </c>
      <c r="H94" s="2759"/>
      <c r="I94" s="3617" t="s">
        <v>1840</v>
      </c>
      <c r="J94" s="2507"/>
      <c r="K94" s="2507"/>
      <c r="L94" s="2507"/>
      <c r="M94" s="2507"/>
      <c r="N94" s="3618"/>
      <c r="O94" s="2758" t="s">
        <v>1841</v>
      </c>
      <c r="P94" s="2759"/>
      <c r="Q94" s="3617" t="s">
        <v>1840</v>
      </c>
      <c r="R94" s="2507"/>
      <c r="S94" s="2507"/>
      <c r="T94" s="2507"/>
      <c r="U94" s="3618"/>
      <c r="V94" s="2758" t="s">
        <v>1841</v>
      </c>
      <c r="W94" s="2759"/>
      <c r="Y94" s="3619">
        <f>IFERROR(不動産_所得者情報!C10,"")</f>
        <v>0</v>
      </c>
      <c r="Z94" s="3620"/>
      <c r="AA94" s="3620"/>
      <c r="AB94" s="3620"/>
      <c r="AC94" s="3620"/>
      <c r="AD94" s="3620"/>
      <c r="AE94" s="3620"/>
      <c r="AF94" s="3620"/>
      <c r="AG94" s="3620"/>
      <c r="AH94" s="3620"/>
      <c r="AI94" s="3620"/>
      <c r="AJ94" s="3620"/>
      <c r="AK94" s="3620"/>
      <c r="AL94" s="3620"/>
      <c r="AM94" s="3620"/>
      <c r="AN94" s="3620"/>
      <c r="AO94" s="3620"/>
      <c r="AP94" s="3620"/>
      <c r="AQ94" s="3620"/>
      <c r="AR94" s="3620"/>
      <c r="AS94" s="3620"/>
      <c r="AT94" s="3621"/>
    </row>
    <row r="95" spans="1:46" ht="10.9" customHeight="1">
      <c r="A95" s="446"/>
      <c r="B95" s="543"/>
      <c r="C95" s="3295" t="s">
        <v>1842</v>
      </c>
      <c r="D95" s="3297"/>
      <c r="E95" s="3295" t="s">
        <v>1843</v>
      </c>
      <c r="F95" s="3297"/>
      <c r="G95" s="3582">
        <f>IFERROR(不動産_経費!G114,"")</f>
        <v>0</v>
      </c>
      <c r="H95" s="3583"/>
      <c r="I95" s="446"/>
      <c r="J95" s="543"/>
      <c r="K95" s="3295" t="s">
        <v>1842</v>
      </c>
      <c r="L95" s="3297"/>
      <c r="M95" s="3295" t="s">
        <v>1843</v>
      </c>
      <c r="N95" s="3297"/>
      <c r="O95" s="3582">
        <f>IFERROR(不動産_経費!G121,"")</f>
        <v>0</v>
      </c>
      <c r="P95" s="3583"/>
      <c r="T95" s="3295" t="s">
        <v>1844</v>
      </c>
      <c r="U95" s="3297"/>
      <c r="V95" s="3582">
        <f>IFERROR(不動産_経費!G128,"")</f>
        <v>0</v>
      </c>
      <c r="W95" s="3583"/>
      <c r="Y95" s="3622"/>
      <c r="Z95" s="3623"/>
      <c r="AA95" s="3623"/>
      <c r="AB95" s="3623"/>
      <c r="AC95" s="3623"/>
      <c r="AD95" s="3623"/>
      <c r="AE95" s="3623"/>
      <c r="AF95" s="3623"/>
      <c r="AG95" s="3623"/>
      <c r="AH95" s="3623"/>
      <c r="AI95" s="3623"/>
      <c r="AJ95" s="3623"/>
      <c r="AK95" s="3623"/>
      <c r="AL95" s="3623"/>
      <c r="AM95" s="3623"/>
      <c r="AN95" s="3623"/>
      <c r="AO95" s="3623"/>
      <c r="AP95" s="3623"/>
      <c r="AQ95" s="3623"/>
      <c r="AR95" s="3623"/>
      <c r="AS95" s="3623"/>
      <c r="AT95" s="3624"/>
    </row>
    <row r="96" spans="1:46" ht="10.9" customHeight="1">
      <c r="A96" s="544"/>
      <c r="B96" s="545"/>
      <c r="C96" s="3586"/>
      <c r="D96" s="3587"/>
      <c r="E96" s="3298"/>
      <c r="F96" s="3300"/>
      <c r="G96" s="3584"/>
      <c r="H96" s="3585"/>
      <c r="I96" s="3613" t="s">
        <v>1845</v>
      </c>
      <c r="J96" s="3614"/>
      <c r="K96" s="3586"/>
      <c r="L96" s="3587"/>
      <c r="M96" s="3298"/>
      <c r="N96" s="3300"/>
      <c r="O96" s="3584"/>
      <c r="P96" s="3585"/>
      <c r="T96" s="3586"/>
      <c r="U96" s="3587"/>
      <c r="V96" s="3611"/>
      <c r="W96" s="3612"/>
      <c r="Y96" s="3622"/>
      <c r="Z96" s="3623"/>
      <c r="AA96" s="3623"/>
      <c r="AB96" s="3623"/>
      <c r="AC96" s="3623"/>
      <c r="AD96" s="3623"/>
      <c r="AE96" s="3623"/>
      <c r="AF96" s="3623"/>
      <c r="AG96" s="3623"/>
      <c r="AH96" s="3623"/>
      <c r="AI96" s="3623"/>
      <c r="AJ96" s="3623"/>
      <c r="AK96" s="3623"/>
      <c r="AL96" s="3623"/>
      <c r="AM96" s="3623"/>
      <c r="AN96" s="3623"/>
      <c r="AO96" s="3623"/>
      <c r="AP96" s="3623"/>
      <c r="AQ96" s="3623"/>
      <c r="AR96" s="3623"/>
      <c r="AS96" s="3623"/>
      <c r="AT96" s="3624"/>
    </row>
    <row r="97" spans="1:46" ht="10.9" customHeight="1">
      <c r="A97" s="544"/>
      <c r="B97" s="545"/>
      <c r="C97" s="3586"/>
      <c r="D97" s="3587"/>
      <c r="E97" s="3295" t="s">
        <v>1846</v>
      </c>
      <c r="F97" s="3297"/>
      <c r="G97" s="3582">
        <f>IFERROR(不動産_経費!G115,"")</f>
        <v>0</v>
      </c>
      <c r="H97" s="3583"/>
      <c r="I97" s="3613"/>
      <c r="J97" s="3614"/>
      <c r="K97" s="3586"/>
      <c r="L97" s="3587"/>
      <c r="M97" s="3295" t="s">
        <v>1846</v>
      </c>
      <c r="N97" s="3297"/>
      <c r="O97" s="3582">
        <f>IFERROR(不動産_経費!G122,"")</f>
        <v>0</v>
      </c>
      <c r="P97" s="3583"/>
      <c r="T97" s="3586"/>
      <c r="U97" s="3587"/>
      <c r="V97" s="3611"/>
      <c r="W97" s="3612"/>
      <c r="Y97" s="3622"/>
      <c r="Z97" s="3623"/>
      <c r="AA97" s="3623"/>
      <c r="AB97" s="3623"/>
      <c r="AC97" s="3623"/>
      <c r="AD97" s="3623"/>
      <c r="AE97" s="3623"/>
      <c r="AF97" s="3623"/>
      <c r="AG97" s="3623"/>
      <c r="AH97" s="3623"/>
      <c r="AI97" s="3623"/>
      <c r="AJ97" s="3623"/>
      <c r="AK97" s="3623"/>
      <c r="AL97" s="3623"/>
      <c r="AM97" s="3623"/>
      <c r="AN97" s="3623"/>
      <c r="AO97" s="3623"/>
      <c r="AP97" s="3623"/>
      <c r="AQ97" s="3623"/>
      <c r="AR97" s="3623"/>
      <c r="AS97" s="3623"/>
      <c r="AT97" s="3624"/>
    </row>
    <row r="98" spans="1:46" ht="10.9" customHeight="1">
      <c r="A98" s="3586" t="s">
        <v>1847</v>
      </c>
      <c r="B98" s="3587"/>
      <c r="C98" s="3586"/>
      <c r="D98" s="3587"/>
      <c r="E98" s="3298"/>
      <c r="F98" s="3300"/>
      <c r="G98" s="3584"/>
      <c r="H98" s="3585"/>
      <c r="I98" s="3613"/>
      <c r="J98" s="3614"/>
      <c r="K98" s="3586"/>
      <c r="L98" s="3587"/>
      <c r="M98" s="3298"/>
      <c r="N98" s="3300"/>
      <c r="O98" s="3584"/>
      <c r="P98" s="3585"/>
      <c r="Q98" s="3628" t="s">
        <v>1848</v>
      </c>
      <c r="R98" s="3629"/>
      <c r="S98" s="3630"/>
      <c r="T98" s="3298"/>
      <c r="U98" s="3300"/>
      <c r="V98" s="3584"/>
      <c r="W98" s="3585"/>
      <c r="Y98" s="3622"/>
      <c r="Z98" s="3623"/>
      <c r="AA98" s="3623"/>
      <c r="AB98" s="3623"/>
      <c r="AC98" s="3623"/>
      <c r="AD98" s="3623"/>
      <c r="AE98" s="3623"/>
      <c r="AF98" s="3623"/>
      <c r="AG98" s="3623"/>
      <c r="AH98" s="3623"/>
      <c r="AI98" s="3623"/>
      <c r="AJ98" s="3623"/>
      <c r="AK98" s="3623"/>
      <c r="AL98" s="3623"/>
      <c r="AM98" s="3623"/>
      <c r="AN98" s="3623"/>
      <c r="AO98" s="3623"/>
      <c r="AP98" s="3623"/>
      <c r="AQ98" s="3623"/>
      <c r="AR98" s="3623"/>
      <c r="AS98" s="3623"/>
      <c r="AT98" s="3624"/>
    </row>
    <row r="99" spans="1:46" ht="10.9" customHeight="1">
      <c r="A99" s="3586"/>
      <c r="B99" s="3587"/>
      <c r="C99" s="3295" t="s">
        <v>1849</v>
      </c>
      <c r="D99" s="3297"/>
      <c r="E99" s="3295" t="s">
        <v>1850</v>
      </c>
      <c r="F99" s="3297"/>
      <c r="G99" s="3582">
        <f>IFERROR(不動産_経費!G116,"")</f>
        <v>0</v>
      </c>
      <c r="H99" s="3583"/>
      <c r="I99" s="2460" t="s">
        <v>1851</v>
      </c>
      <c r="J99" s="2462"/>
      <c r="K99" s="3295" t="s">
        <v>1849</v>
      </c>
      <c r="L99" s="3297"/>
      <c r="M99" s="3295" t="s">
        <v>1850</v>
      </c>
      <c r="N99" s="3297"/>
      <c r="O99" s="3582">
        <f>IFERROR(不動産_経費!G123,"")</f>
        <v>0</v>
      </c>
      <c r="P99" s="3583"/>
      <c r="Q99" s="3628"/>
      <c r="R99" s="3629"/>
      <c r="S99" s="3630"/>
      <c r="T99" s="3295" t="s">
        <v>1852</v>
      </c>
      <c r="U99" s="3297"/>
      <c r="V99" s="3582">
        <f>IFERROR(不動産_経費!G129,"")</f>
        <v>0</v>
      </c>
      <c r="W99" s="3583"/>
      <c r="Y99" s="3622"/>
      <c r="Z99" s="3623"/>
      <c r="AA99" s="3623"/>
      <c r="AB99" s="3623"/>
      <c r="AC99" s="3623"/>
      <c r="AD99" s="3623"/>
      <c r="AE99" s="3623"/>
      <c r="AF99" s="3623"/>
      <c r="AG99" s="3623"/>
      <c r="AH99" s="3623"/>
      <c r="AI99" s="3623"/>
      <c r="AJ99" s="3623"/>
      <c r="AK99" s="3623"/>
      <c r="AL99" s="3623"/>
      <c r="AM99" s="3623"/>
      <c r="AN99" s="3623"/>
      <c r="AO99" s="3623"/>
      <c r="AP99" s="3623"/>
      <c r="AQ99" s="3623"/>
      <c r="AR99" s="3623"/>
      <c r="AS99" s="3623"/>
      <c r="AT99" s="3624"/>
    </row>
    <row r="100" spans="1:46" ht="10.9" customHeight="1">
      <c r="A100" s="544"/>
      <c r="B100" s="545"/>
      <c r="C100" s="3586"/>
      <c r="D100" s="3587"/>
      <c r="E100" s="3298"/>
      <c r="F100" s="3300"/>
      <c r="G100" s="3584"/>
      <c r="H100" s="3585"/>
      <c r="I100" s="2460"/>
      <c r="J100" s="2462"/>
      <c r="K100" s="3586"/>
      <c r="L100" s="3587"/>
      <c r="M100" s="3298"/>
      <c r="N100" s="3300"/>
      <c r="O100" s="3584"/>
      <c r="P100" s="3585"/>
      <c r="T100" s="3586"/>
      <c r="U100" s="3587"/>
      <c r="V100" s="3611"/>
      <c r="W100" s="3612"/>
      <c r="Y100" s="3622"/>
      <c r="Z100" s="3623"/>
      <c r="AA100" s="3623"/>
      <c r="AB100" s="3623"/>
      <c r="AC100" s="3623"/>
      <c r="AD100" s="3623"/>
      <c r="AE100" s="3623"/>
      <c r="AF100" s="3623"/>
      <c r="AG100" s="3623"/>
      <c r="AH100" s="3623"/>
      <c r="AI100" s="3623"/>
      <c r="AJ100" s="3623"/>
      <c r="AK100" s="3623"/>
      <c r="AL100" s="3623"/>
      <c r="AM100" s="3623"/>
      <c r="AN100" s="3623"/>
      <c r="AO100" s="3623"/>
      <c r="AP100" s="3623"/>
      <c r="AQ100" s="3623"/>
      <c r="AR100" s="3623"/>
      <c r="AS100" s="3623"/>
      <c r="AT100" s="3624"/>
    </row>
    <row r="101" spans="1:46" ht="10.9" customHeight="1">
      <c r="A101" s="544"/>
      <c r="B101" s="545"/>
      <c r="C101" s="3586"/>
      <c r="D101" s="3587"/>
      <c r="E101" s="3295" t="s">
        <v>1853</v>
      </c>
      <c r="F101" s="3297"/>
      <c r="G101" s="3582">
        <f>IFERROR(不動産_経費!G117,"")</f>
        <v>0</v>
      </c>
      <c r="H101" s="3583"/>
      <c r="I101" s="2460"/>
      <c r="J101" s="2462"/>
      <c r="K101" s="3586"/>
      <c r="L101" s="3587"/>
      <c r="M101" s="3295" t="s">
        <v>1853</v>
      </c>
      <c r="N101" s="3297"/>
      <c r="O101" s="3582">
        <f>IFERROR(不動産_経費!G124,"")</f>
        <v>0</v>
      </c>
      <c r="P101" s="3583"/>
      <c r="T101" s="3586"/>
      <c r="U101" s="3587"/>
      <c r="V101" s="3611"/>
      <c r="W101" s="3612"/>
      <c r="Y101" s="3622"/>
      <c r="Z101" s="3623"/>
      <c r="AA101" s="3623"/>
      <c r="AB101" s="3623"/>
      <c r="AC101" s="3623"/>
      <c r="AD101" s="3623"/>
      <c r="AE101" s="3623"/>
      <c r="AF101" s="3623"/>
      <c r="AG101" s="3623"/>
      <c r="AH101" s="3623"/>
      <c r="AI101" s="3623"/>
      <c r="AJ101" s="3623"/>
      <c r="AK101" s="3623"/>
      <c r="AL101" s="3623"/>
      <c r="AM101" s="3623"/>
      <c r="AN101" s="3623"/>
      <c r="AO101" s="3623"/>
      <c r="AP101" s="3623"/>
      <c r="AQ101" s="3623"/>
      <c r="AR101" s="3623"/>
      <c r="AS101" s="3623"/>
      <c r="AT101" s="3624"/>
    </row>
    <row r="102" spans="1:46" ht="10.9" customHeight="1">
      <c r="A102" s="548"/>
      <c r="B102" s="549"/>
      <c r="C102" s="3298"/>
      <c r="D102" s="3300"/>
      <c r="E102" s="3298"/>
      <c r="F102" s="3300"/>
      <c r="G102" s="3584"/>
      <c r="H102" s="3585"/>
      <c r="I102" s="548"/>
      <c r="J102" s="549"/>
      <c r="K102" s="3298"/>
      <c r="L102" s="3300"/>
      <c r="M102" s="3298"/>
      <c r="N102" s="3300"/>
      <c r="O102" s="3584"/>
      <c r="P102" s="3585"/>
      <c r="Q102" s="553"/>
      <c r="R102" s="553"/>
      <c r="S102" s="553"/>
      <c r="T102" s="3298"/>
      <c r="U102" s="3300"/>
      <c r="V102" s="3584"/>
      <c r="W102" s="3585"/>
      <c r="Y102" s="3625"/>
      <c r="Z102" s="3626"/>
      <c r="AA102" s="3626"/>
      <c r="AB102" s="3626"/>
      <c r="AC102" s="3626"/>
      <c r="AD102" s="3626"/>
      <c r="AE102" s="3626"/>
      <c r="AF102" s="3626"/>
      <c r="AG102" s="3626"/>
      <c r="AH102" s="3626"/>
      <c r="AI102" s="3626"/>
      <c r="AJ102" s="3626"/>
      <c r="AK102" s="3626"/>
      <c r="AL102" s="3626"/>
      <c r="AM102" s="3626"/>
      <c r="AN102" s="3626"/>
      <c r="AO102" s="3626"/>
      <c r="AP102" s="3626"/>
      <c r="AQ102" s="3626"/>
      <c r="AR102" s="3626"/>
      <c r="AS102" s="3626"/>
      <c r="AT102" s="3627"/>
    </row>
  </sheetData>
  <sheetProtection algorithmName="SHA-512" hashValue="9Y1utni+P4K0eqJeZF3MxdYPejQNc2Ype1GbUznCKkgVj0mQzq1eAAC+GiO0vROxnvNLBKnp/Zph/ymIxJQjsA==" saltValue="CJBovcz4t3wrUTUrZBZFUQ==" spinCount="100000" sheet="1" objects="1" scenarios="1"/>
  <mergeCells count="617">
    <mergeCell ref="I1:K1"/>
    <mergeCell ref="L1:M1"/>
    <mergeCell ref="X25:AB25"/>
    <mergeCell ref="X26:AB26"/>
    <mergeCell ref="X27:AB27"/>
    <mergeCell ref="X28:AB28"/>
    <mergeCell ref="X29:AB29"/>
    <mergeCell ref="X30:AB30"/>
    <mergeCell ref="X31:AB31"/>
    <mergeCell ref="X22:AB22"/>
    <mergeCell ref="X23:AB23"/>
    <mergeCell ref="X24:AB24"/>
    <mergeCell ref="Q26:R27"/>
    <mergeCell ref="S26:W27"/>
    <mergeCell ref="X32:AB32"/>
    <mergeCell ref="X33:AB33"/>
    <mergeCell ref="AV20:AV24"/>
    <mergeCell ref="AW21:AZ23"/>
    <mergeCell ref="B43:G43"/>
    <mergeCell ref="C41:G41"/>
    <mergeCell ref="B11:G12"/>
    <mergeCell ref="A47:G48"/>
    <mergeCell ref="A49:G49"/>
    <mergeCell ref="S10:W13"/>
    <mergeCell ref="O20:P21"/>
    <mergeCell ref="Q20:R21"/>
    <mergeCell ref="S20:W21"/>
    <mergeCell ref="A21:A42"/>
    <mergeCell ref="C33:G34"/>
    <mergeCell ref="H33:H34"/>
    <mergeCell ref="I33:M34"/>
    <mergeCell ref="O34:P35"/>
    <mergeCell ref="B31:B42"/>
    <mergeCell ref="C31:G32"/>
    <mergeCell ref="H31:H32"/>
    <mergeCell ref="I31:M32"/>
    <mergeCell ref="O32:P33"/>
    <mergeCell ref="Q32:R33"/>
    <mergeCell ref="S32:W33"/>
    <mergeCell ref="C17:D18"/>
    <mergeCell ref="AM9:AN9"/>
    <mergeCell ref="AO9:AT9"/>
    <mergeCell ref="A10:H10"/>
    <mergeCell ref="I10:M10"/>
    <mergeCell ref="O10:P10"/>
    <mergeCell ref="Q10:R10"/>
    <mergeCell ref="AC10:AE10"/>
    <mergeCell ref="AF10:AG10"/>
    <mergeCell ref="AI10:AQ10"/>
    <mergeCell ref="AM12:AO12"/>
    <mergeCell ref="AF13:AG13"/>
    <mergeCell ref="AM13:AO13"/>
    <mergeCell ref="X10:AB13"/>
    <mergeCell ref="O11:P11"/>
    <mergeCell ref="AF14:AG15"/>
    <mergeCell ref="AH14:AI15"/>
    <mergeCell ref="AJ14:AL15"/>
    <mergeCell ref="AM14:AO15"/>
    <mergeCell ref="AF11:AG12"/>
    <mergeCell ref="AH11:AL11"/>
    <mergeCell ref="AM11:AO11"/>
    <mergeCell ref="O12:P12"/>
    <mergeCell ref="AH1:AS1"/>
    <mergeCell ref="P2:Q4"/>
    <mergeCell ref="R2:AB4"/>
    <mergeCell ref="AC2:AD4"/>
    <mergeCell ref="AL2:AL7"/>
    <mergeCell ref="AM2:AN3"/>
    <mergeCell ref="AO2:AT3"/>
    <mergeCell ref="AE3:AJ4"/>
    <mergeCell ref="AE2:AJ2"/>
    <mergeCell ref="AE5:AF7"/>
    <mergeCell ref="AG5:AK7"/>
    <mergeCell ref="AM4:AN5"/>
    <mergeCell ref="AO4:AT5"/>
    <mergeCell ref="P5:Q7"/>
    <mergeCell ref="R5:AB7"/>
    <mergeCell ref="AC5:AD7"/>
    <mergeCell ref="AM6:AN7"/>
    <mergeCell ref="AO6:AT7"/>
    <mergeCell ref="AH12:AI13"/>
    <mergeCell ref="AJ12:AL13"/>
    <mergeCell ref="X14:AB14"/>
    <mergeCell ref="X15:AB15"/>
    <mergeCell ref="AS16:AT17"/>
    <mergeCell ref="AP14:AR15"/>
    <mergeCell ref="AS14:AT15"/>
    <mergeCell ref="C15:G15"/>
    <mergeCell ref="H15:H16"/>
    <mergeCell ref="I15:M16"/>
    <mergeCell ref="C16:G16"/>
    <mergeCell ref="O16:P17"/>
    <mergeCell ref="Q16:R17"/>
    <mergeCell ref="S16:W17"/>
    <mergeCell ref="H17:H18"/>
    <mergeCell ref="I17:M18"/>
    <mergeCell ref="O18:P19"/>
    <mergeCell ref="Q18:R19"/>
    <mergeCell ref="AF16:AG17"/>
    <mergeCell ref="AH16:AI17"/>
    <mergeCell ref="AJ16:AL17"/>
    <mergeCell ref="AM16:AO17"/>
    <mergeCell ref="H13:H14"/>
    <mergeCell ref="AP16:AR17"/>
    <mergeCell ref="E17:G18"/>
    <mergeCell ref="X16:AB16"/>
    <mergeCell ref="X17:AB17"/>
    <mergeCell ref="AD15:AE15"/>
    <mergeCell ref="AF20:AG21"/>
    <mergeCell ref="AH20:AI21"/>
    <mergeCell ref="AJ20:AL21"/>
    <mergeCell ref="AM20:AO21"/>
    <mergeCell ref="AP20:AR21"/>
    <mergeCell ref="X19:AB19"/>
    <mergeCell ref="X20:AB20"/>
    <mergeCell ref="X21:AB21"/>
    <mergeCell ref="S18:W19"/>
    <mergeCell ref="AS20:AT21"/>
    <mergeCell ref="AP18:AR19"/>
    <mergeCell ref="AS18:AT19"/>
    <mergeCell ref="AF18:AG19"/>
    <mergeCell ref="AH18:AI19"/>
    <mergeCell ref="AJ18:AL19"/>
    <mergeCell ref="AM18:AO19"/>
    <mergeCell ref="Q22:R23"/>
    <mergeCell ref="B21:G22"/>
    <mergeCell ref="B23:G24"/>
    <mergeCell ref="AD23:AE23"/>
    <mergeCell ref="AD24:AE24"/>
    <mergeCell ref="B13:B18"/>
    <mergeCell ref="C13:G13"/>
    <mergeCell ref="I13:M14"/>
    <mergeCell ref="C14:G14"/>
    <mergeCell ref="O14:P15"/>
    <mergeCell ref="Q14:R15"/>
    <mergeCell ref="S14:W15"/>
    <mergeCell ref="D19:D20"/>
    <mergeCell ref="E19:G20"/>
    <mergeCell ref="H19:H20"/>
    <mergeCell ref="H21:H22"/>
    <mergeCell ref="X18:AB18"/>
    <mergeCell ref="AP22:AR23"/>
    <mergeCell ref="AS22:AT23"/>
    <mergeCell ref="H23:H24"/>
    <mergeCell ref="I23:M24"/>
    <mergeCell ref="O24:P25"/>
    <mergeCell ref="Q24:R25"/>
    <mergeCell ref="S24:W25"/>
    <mergeCell ref="AF24:AG25"/>
    <mergeCell ref="S22:W23"/>
    <mergeCell ref="AF22:AG23"/>
    <mergeCell ref="AH22:AI23"/>
    <mergeCell ref="AJ22:AL23"/>
    <mergeCell ref="AM22:AO23"/>
    <mergeCell ref="AH24:AI25"/>
    <mergeCell ref="AJ24:AL25"/>
    <mergeCell ref="AM24:AO25"/>
    <mergeCell ref="AP24:AR25"/>
    <mergeCell ref="AS24:AT25"/>
    <mergeCell ref="H25:H26"/>
    <mergeCell ref="I25:M26"/>
    <mergeCell ref="O26:P27"/>
    <mergeCell ref="AP32:AR33"/>
    <mergeCell ref="AS32:AT33"/>
    <mergeCell ref="AP30:AR31"/>
    <mergeCell ref="AS30:AT31"/>
    <mergeCell ref="AF30:AG31"/>
    <mergeCell ref="AH30:AI31"/>
    <mergeCell ref="AJ30:AL31"/>
    <mergeCell ref="AM30:AO31"/>
    <mergeCell ref="AJ26:AL27"/>
    <mergeCell ref="AM26:AO27"/>
    <mergeCell ref="AH28:AI29"/>
    <mergeCell ref="AJ28:AL29"/>
    <mergeCell ref="AM28:AO29"/>
    <mergeCell ref="AP28:AR29"/>
    <mergeCell ref="AS28:AT29"/>
    <mergeCell ref="AH26:AI27"/>
    <mergeCell ref="AF28:AG29"/>
    <mergeCell ref="AP26:AR27"/>
    <mergeCell ref="AS26:AT27"/>
    <mergeCell ref="AF26:AG27"/>
    <mergeCell ref="AJ34:AL35"/>
    <mergeCell ref="AJ40:AM41"/>
    <mergeCell ref="AF32:AG33"/>
    <mergeCell ref="AH32:AI33"/>
    <mergeCell ref="AJ32:AL33"/>
    <mergeCell ref="AM32:AO33"/>
    <mergeCell ref="AM34:AO35"/>
    <mergeCell ref="AD32:AE32"/>
    <mergeCell ref="AD33:AE33"/>
    <mergeCell ref="T40:U42"/>
    <mergeCell ref="AD40:AH40"/>
    <mergeCell ref="AN40:AO41"/>
    <mergeCell ref="I37:M38"/>
    <mergeCell ref="O38:S39"/>
    <mergeCell ref="T38:U39"/>
    <mergeCell ref="V38:W39"/>
    <mergeCell ref="X38:Z38"/>
    <mergeCell ref="AA38:AC39"/>
    <mergeCell ref="AJ42:AM43"/>
    <mergeCell ref="AN42:AO43"/>
    <mergeCell ref="AP42:AQ43"/>
    <mergeCell ref="AP44:AQ45"/>
    <mergeCell ref="AR44:AS45"/>
    <mergeCell ref="AP34:AR35"/>
    <mergeCell ref="AS34:AT35"/>
    <mergeCell ref="C35:G36"/>
    <mergeCell ref="H35:H36"/>
    <mergeCell ref="I35:M36"/>
    <mergeCell ref="O36:U37"/>
    <mergeCell ref="C37:G38"/>
    <mergeCell ref="H37:H38"/>
    <mergeCell ref="Q34:R35"/>
    <mergeCell ref="S34:W35"/>
    <mergeCell ref="X34:AB35"/>
    <mergeCell ref="AC34:AE35"/>
    <mergeCell ref="AF34:AG35"/>
    <mergeCell ref="AH34:AI35"/>
    <mergeCell ref="AD38:AH39"/>
    <mergeCell ref="AJ38:AP39"/>
    <mergeCell ref="C39:G40"/>
    <mergeCell ref="H39:H40"/>
    <mergeCell ref="I39:M40"/>
    <mergeCell ref="X39:Z39"/>
    <mergeCell ref="O40:S42"/>
    <mergeCell ref="AR46:AS47"/>
    <mergeCell ref="AP48:AQ49"/>
    <mergeCell ref="AR48:AS49"/>
    <mergeCell ref="AJ48:AO49"/>
    <mergeCell ref="AJ46:AM47"/>
    <mergeCell ref="AP40:AQ41"/>
    <mergeCell ref="AR40:AT41"/>
    <mergeCell ref="H41:H42"/>
    <mergeCell ref="I41:M42"/>
    <mergeCell ref="V41:W42"/>
    <mergeCell ref="AA41:AC42"/>
    <mergeCell ref="AR42:AS43"/>
    <mergeCell ref="AT42:AT43"/>
    <mergeCell ref="H43:H44"/>
    <mergeCell ref="I43:M44"/>
    <mergeCell ref="O43:S45"/>
    <mergeCell ref="T43:U45"/>
    <mergeCell ref="V43:W43"/>
    <mergeCell ref="X43:Z44"/>
    <mergeCell ref="AD43:AH43"/>
    <mergeCell ref="AD41:AH42"/>
    <mergeCell ref="V40:W40"/>
    <mergeCell ref="X40:Z41"/>
    <mergeCell ref="X42:Z42"/>
    <mergeCell ref="AD47:AH47"/>
    <mergeCell ref="X48:Z48"/>
    <mergeCell ref="AD48:AH48"/>
    <mergeCell ref="AA46:AC48"/>
    <mergeCell ref="AD46:AH46"/>
    <mergeCell ref="AT44:AT45"/>
    <mergeCell ref="A45:G45"/>
    <mergeCell ref="H45:H46"/>
    <mergeCell ref="I45:M46"/>
    <mergeCell ref="X45:Z45"/>
    <mergeCell ref="B46:F46"/>
    <mergeCell ref="R46:S48"/>
    <mergeCell ref="X46:Z47"/>
    <mergeCell ref="B44:G44"/>
    <mergeCell ref="V44:W45"/>
    <mergeCell ref="AA44:AC45"/>
    <mergeCell ref="AD44:AH45"/>
    <mergeCell ref="AJ44:AM45"/>
    <mergeCell ref="AN44:AO45"/>
    <mergeCell ref="AT46:AT47"/>
    <mergeCell ref="H47:H48"/>
    <mergeCell ref="I47:M48"/>
    <mergeCell ref="O47:Q47"/>
    <mergeCell ref="V47:W48"/>
    <mergeCell ref="AN46:AO47"/>
    <mergeCell ref="AP46:AQ47"/>
    <mergeCell ref="P54:Q54"/>
    <mergeCell ref="R54:S56"/>
    <mergeCell ref="T54:U56"/>
    <mergeCell ref="B55:E55"/>
    <mergeCell ref="G55:H55"/>
    <mergeCell ref="I55:J55"/>
    <mergeCell ref="K55:N55"/>
    <mergeCell ref="AC55:AE56"/>
    <mergeCell ref="AF55:AH56"/>
    <mergeCell ref="V54:W54"/>
    <mergeCell ref="X54:Y54"/>
    <mergeCell ref="Z54:AB54"/>
    <mergeCell ref="AF54:AH54"/>
    <mergeCell ref="AK54:AM54"/>
    <mergeCell ref="AQ54:AT56"/>
    <mergeCell ref="AI55:AJ56"/>
    <mergeCell ref="AK55:AM56"/>
    <mergeCell ref="AN55:AP56"/>
    <mergeCell ref="AA50:AC51"/>
    <mergeCell ref="AD50:AH51"/>
    <mergeCell ref="A51:H51"/>
    <mergeCell ref="I51:M52"/>
    <mergeCell ref="AT48:AT49"/>
    <mergeCell ref="H49:H50"/>
    <mergeCell ref="I49:M50"/>
    <mergeCell ref="O49:Q52"/>
    <mergeCell ref="T49:U52"/>
    <mergeCell ref="V49:W52"/>
    <mergeCell ref="X49:Z50"/>
    <mergeCell ref="AD49:AH49"/>
    <mergeCell ref="B50:F50"/>
    <mergeCell ref="X51:Z52"/>
    <mergeCell ref="A52:H52"/>
    <mergeCell ref="AD52:AH52"/>
    <mergeCell ref="O57:Q58"/>
    <mergeCell ref="R57:S58"/>
    <mergeCell ref="V57:W58"/>
    <mergeCell ref="X57:Y57"/>
    <mergeCell ref="Z57:AB57"/>
    <mergeCell ref="A56:F56"/>
    <mergeCell ref="G56:H56"/>
    <mergeCell ref="I56:J56"/>
    <mergeCell ref="V56:W56"/>
    <mergeCell ref="Z56:AB56"/>
    <mergeCell ref="A57:F58"/>
    <mergeCell ref="G57:H58"/>
    <mergeCell ref="I57:I58"/>
    <mergeCell ref="J57:J58"/>
    <mergeCell ref="K57:N58"/>
    <mergeCell ref="O55:Q56"/>
    <mergeCell ref="V55:W55"/>
    <mergeCell ref="X55:Y56"/>
    <mergeCell ref="Z55:AB55"/>
    <mergeCell ref="T57:U58"/>
    <mergeCell ref="AC57:AE58"/>
    <mergeCell ref="AI57:AJ58"/>
    <mergeCell ref="AQ57:AT58"/>
    <mergeCell ref="X58:Y58"/>
    <mergeCell ref="Z58:AB58"/>
    <mergeCell ref="AF58:AH58"/>
    <mergeCell ref="AK58:AM58"/>
    <mergeCell ref="AN58:AP58"/>
    <mergeCell ref="AN59:AP60"/>
    <mergeCell ref="AQ59:AT60"/>
    <mergeCell ref="X60:Y60"/>
    <mergeCell ref="AF59:AH60"/>
    <mergeCell ref="AI59:AJ60"/>
    <mergeCell ref="AK59:AM60"/>
    <mergeCell ref="R59:S60"/>
    <mergeCell ref="V59:W60"/>
    <mergeCell ref="X59:Y59"/>
    <mergeCell ref="Z59:AB60"/>
    <mergeCell ref="AC59:AE60"/>
    <mergeCell ref="T59:U60"/>
    <mergeCell ref="A61:F62"/>
    <mergeCell ref="G61:H62"/>
    <mergeCell ref="I61:I62"/>
    <mergeCell ref="J61:J62"/>
    <mergeCell ref="K61:N62"/>
    <mergeCell ref="O61:Q62"/>
    <mergeCell ref="A59:F60"/>
    <mergeCell ref="G59:H60"/>
    <mergeCell ref="I59:I60"/>
    <mergeCell ref="J59:J60"/>
    <mergeCell ref="K59:N60"/>
    <mergeCell ref="O59:Q60"/>
    <mergeCell ref="AF61:AH62"/>
    <mergeCell ref="AI61:AJ62"/>
    <mergeCell ref="AK61:AM62"/>
    <mergeCell ref="T61:U62"/>
    <mergeCell ref="AN61:AP62"/>
    <mergeCell ref="AQ61:AT62"/>
    <mergeCell ref="X62:Y62"/>
    <mergeCell ref="R61:S62"/>
    <mergeCell ref="V61:W62"/>
    <mergeCell ref="X61:Y61"/>
    <mergeCell ref="Z61:AB62"/>
    <mergeCell ref="AC61:AE62"/>
    <mergeCell ref="AN63:AP64"/>
    <mergeCell ref="AQ63:AT64"/>
    <mergeCell ref="X64:Y64"/>
    <mergeCell ref="R63:S64"/>
    <mergeCell ref="V63:W64"/>
    <mergeCell ref="X63:Y63"/>
    <mergeCell ref="Z63:AB64"/>
    <mergeCell ref="AC63:AE64"/>
    <mergeCell ref="T63:U64"/>
    <mergeCell ref="O65:Q66"/>
    <mergeCell ref="AF63:AH64"/>
    <mergeCell ref="AI63:AJ64"/>
    <mergeCell ref="AK63:AM64"/>
    <mergeCell ref="A63:F64"/>
    <mergeCell ref="G63:H64"/>
    <mergeCell ref="I63:I64"/>
    <mergeCell ref="J63:J64"/>
    <mergeCell ref="K63:N64"/>
    <mergeCell ref="O63:Q64"/>
    <mergeCell ref="AF65:AH66"/>
    <mergeCell ref="AI65:AJ66"/>
    <mergeCell ref="AK65:AM66"/>
    <mergeCell ref="T65:U66"/>
    <mergeCell ref="AN65:AP66"/>
    <mergeCell ref="AQ65:AT66"/>
    <mergeCell ref="X66:Y66"/>
    <mergeCell ref="R65:S66"/>
    <mergeCell ref="V65:W66"/>
    <mergeCell ref="X65:Y65"/>
    <mergeCell ref="Z65:AB66"/>
    <mergeCell ref="AC65:AE66"/>
    <mergeCell ref="AN67:AP68"/>
    <mergeCell ref="AQ67:AT68"/>
    <mergeCell ref="X68:Y68"/>
    <mergeCell ref="R67:S68"/>
    <mergeCell ref="V67:W68"/>
    <mergeCell ref="X67:Y67"/>
    <mergeCell ref="Z67:AB68"/>
    <mergeCell ref="AC67:AE68"/>
    <mergeCell ref="T67:U68"/>
    <mergeCell ref="O69:Q70"/>
    <mergeCell ref="AF67:AH68"/>
    <mergeCell ref="AI67:AJ68"/>
    <mergeCell ref="AK67:AM68"/>
    <mergeCell ref="A67:F68"/>
    <mergeCell ref="G67:H68"/>
    <mergeCell ref="I67:I68"/>
    <mergeCell ref="J67:J68"/>
    <mergeCell ref="K67:N68"/>
    <mergeCell ref="O67:Q68"/>
    <mergeCell ref="AF69:AH70"/>
    <mergeCell ref="AI69:AJ70"/>
    <mergeCell ref="AK69:AM70"/>
    <mergeCell ref="T69:U70"/>
    <mergeCell ref="AN69:AP70"/>
    <mergeCell ref="AQ69:AT70"/>
    <mergeCell ref="X70:Y70"/>
    <mergeCell ref="R69:S70"/>
    <mergeCell ref="V69:W70"/>
    <mergeCell ref="X69:Y69"/>
    <mergeCell ref="Z69:AB70"/>
    <mergeCell ref="AC69:AE70"/>
    <mergeCell ref="A76:H77"/>
    <mergeCell ref="I76:M76"/>
    <mergeCell ref="N76:R76"/>
    <mergeCell ref="S76:W76"/>
    <mergeCell ref="Y76:AE77"/>
    <mergeCell ref="AF76:AJ77"/>
    <mergeCell ref="T71:U72"/>
    <mergeCell ref="V71:W72"/>
    <mergeCell ref="X71:Y72"/>
    <mergeCell ref="Z71:AB72"/>
    <mergeCell ref="AC71:AE72"/>
    <mergeCell ref="AF71:AH72"/>
    <mergeCell ref="A71:F72"/>
    <mergeCell ref="G71:H72"/>
    <mergeCell ref="I71:J72"/>
    <mergeCell ref="K71:N72"/>
    <mergeCell ref="O71:Q72"/>
    <mergeCell ref="R71:S72"/>
    <mergeCell ref="AK76:AO76"/>
    <mergeCell ref="AP76:AT76"/>
    <mergeCell ref="I77:M77"/>
    <mergeCell ref="N77:R77"/>
    <mergeCell ref="S77:W77"/>
    <mergeCell ref="AK77:AO77"/>
    <mergeCell ref="AP77:AT77"/>
    <mergeCell ref="AI71:AJ72"/>
    <mergeCell ref="AK71:AM72"/>
    <mergeCell ref="AN71:AP72"/>
    <mergeCell ref="AQ71:AT72"/>
    <mergeCell ref="AF80:AI81"/>
    <mergeCell ref="AK80:AN80"/>
    <mergeCell ref="AP80:AS81"/>
    <mergeCell ref="A81:H81"/>
    <mergeCell ref="Y81:AE81"/>
    <mergeCell ref="AK81:AN81"/>
    <mergeCell ref="AK78:AN78"/>
    <mergeCell ref="AP78:AS79"/>
    <mergeCell ref="A79:H79"/>
    <mergeCell ref="Y79:AE79"/>
    <mergeCell ref="AK79:AN79"/>
    <mergeCell ref="A80:H80"/>
    <mergeCell ref="I80:L81"/>
    <mergeCell ref="N80:Q81"/>
    <mergeCell ref="S80:V81"/>
    <mergeCell ref="Y80:AE80"/>
    <mergeCell ref="A78:H78"/>
    <mergeCell ref="I78:L79"/>
    <mergeCell ref="N78:Q79"/>
    <mergeCell ref="S78:V79"/>
    <mergeCell ref="Y78:AE78"/>
    <mergeCell ref="AF78:AI79"/>
    <mergeCell ref="AK84:AO84"/>
    <mergeCell ref="AP84:AT85"/>
    <mergeCell ref="I85:M85"/>
    <mergeCell ref="N85:R85"/>
    <mergeCell ref="S85:W85"/>
    <mergeCell ref="AF85:AJ85"/>
    <mergeCell ref="AK85:AO85"/>
    <mergeCell ref="A84:H85"/>
    <mergeCell ref="I84:M84"/>
    <mergeCell ref="N84:R84"/>
    <mergeCell ref="S84:W84"/>
    <mergeCell ref="Y84:AE85"/>
    <mergeCell ref="AF84:AJ84"/>
    <mergeCell ref="AF88:AI89"/>
    <mergeCell ref="AK88:AN89"/>
    <mergeCell ref="AP88:AS89"/>
    <mergeCell ref="A89:H89"/>
    <mergeCell ref="N89:Q89"/>
    <mergeCell ref="Y89:AE89"/>
    <mergeCell ref="AK86:AN87"/>
    <mergeCell ref="AP86:AS87"/>
    <mergeCell ref="A87:H87"/>
    <mergeCell ref="N87:Q87"/>
    <mergeCell ref="Y87:AE87"/>
    <mergeCell ref="A88:H88"/>
    <mergeCell ref="I88:M89"/>
    <mergeCell ref="N88:R88"/>
    <mergeCell ref="S88:V89"/>
    <mergeCell ref="Y88:AE88"/>
    <mergeCell ref="A86:H86"/>
    <mergeCell ref="I86:M87"/>
    <mergeCell ref="N86:R86"/>
    <mergeCell ref="S86:V87"/>
    <mergeCell ref="Y86:AE86"/>
    <mergeCell ref="AF86:AI87"/>
    <mergeCell ref="Y91:AT93"/>
    <mergeCell ref="A94:F94"/>
    <mergeCell ref="G94:H94"/>
    <mergeCell ref="I94:N94"/>
    <mergeCell ref="O94:P94"/>
    <mergeCell ref="Q94:U94"/>
    <mergeCell ref="V94:W94"/>
    <mergeCell ref="Y94:AT102"/>
    <mergeCell ref="C95:D98"/>
    <mergeCell ref="E95:F96"/>
    <mergeCell ref="E97:F98"/>
    <mergeCell ref="G97:H98"/>
    <mergeCell ref="M97:N98"/>
    <mergeCell ref="O97:P98"/>
    <mergeCell ref="A98:B99"/>
    <mergeCell ref="Q98:S99"/>
    <mergeCell ref="C99:D102"/>
    <mergeCell ref="I90:M91"/>
    <mergeCell ref="N90:R90"/>
    <mergeCell ref="S90:V91"/>
    <mergeCell ref="A91:H91"/>
    <mergeCell ref="N91:Q91"/>
    <mergeCell ref="O99:P100"/>
    <mergeCell ref="T99:U102"/>
    <mergeCell ref="V99:W102"/>
    <mergeCell ref="E101:F102"/>
    <mergeCell ref="G101:H102"/>
    <mergeCell ref="M101:N102"/>
    <mergeCell ref="O101:P102"/>
    <mergeCell ref="G95:H96"/>
    <mergeCell ref="K95:L98"/>
    <mergeCell ref="M95:N96"/>
    <mergeCell ref="O95:P96"/>
    <mergeCell ref="T95:U98"/>
    <mergeCell ref="V95:W98"/>
    <mergeCell ref="I96:J98"/>
    <mergeCell ref="A7:G8"/>
    <mergeCell ref="G9:I9"/>
    <mergeCell ref="K9:M9"/>
    <mergeCell ref="A11:A20"/>
    <mergeCell ref="E99:F100"/>
    <mergeCell ref="G99:H100"/>
    <mergeCell ref="I99:J101"/>
    <mergeCell ref="K99:L102"/>
    <mergeCell ref="M99:N100"/>
    <mergeCell ref="A90:H90"/>
    <mergeCell ref="A69:F70"/>
    <mergeCell ref="G69:H70"/>
    <mergeCell ref="I69:I70"/>
    <mergeCell ref="J69:J70"/>
    <mergeCell ref="K69:N70"/>
    <mergeCell ref="A65:F66"/>
    <mergeCell ref="G65:H66"/>
    <mergeCell ref="I65:I66"/>
    <mergeCell ref="J65:J66"/>
    <mergeCell ref="K65:N66"/>
    <mergeCell ref="B54:E54"/>
    <mergeCell ref="G54:H54"/>
    <mergeCell ref="I54:J54"/>
    <mergeCell ref="C42:G42"/>
    <mergeCell ref="AC11:AE12"/>
    <mergeCell ref="H7:J8"/>
    <mergeCell ref="H11:H12"/>
    <mergeCell ref="I11:M12"/>
    <mergeCell ref="I19:M20"/>
    <mergeCell ref="AD17:AE17"/>
    <mergeCell ref="AD18:AE18"/>
    <mergeCell ref="AD16:AE16"/>
    <mergeCell ref="AD19:AE19"/>
    <mergeCell ref="AD20:AE20"/>
    <mergeCell ref="AD14:AE14"/>
    <mergeCell ref="B25:G26"/>
    <mergeCell ref="B27:G28"/>
    <mergeCell ref="B29:G30"/>
    <mergeCell ref="I21:M22"/>
    <mergeCell ref="O22:P23"/>
    <mergeCell ref="H29:H30"/>
    <mergeCell ref="I29:M30"/>
    <mergeCell ref="O30:P31"/>
    <mergeCell ref="AD25:AE25"/>
    <mergeCell ref="AD26:AE26"/>
    <mergeCell ref="AD27:AE27"/>
    <mergeCell ref="AD28:AE28"/>
    <mergeCell ref="AD29:AE29"/>
    <mergeCell ref="AD30:AE30"/>
    <mergeCell ref="AD21:AE21"/>
    <mergeCell ref="AD22:AE22"/>
    <mergeCell ref="Q30:R31"/>
    <mergeCell ref="S30:W31"/>
    <mergeCell ref="AD31:AE31"/>
    <mergeCell ref="H27:H28"/>
    <mergeCell ref="I27:M28"/>
    <mergeCell ref="O28:P29"/>
    <mergeCell ref="Q28:R29"/>
    <mergeCell ref="S28:W29"/>
  </mergeCells>
  <phoneticPr fontId="2"/>
  <dataValidations count="3">
    <dataValidation type="list" allowBlank="1" showInputMessage="1" showErrorMessage="1" sqref="R71" xr:uid="{549CFE7E-FBD6-42B6-9985-7ABC1E24C831}">
      <formula1>#REF!</formula1>
    </dataValidation>
    <dataValidation type="list" allowBlank="1" showInputMessage="1" showErrorMessage="1" error="リストから選択してください。" sqref="R57:S70" xr:uid="{FE8CC4F2-86B7-441B-B2AD-49BD0B78E4D9}">
      <formula1>"定額,旧定額,定率,旧定率"</formula1>
    </dataValidation>
    <dataValidation type="custom" allowBlank="1" showInputMessage="1" showErrorMessage="1" error="数値のみ入力してください。" sqref="K57:Q70 Z58:AB70 AC57:AE70 AN58:AP70 I57:J70 AF86:AI89 AK86:AN89 AP86:AS89" xr:uid="{E9CF1C3F-51A0-4E78-8C58-6434675826F5}">
      <formula1>ISNUMBER(I57)</formula1>
    </dataValidation>
  </dataValidations>
  <printOptions horizontalCentered="1"/>
  <pageMargins left="0.19685039370078741" right="0.19685039370078741" top="0.35433070866141736" bottom="0.31496062992125984" header="0.19685039370078741" footer="0.19685039370078741"/>
  <pageSetup paperSize="9" orientation="landscape" r:id="rId1"/>
  <headerFooter>
    <oddFooter>&amp;C&amp;"ＭＳ Ｐ明朝,標準"- &amp;P -</oddFooter>
  </headerFooter>
  <rowBreaks count="1" manualBreakCount="1">
    <brk id="52" max="45" man="1"/>
  </rowBreaks>
  <ignoredErrors>
    <ignoredError sqref="AK78 AK80"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9215D-D364-4DD4-A934-CFD24DD31081}">
  <sheetPr>
    <tabColor rgb="FFFFFF00"/>
  </sheetPr>
  <dimension ref="A1:BU102"/>
  <sheetViews>
    <sheetView showGridLines="0" showRowColHeaders="0" showZeros="0" view="pageBreakPreview" zoomScaleNormal="100" zoomScaleSheetLayoutView="100" workbookViewId="0"/>
  </sheetViews>
  <sheetFormatPr defaultColWidth="9" defaultRowHeight="15.75"/>
  <cols>
    <col min="1" max="46" width="2.625" style="369" customWidth="1"/>
    <col min="47" max="47" width="3.125" style="369" customWidth="1"/>
    <col min="48" max="63" width="6.25" style="369" customWidth="1"/>
    <col min="64" max="16384" width="9" style="369"/>
  </cols>
  <sheetData>
    <row r="1" spans="1:46" s="365" customFormat="1" ht="24.95" customHeight="1">
      <c r="I1" s="2719" t="str">
        <f>収支内訳_不動産!I1</f>
        <v>令和</v>
      </c>
      <c r="J1" s="2719"/>
      <c r="K1" s="2719"/>
      <c r="L1" s="2719">
        <f>収支内訳_不動産!L1</f>
        <v>6</v>
      </c>
      <c r="M1" s="2719"/>
      <c r="N1" s="812" t="str">
        <f>収支内訳_不動産!N1</f>
        <v>年分収支内訳書(不動産所得用）</v>
      </c>
      <c r="O1" s="812"/>
      <c r="P1" s="812"/>
      <c r="Q1" s="812"/>
      <c r="R1" s="366"/>
      <c r="S1" s="366"/>
      <c r="T1" s="366"/>
      <c r="U1" s="366"/>
      <c r="V1" s="366"/>
      <c r="W1" s="366"/>
      <c r="X1" s="366"/>
      <c r="Y1" s="366"/>
      <c r="AG1" s="367" t="str">
        <f>収支内訳_不動産!AG1</f>
        <v>(</v>
      </c>
      <c r="AH1" s="2748" t="str">
        <f>収支内訳_不動産!AH1</f>
        <v>あなたの本年分の不動産所得の金額の計算内容をこの表に記載して確定申告書に添付してください。</v>
      </c>
      <c r="AI1" s="2748"/>
      <c r="AJ1" s="2748"/>
      <c r="AK1" s="2748"/>
      <c r="AL1" s="2748"/>
      <c r="AM1" s="2748"/>
      <c r="AN1" s="2748"/>
      <c r="AO1" s="2748"/>
      <c r="AP1" s="2748"/>
      <c r="AQ1" s="2748"/>
      <c r="AR1" s="2748"/>
      <c r="AS1" s="2748"/>
      <c r="AT1" s="368" t="str">
        <f>収支内訳_不動産!AT1</f>
        <v>)</v>
      </c>
    </row>
    <row r="2" spans="1:46" ht="9.9499999999999993" customHeight="1">
      <c r="P2" s="2558" t="str">
        <f>収支内訳_不動産!P2</f>
        <v>住所</v>
      </c>
      <c r="Q2" s="2560"/>
      <c r="R2" s="2671">
        <f>収支内訳_不動産!R2</f>
        <v>0</v>
      </c>
      <c r="S2" s="2672"/>
      <c r="T2" s="2672"/>
      <c r="U2" s="2672"/>
      <c r="V2" s="2672"/>
      <c r="W2" s="2672"/>
      <c r="X2" s="2672"/>
      <c r="Y2" s="2672"/>
      <c r="Z2" s="2672"/>
      <c r="AA2" s="2672"/>
      <c r="AB2" s="2673"/>
      <c r="AC2" s="2754" t="str">
        <f>収支内訳_不動産!AC2</f>
        <v>ﾌﾘｶﾞﾅ
氏名</v>
      </c>
      <c r="AD2" s="2548"/>
      <c r="AE2" s="2558">
        <f>収支内訳_不動産!AE2</f>
        <v>0</v>
      </c>
      <c r="AF2" s="2559"/>
      <c r="AG2" s="2559"/>
      <c r="AH2" s="2559"/>
      <c r="AI2" s="2559"/>
      <c r="AJ2" s="2559"/>
      <c r="AK2" s="826">
        <f>収支内訳_不動産!AK2</f>
        <v>0</v>
      </c>
      <c r="AL2" s="2750" t="str">
        <f>収支内訳_不動産!AL2</f>
        <v>依頼税理士等</v>
      </c>
      <c r="AM2" s="2735" t="str">
        <f>収支内訳_不動産!AM2</f>
        <v>事務所
所在地</v>
      </c>
      <c r="AN2" s="2706"/>
      <c r="AO2" s="2671">
        <f>収支内訳_不動産!AO2</f>
        <v>0</v>
      </c>
      <c r="AP2" s="2672"/>
      <c r="AQ2" s="2672"/>
      <c r="AR2" s="2672"/>
      <c r="AS2" s="2672"/>
      <c r="AT2" s="2673"/>
    </row>
    <row r="3" spans="1:46" ht="9.9499999999999993" customHeight="1">
      <c r="P3" s="3363"/>
      <c r="Q3" s="3365"/>
      <c r="R3" s="2453"/>
      <c r="S3" s="2661"/>
      <c r="T3" s="2661"/>
      <c r="U3" s="2661"/>
      <c r="V3" s="2661"/>
      <c r="W3" s="2661"/>
      <c r="X3" s="2661"/>
      <c r="Y3" s="2661"/>
      <c r="Z3" s="2661"/>
      <c r="AA3" s="2661"/>
      <c r="AB3" s="2454"/>
      <c r="AC3" s="3743"/>
      <c r="AD3" s="3744"/>
      <c r="AE3" s="3363">
        <f>収支内訳_不動産!AE3</f>
        <v>0</v>
      </c>
      <c r="AF3" s="3845"/>
      <c r="AG3" s="3845"/>
      <c r="AH3" s="3845"/>
      <c r="AI3" s="3845"/>
      <c r="AJ3" s="3845"/>
      <c r="AK3" s="832">
        <f>収支内訳_不動産!AK3</f>
        <v>0</v>
      </c>
      <c r="AL3" s="2751"/>
      <c r="AM3" s="2706"/>
      <c r="AN3" s="2706"/>
      <c r="AO3" s="2455"/>
      <c r="AP3" s="2637"/>
      <c r="AQ3" s="2637"/>
      <c r="AR3" s="2637"/>
      <c r="AS3" s="2637"/>
      <c r="AT3" s="2456"/>
    </row>
    <row r="4" spans="1:46" ht="9.9499999999999993" customHeight="1">
      <c r="P4" s="2562"/>
      <c r="Q4" s="2564"/>
      <c r="R4" s="2455"/>
      <c r="S4" s="2637"/>
      <c r="T4" s="2637"/>
      <c r="U4" s="2637"/>
      <c r="V4" s="2637"/>
      <c r="W4" s="2637"/>
      <c r="X4" s="2637"/>
      <c r="Y4" s="2637"/>
      <c r="Z4" s="2637"/>
      <c r="AA4" s="2637"/>
      <c r="AB4" s="2456"/>
      <c r="AC4" s="2523"/>
      <c r="AD4" s="2525"/>
      <c r="AE4" s="2562"/>
      <c r="AF4" s="2563"/>
      <c r="AG4" s="2563"/>
      <c r="AH4" s="2563"/>
      <c r="AI4" s="2563"/>
      <c r="AJ4" s="2563"/>
      <c r="AK4" s="827">
        <f>収支内訳_不動産!AK4</f>
        <v>0</v>
      </c>
      <c r="AL4" s="2751"/>
      <c r="AM4" s="2735" t="str">
        <f>収支内訳_不動産!AM4</f>
        <v>氏名
(名称)</v>
      </c>
      <c r="AN4" s="2706"/>
      <c r="AO4" s="2558">
        <f>収支内訳_不動産!AO4</f>
        <v>0</v>
      </c>
      <c r="AP4" s="2559"/>
      <c r="AQ4" s="2559"/>
      <c r="AR4" s="2559"/>
      <c r="AS4" s="2559"/>
      <c r="AT4" s="2560"/>
    </row>
    <row r="5" spans="1:46" ht="9.9499999999999993" customHeight="1">
      <c r="P5" s="2558" t="str">
        <f>収支内訳_不動産!P5</f>
        <v>職業</v>
      </c>
      <c r="Q5" s="2560"/>
      <c r="R5" s="2558">
        <f>収支内訳_不動産!R5</f>
        <v>0</v>
      </c>
      <c r="S5" s="2559"/>
      <c r="T5" s="2559"/>
      <c r="U5" s="2559"/>
      <c r="V5" s="2559"/>
      <c r="W5" s="2559"/>
      <c r="X5" s="2559"/>
      <c r="Y5" s="2559"/>
      <c r="Z5" s="2559"/>
      <c r="AA5" s="2559"/>
      <c r="AB5" s="2560"/>
      <c r="AC5" s="2754" t="str">
        <f>収支内訳_不動産!AC5</f>
        <v>電話
番号</v>
      </c>
      <c r="AD5" s="2548"/>
      <c r="AE5" s="2558" t="str">
        <f>収支内訳_不動産!AE5</f>
        <v>携帯</v>
      </c>
      <c r="AF5" s="3372"/>
      <c r="AG5" s="2559">
        <f>収支内訳_不動産!AG5</f>
        <v>0</v>
      </c>
      <c r="AH5" s="2559"/>
      <c r="AI5" s="2559"/>
      <c r="AJ5" s="2559"/>
      <c r="AK5" s="2560"/>
      <c r="AL5" s="2751"/>
      <c r="AM5" s="2706"/>
      <c r="AN5" s="2706"/>
      <c r="AO5" s="2562"/>
      <c r="AP5" s="2563"/>
      <c r="AQ5" s="2563"/>
      <c r="AR5" s="2563"/>
      <c r="AS5" s="2563"/>
      <c r="AT5" s="2564"/>
    </row>
    <row r="6" spans="1:46" ht="9.9499999999999993" customHeight="1">
      <c r="P6" s="3363"/>
      <c r="Q6" s="3365"/>
      <c r="R6" s="3363"/>
      <c r="S6" s="3364"/>
      <c r="T6" s="3364"/>
      <c r="U6" s="3364"/>
      <c r="V6" s="3364"/>
      <c r="W6" s="3364"/>
      <c r="X6" s="3364"/>
      <c r="Y6" s="3364"/>
      <c r="Z6" s="3364"/>
      <c r="AA6" s="3364"/>
      <c r="AB6" s="3365"/>
      <c r="AC6" s="3743"/>
      <c r="AD6" s="3744"/>
      <c r="AE6" s="3363"/>
      <c r="AF6" s="3846"/>
      <c r="AG6" s="3845"/>
      <c r="AH6" s="3845"/>
      <c r="AI6" s="3845"/>
      <c r="AJ6" s="3845"/>
      <c r="AK6" s="3365"/>
      <c r="AL6" s="2751"/>
      <c r="AM6" s="2546" t="str">
        <f>収支内訳_不動産!AM6</f>
        <v>電話
番号</v>
      </c>
      <c r="AN6" s="2548"/>
      <c r="AO6" s="2558">
        <f>収支内訳_不動産!AO6</f>
        <v>0</v>
      </c>
      <c r="AP6" s="2559"/>
      <c r="AQ6" s="2559"/>
      <c r="AR6" s="2559"/>
      <c r="AS6" s="2559"/>
      <c r="AT6" s="2560"/>
    </row>
    <row r="7" spans="1:46" ht="9.9499999999999993" customHeight="1">
      <c r="A7" s="3896" t="str">
        <f>収支内訳_不動産!A7</f>
        <v/>
      </c>
      <c r="B7" s="3896"/>
      <c r="C7" s="3896">
        <f>収支内訳_不動産!C7</f>
        <v>0</v>
      </c>
      <c r="D7" s="3896">
        <f>収支内訳_不動産!D7</f>
        <v>0</v>
      </c>
      <c r="E7" s="3896">
        <f>収支内訳_不動産!E7</f>
        <v>0</v>
      </c>
      <c r="F7" s="3896">
        <f>収支内訳_不動産!F7</f>
        <v>0</v>
      </c>
      <c r="G7" s="3896">
        <f>収支内訳_不動産!G7</f>
        <v>0</v>
      </c>
      <c r="H7" s="2717" t="str">
        <f>収支内訳_不動産!H7</f>
        <v>提出</v>
      </c>
      <c r="I7" s="2717"/>
      <c r="J7" s="2717"/>
      <c r="P7" s="2562"/>
      <c r="Q7" s="2564"/>
      <c r="R7" s="2562"/>
      <c r="S7" s="2563"/>
      <c r="T7" s="2563"/>
      <c r="U7" s="2563"/>
      <c r="V7" s="2563"/>
      <c r="W7" s="2563"/>
      <c r="X7" s="2563"/>
      <c r="Y7" s="2563"/>
      <c r="Z7" s="2563"/>
      <c r="AA7" s="2563"/>
      <c r="AB7" s="2564"/>
      <c r="AC7" s="2523"/>
      <c r="AD7" s="2525"/>
      <c r="AE7" s="2562"/>
      <c r="AF7" s="3373"/>
      <c r="AG7" s="2563"/>
      <c r="AH7" s="2563"/>
      <c r="AI7" s="2563"/>
      <c r="AJ7" s="2563"/>
      <c r="AK7" s="2564"/>
      <c r="AL7" s="2752"/>
      <c r="AM7" s="2523"/>
      <c r="AN7" s="2525"/>
      <c r="AO7" s="2562"/>
      <c r="AP7" s="2563"/>
      <c r="AQ7" s="2563"/>
      <c r="AR7" s="2563"/>
      <c r="AS7" s="2563"/>
      <c r="AT7" s="2564"/>
    </row>
    <row r="8" spans="1:46" ht="6" customHeight="1">
      <c r="A8" s="3896"/>
      <c r="B8" s="3896"/>
      <c r="C8" s="3896"/>
      <c r="D8" s="3896"/>
      <c r="E8" s="3896"/>
      <c r="F8" s="3896"/>
      <c r="G8" s="3896"/>
      <c r="H8" s="2717"/>
      <c r="I8" s="2717"/>
      <c r="J8" s="2717"/>
    </row>
    <row r="9" spans="1:46" ht="12" customHeight="1">
      <c r="A9" s="539"/>
      <c r="B9" s="389"/>
      <c r="C9" s="389"/>
      <c r="D9" s="389"/>
      <c r="E9" s="389"/>
      <c r="F9" s="392" t="str">
        <f>収支内訳_不動産!F9</f>
        <v>（自</v>
      </c>
      <c r="G9" s="3581">
        <f>収支内訳_不動産!G9</f>
        <v>45292</v>
      </c>
      <c r="H9" s="3581">
        <f>収支内訳_不動産!H9</f>
        <v>0</v>
      </c>
      <c r="I9" s="3581">
        <f>収支内訳_不動産!I9</f>
        <v>0</v>
      </c>
      <c r="J9" s="392" t="str">
        <f>収支内訳_不動産!J9</f>
        <v>至</v>
      </c>
      <c r="K9" s="3581">
        <f>収支内訳_不動産!K9</f>
        <v>45657</v>
      </c>
      <c r="L9" s="3581">
        <f>収支内訳_不動産!L9</f>
        <v>0</v>
      </c>
      <c r="M9" s="3581">
        <f>収支内訳_不動産!M9</f>
        <v>0</v>
      </c>
      <c r="N9" s="392" t="str">
        <f>収支内訳_不動産!N9</f>
        <v>）</v>
      </c>
      <c r="O9" s="373" t="str">
        <f>収支内訳_不動産!O9</f>
        <v>○不動産所得の収入の内訳（書ききれないときは、適宜の用紙に書いて内訳書に添付してください。)</v>
      </c>
      <c r="P9" s="540"/>
      <c r="Q9" s="540"/>
      <c r="U9" s="373"/>
      <c r="AH9" s="370"/>
      <c r="AM9" s="2758" t="str">
        <f>収支内訳_不動産!AM9</f>
        <v>番号</v>
      </c>
      <c r="AN9" s="3847"/>
      <c r="AO9" s="3848">
        <f>収支内訳_不動産!AO9</f>
        <v>0</v>
      </c>
      <c r="AP9" s="3849"/>
      <c r="AQ9" s="3849"/>
      <c r="AR9" s="3849"/>
      <c r="AS9" s="3849"/>
      <c r="AT9" s="3850"/>
    </row>
    <row r="10" spans="1:46" ht="12" customHeight="1">
      <c r="A10" s="3851" t="str">
        <f>収支内訳_不動産!A10</f>
        <v>科　　目</v>
      </c>
      <c r="B10" s="3852"/>
      <c r="C10" s="3852"/>
      <c r="D10" s="3852"/>
      <c r="E10" s="3852"/>
      <c r="F10" s="3852"/>
      <c r="G10" s="3852"/>
      <c r="H10" s="3853"/>
      <c r="I10" s="3851" t="str">
        <f>収支内訳_不動産!I10</f>
        <v>金額　（円）</v>
      </c>
      <c r="J10" s="3852"/>
      <c r="K10" s="3852"/>
      <c r="L10" s="3852"/>
      <c r="M10" s="3853"/>
      <c r="N10" s="540"/>
      <c r="O10" s="3854">
        <f>収支内訳_不動産!O10</f>
        <v>0</v>
      </c>
      <c r="P10" s="3855"/>
      <c r="Q10" s="2609" t="str">
        <f>収支内訳_不動産!Q10</f>
        <v>用途</v>
      </c>
      <c r="R10" s="2615"/>
      <c r="S10" s="3880" t="str">
        <f>収支内訳_不動産!S10</f>
        <v>不動産の所在地</v>
      </c>
      <c r="T10" s="3881"/>
      <c r="U10" s="3881"/>
      <c r="V10" s="3881"/>
      <c r="W10" s="3882"/>
      <c r="X10" s="3295" t="str">
        <f>収支内訳_不動産!X10</f>
        <v>賃借人の住所・氏名</v>
      </c>
      <c r="Y10" s="3296"/>
      <c r="Z10" s="3296"/>
      <c r="AA10" s="3296"/>
      <c r="AB10" s="3297"/>
      <c r="AC10" s="3856" t="str">
        <f>収支内訳_不動産!AC10</f>
        <v>賃貸契約</v>
      </c>
      <c r="AD10" s="3857"/>
      <c r="AE10" s="3858"/>
      <c r="AF10" s="3856" t="str">
        <f>収支内訳_不動産!AF10</f>
        <v>貸付</v>
      </c>
      <c r="AG10" s="3858"/>
      <c r="AH10" s="541">
        <f>収支内訳_不動産!AH10</f>
        <v>0</v>
      </c>
      <c r="AI10" s="2507" t="str">
        <f>収支内訳_不動産!AI10</f>
        <v>本年中の収入金額　(円)</v>
      </c>
      <c r="AJ10" s="2507"/>
      <c r="AK10" s="2507"/>
      <c r="AL10" s="2507"/>
      <c r="AM10" s="2507"/>
      <c r="AN10" s="2507"/>
      <c r="AO10" s="2507"/>
      <c r="AP10" s="2507"/>
      <c r="AQ10" s="2507"/>
      <c r="AR10" s="542">
        <f>収支内訳_不動産!AR10</f>
        <v>0</v>
      </c>
      <c r="AS10" s="446">
        <f>収支内訳_不動産!AS10</f>
        <v>0</v>
      </c>
      <c r="AT10" s="543">
        <f>収支内訳_不動産!AT10</f>
        <v>0</v>
      </c>
    </row>
    <row r="11" spans="1:46" ht="9.6" customHeight="1">
      <c r="A11" s="2526" t="str">
        <f>収支内訳_不動産!A11</f>
        <v>収入金額</v>
      </c>
      <c r="B11" s="2541" t="str">
        <f>収支内訳_不動産!B11</f>
        <v>賃貸料</v>
      </c>
      <c r="C11" s="2542"/>
      <c r="D11" s="2542"/>
      <c r="E11" s="2542"/>
      <c r="F11" s="2542"/>
      <c r="G11" s="2543"/>
      <c r="H11" s="2549" t="str">
        <f>収支内訳_不動産!H11</f>
        <v>①</v>
      </c>
      <c r="I11" s="3563">
        <f>収支内訳_不動産!I11</f>
        <v>0</v>
      </c>
      <c r="J11" s="3564"/>
      <c r="K11" s="3564"/>
      <c r="L11" s="3564"/>
      <c r="M11" s="3565"/>
      <c r="O11" s="3865">
        <f>収支内訳_不動産!O11</f>
        <v>0</v>
      </c>
      <c r="P11" s="3866"/>
      <c r="Q11" s="544">
        <f>収支内訳_不動産!Q11</f>
        <v>0</v>
      </c>
      <c r="R11" s="545">
        <f>収支内訳_不動産!R11</f>
        <v>0</v>
      </c>
      <c r="S11" s="3883"/>
      <c r="T11" s="3884"/>
      <c r="U11" s="3884"/>
      <c r="V11" s="3884"/>
      <c r="W11" s="3885"/>
      <c r="X11" s="3586"/>
      <c r="Y11" s="3864"/>
      <c r="Z11" s="3864"/>
      <c r="AA11" s="3864"/>
      <c r="AB11" s="3587"/>
      <c r="AC11" s="3576" t="str">
        <f>収支内訳_不動産!AC11</f>
        <v>期間</v>
      </c>
      <c r="AD11" s="3577"/>
      <c r="AE11" s="3578"/>
      <c r="AF11" s="3576" t="str">
        <f>収支内訳_不動産!AF11</f>
        <v>面積</v>
      </c>
      <c r="AG11" s="3578"/>
      <c r="AH11" s="3282" t="str">
        <f>収支内訳_不動産!AH11</f>
        <v>賃　貸　料</v>
      </c>
      <c r="AI11" s="3280"/>
      <c r="AJ11" s="3280"/>
      <c r="AK11" s="3280"/>
      <c r="AL11" s="3281"/>
      <c r="AM11" s="2474" t="str">
        <f>収支内訳_不動産!AM11</f>
        <v>礼金</v>
      </c>
      <c r="AN11" s="3776"/>
      <c r="AO11" s="2475"/>
      <c r="AP11" s="369">
        <f>収支内訳_不動産!AP11</f>
        <v>0</v>
      </c>
      <c r="AQ11" s="369">
        <f>収支内訳_不動産!AQ11</f>
        <v>0</v>
      </c>
      <c r="AR11" s="369">
        <f>収支内訳_不動産!AR11</f>
        <v>0</v>
      </c>
      <c r="AS11" s="544">
        <f>収支内訳_不動産!AS11</f>
        <v>0</v>
      </c>
      <c r="AT11" s="545">
        <f>収支内訳_不動産!AT11</f>
        <v>0</v>
      </c>
    </row>
    <row r="12" spans="1:46" ht="9.6" customHeight="1">
      <c r="A12" s="2527"/>
      <c r="B12" s="2532"/>
      <c r="C12" s="2533"/>
      <c r="D12" s="2533"/>
      <c r="E12" s="2533"/>
      <c r="F12" s="2533"/>
      <c r="G12" s="2534"/>
      <c r="H12" s="3569"/>
      <c r="I12" s="3566"/>
      <c r="J12" s="3567"/>
      <c r="K12" s="3567"/>
      <c r="L12" s="3567"/>
      <c r="M12" s="3568"/>
      <c r="O12" s="3865">
        <f>収支内訳_不動産!O12</f>
        <v>0</v>
      </c>
      <c r="P12" s="3866"/>
      <c r="Q12" s="544">
        <f>収支内訳_不動産!Q12</f>
        <v>0</v>
      </c>
      <c r="R12" s="545">
        <f>収支内訳_不動産!R12</f>
        <v>0</v>
      </c>
      <c r="S12" s="3883"/>
      <c r="T12" s="3884"/>
      <c r="U12" s="3884"/>
      <c r="V12" s="3884"/>
      <c r="W12" s="3885"/>
      <c r="X12" s="3586"/>
      <c r="Y12" s="3864"/>
      <c r="Z12" s="3864"/>
      <c r="AA12" s="3864"/>
      <c r="AB12" s="3587"/>
      <c r="AC12" s="3576"/>
      <c r="AD12" s="3577"/>
      <c r="AE12" s="3578"/>
      <c r="AF12" s="3576"/>
      <c r="AG12" s="3578"/>
      <c r="AH12" s="3664" t="str">
        <f>収支内訳_不動産!AH12</f>
        <v>月額</v>
      </c>
      <c r="AI12" s="3665"/>
      <c r="AJ12" s="3664" t="str">
        <f>収支内訳_不動産!AJ12</f>
        <v>年額</v>
      </c>
      <c r="AK12" s="2301"/>
      <c r="AL12" s="3665"/>
      <c r="AM12" s="3859" t="str">
        <f>収支内訳_不動産!AM12</f>
        <v>権利金</v>
      </c>
      <c r="AN12" s="3860"/>
      <c r="AO12" s="3861"/>
      <c r="AP12" s="369">
        <f>収支内訳_不動産!AP12</f>
        <v>0</v>
      </c>
      <c r="AQ12" s="369">
        <f>収支内訳_不動産!AQ12</f>
        <v>0</v>
      </c>
      <c r="AR12" s="369">
        <f>収支内訳_不動産!AR12</f>
        <v>0</v>
      </c>
      <c r="AS12" s="544">
        <f>収支内訳_不動産!AS12</f>
        <v>0</v>
      </c>
      <c r="AT12" s="545">
        <f>収支内訳_不動産!AT12</f>
        <v>0</v>
      </c>
    </row>
    <row r="13" spans="1:46" ht="9.6" customHeight="1">
      <c r="A13" s="2527"/>
      <c r="B13" s="3841" t="str">
        <f>収支内訳_不動産!B13</f>
        <v>その他の収入</v>
      </c>
      <c r="C13" s="2707" t="str">
        <f>収支内訳_不動産!C13</f>
        <v>礼金・権利金</v>
      </c>
      <c r="D13" s="2708"/>
      <c r="E13" s="2708"/>
      <c r="F13" s="2708"/>
      <c r="G13" s="2709"/>
      <c r="H13" s="2549" t="str">
        <f>収支内訳_不動産!H13</f>
        <v>②</v>
      </c>
      <c r="I13" s="3563">
        <f>収支内訳_不動産!I13</f>
        <v>0</v>
      </c>
      <c r="J13" s="3564"/>
      <c r="K13" s="3564"/>
      <c r="L13" s="3564"/>
      <c r="M13" s="3565"/>
      <c r="O13" s="546">
        <f>収支内訳_不動産!O13</f>
        <v>0</v>
      </c>
      <c r="P13" s="547">
        <f>収支内訳_不動産!P13</f>
        <v>0</v>
      </c>
      <c r="Q13" s="548">
        <f>収支内訳_不動産!Q13</f>
        <v>0</v>
      </c>
      <c r="R13" s="549">
        <f>収支内訳_不動産!R13</f>
        <v>0</v>
      </c>
      <c r="S13" s="3886"/>
      <c r="T13" s="3887"/>
      <c r="U13" s="3887"/>
      <c r="V13" s="3887"/>
      <c r="W13" s="3888"/>
      <c r="X13" s="3298"/>
      <c r="Y13" s="3299"/>
      <c r="Z13" s="3299"/>
      <c r="AA13" s="3299"/>
      <c r="AB13" s="3300"/>
      <c r="AC13" s="550">
        <f>収支内訳_不動産!AC13</f>
        <v>0</v>
      </c>
      <c r="AD13" s="551" t="str">
        <f>収支内訳_不動産!AD13</f>
        <v>年</v>
      </c>
      <c r="AE13" s="552" t="str">
        <f>収支内訳_不動産!AE13</f>
        <v>月</v>
      </c>
      <c r="AF13" s="3862" t="str">
        <f>収支内訳_不動産!AF13</f>
        <v>平方ﾒｰﾄﾙ</v>
      </c>
      <c r="AG13" s="3863"/>
      <c r="AH13" s="3672"/>
      <c r="AI13" s="3673"/>
      <c r="AJ13" s="3672"/>
      <c r="AK13" s="2302"/>
      <c r="AL13" s="3673"/>
      <c r="AM13" s="3608" t="str">
        <f>収支内訳_不動産!AM13</f>
        <v>更新料</v>
      </c>
      <c r="AN13" s="3609"/>
      <c r="AO13" s="3610"/>
      <c r="AP13" s="553">
        <f>収支内訳_不動産!AP13</f>
        <v>0</v>
      </c>
      <c r="AQ13" s="553">
        <f>収支内訳_不動産!AQ13</f>
        <v>0</v>
      </c>
      <c r="AR13" s="553">
        <f>収支内訳_不動産!AR13</f>
        <v>0</v>
      </c>
      <c r="AS13" s="548">
        <f>収支内訳_不動産!AS13</f>
        <v>0</v>
      </c>
      <c r="AT13" s="549">
        <f>収支内訳_不動産!AT13</f>
        <v>0</v>
      </c>
    </row>
    <row r="14" spans="1:46" ht="9.6" customHeight="1">
      <c r="A14" s="2527"/>
      <c r="B14" s="3842"/>
      <c r="C14" s="2710" t="str">
        <f>収支内訳_不動産!C14</f>
        <v>更新料</v>
      </c>
      <c r="D14" s="2711"/>
      <c r="E14" s="2711"/>
      <c r="F14" s="2711"/>
      <c r="G14" s="2712"/>
      <c r="H14" s="3569"/>
      <c r="I14" s="3566"/>
      <c r="J14" s="3567"/>
      <c r="K14" s="3567"/>
      <c r="L14" s="3567"/>
      <c r="M14" s="3568"/>
      <c r="O14" s="2754">
        <f>収支内訳_不動産!O14</f>
        <v>0</v>
      </c>
      <c r="P14" s="2755"/>
      <c r="Q14" s="2754">
        <f>収支内訳_不動産!Q14</f>
        <v>0</v>
      </c>
      <c r="R14" s="2755"/>
      <c r="S14" s="3570">
        <f>収支内訳_不動産!S14</f>
        <v>0</v>
      </c>
      <c r="T14" s="3571"/>
      <c r="U14" s="3571"/>
      <c r="V14" s="3571"/>
      <c r="W14" s="3572"/>
      <c r="X14" s="2546">
        <f>収支内訳_不動産!X14</f>
        <v>0</v>
      </c>
      <c r="Y14" s="2547"/>
      <c r="Z14" s="2547"/>
      <c r="AA14" s="2547"/>
      <c r="AB14" s="2548"/>
      <c r="AC14" s="554" t="str">
        <f>収支内訳_不動産!AC14</f>
        <v>自</v>
      </c>
      <c r="AD14" s="2547" t="str">
        <f>収支内訳_不動産!AD14</f>
        <v>令和</v>
      </c>
      <c r="AE14" s="2548"/>
      <c r="AF14" s="2546">
        <f>収支内訳_不動産!AF14</f>
        <v>0</v>
      </c>
      <c r="AG14" s="2548"/>
      <c r="AH14" s="3831">
        <f>収支内訳_不動産!AH14</f>
        <v>0</v>
      </c>
      <c r="AI14" s="3832"/>
      <c r="AJ14" s="3835">
        <f>収支内訳_不動産!AJ14</f>
        <v>0</v>
      </c>
      <c r="AK14" s="3836"/>
      <c r="AL14" s="3837"/>
      <c r="AM14" s="3835">
        <f>収支内訳_不動産!AM14</f>
        <v>0</v>
      </c>
      <c r="AN14" s="3836"/>
      <c r="AO14" s="3837"/>
      <c r="AP14" s="3835">
        <f>収支内訳_不動産!AP14</f>
        <v>0</v>
      </c>
      <c r="AQ14" s="3836"/>
      <c r="AR14" s="3837"/>
      <c r="AS14" s="3835">
        <f>収支内訳_不動産!AS14</f>
        <v>0</v>
      </c>
      <c r="AT14" s="3837"/>
    </row>
    <row r="15" spans="1:46" ht="9.6" customHeight="1">
      <c r="A15" s="2527"/>
      <c r="B15" s="3842"/>
      <c r="C15" s="2707" t="str">
        <f>収支内訳_不動産!C15</f>
        <v>名義書換料</v>
      </c>
      <c r="D15" s="2708"/>
      <c r="E15" s="2708"/>
      <c r="F15" s="2708"/>
      <c r="G15" s="2709"/>
      <c r="H15" s="2549" t="str">
        <f>収支内訳_不動産!H15</f>
        <v>③</v>
      </c>
      <c r="I15" s="3563">
        <f>収支内訳_不動産!I15</f>
        <v>0</v>
      </c>
      <c r="J15" s="3564"/>
      <c r="K15" s="3564"/>
      <c r="L15" s="3564"/>
      <c r="M15" s="3565"/>
      <c r="O15" s="2756"/>
      <c r="P15" s="2757"/>
      <c r="Q15" s="2756"/>
      <c r="R15" s="2757"/>
      <c r="S15" s="3573"/>
      <c r="T15" s="3574"/>
      <c r="U15" s="3574"/>
      <c r="V15" s="3574"/>
      <c r="W15" s="3575"/>
      <c r="X15" s="2523">
        <f>収支内訳_不動産!X15</f>
        <v>0</v>
      </c>
      <c r="Y15" s="2524"/>
      <c r="Z15" s="2524"/>
      <c r="AA15" s="2524"/>
      <c r="AB15" s="2525"/>
      <c r="AC15" s="555" t="str">
        <f>収支内訳_不動産!AC15</f>
        <v>至</v>
      </c>
      <c r="AD15" s="2524" t="str">
        <f>収支内訳_不動産!AD15</f>
        <v>令和</v>
      </c>
      <c r="AE15" s="2525"/>
      <c r="AF15" s="2523"/>
      <c r="AG15" s="2525"/>
      <c r="AH15" s="3833"/>
      <c r="AI15" s="3834"/>
      <c r="AJ15" s="3838"/>
      <c r="AK15" s="3839"/>
      <c r="AL15" s="3840"/>
      <c r="AM15" s="3838"/>
      <c r="AN15" s="3839"/>
      <c r="AO15" s="3840"/>
      <c r="AP15" s="3838"/>
      <c r="AQ15" s="3839"/>
      <c r="AR15" s="3840"/>
      <c r="AS15" s="3838"/>
      <c r="AT15" s="3840"/>
    </row>
    <row r="16" spans="1:46" ht="9.6" customHeight="1">
      <c r="A16" s="2527"/>
      <c r="B16" s="3842"/>
      <c r="C16" s="2710" t="str">
        <f>収支内訳_不動産!C16</f>
        <v>その他</v>
      </c>
      <c r="D16" s="2711"/>
      <c r="E16" s="2711"/>
      <c r="F16" s="2711"/>
      <c r="G16" s="2712"/>
      <c r="H16" s="3569"/>
      <c r="I16" s="3566"/>
      <c r="J16" s="3567"/>
      <c r="K16" s="3567"/>
      <c r="L16" s="3567"/>
      <c r="M16" s="3568"/>
      <c r="O16" s="2754">
        <f>収支内訳_不動産!O16</f>
        <v>0</v>
      </c>
      <c r="P16" s="2755"/>
      <c r="Q16" s="2754">
        <f>収支内訳_不動産!Q16</f>
        <v>0</v>
      </c>
      <c r="R16" s="2755"/>
      <c r="S16" s="3570">
        <f>収支内訳_不動産!S16</f>
        <v>0</v>
      </c>
      <c r="T16" s="3571"/>
      <c r="U16" s="3571"/>
      <c r="V16" s="3571"/>
      <c r="W16" s="3572"/>
      <c r="X16" s="2546">
        <f>収支内訳_不動産!X16</f>
        <v>0</v>
      </c>
      <c r="Y16" s="2547"/>
      <c r="Z16" s="2547"/>
      <c r="AA16" s="2547"/>
      <c r="AB16" s="2548"/>
      <c r="AC16" s="554" t="str">
        <f>収支内訳_不動産!AC16</f>
        <v>自</v>
      </c>
      <c r="AD16" s="2547" t="str">
        <f>収支内訳_不動産!AD16</f>
        <v>令和</v>
      </c>
      <c r="AE16" s="2548"/>
      <c r="AF16" s="2546">
        <f>収支内訳_不動産!AF16</f>
        <v>0</v>
      </c>
      <c r="AG16" s="2548"/>
      <c r="AH16" s="3831">
        <f>収支内訳_不動産!AH16</f>
        <v>0</v>
      </c>
      <c r="AI16" s="3832"/>
      <c r="AJ16" s="3835">
        <f>収支内訳_不動産!AJ16</f>
        <v>0</v>
      </c>
      <c r="AK16" s="3836"/>
      <c r="AL16" s="3837"/>
      <c r="AM16" s="3835">
        <f>収支内訳_不動産!AM16</f>
        <v>0</v>
      </c>
      <c r="AN16" s="3836"/>
      <c r="AO16" s="3837"/>
      <c r="AP16" s="3835">
        <f>収支内訳_不動産!AP16</f>
        <v>0</v>
      </c>
      <c r="AQ16" s="3836"/>
      <c r="AR16" s="3837"/>
      <c r="AS16" s="3835">
        <f>収支内訳_不動産!AS16</f>
        <v>0</v>
      </c>
      <c r="AT16" s="3837"/>
    </row>
    <row r="17" spans="1:46" ht="9.6" customHeight="1">
      <c r="A17" s="2527"/>
      <c r="B17" s="3842"/>
      <c r="C17" s="2609" t="str">
        <f>収支内訳_不動産!C17</f>
        <v>小計</v>
      </c>
      <c r="D17" s="2610"/>
      <c r="E17" s="2610" t="str">
        <f>収支内訳_不動産!E17</f>
        <v>（②＋③）</v>
      </c>
      <c r="F17" s="2610"/>
      <c r="G17" s="2615"/>
      <c r="H17" s="2549" t="str">
        <f>収支内訳_不動産!H17</f>
        <v>④</v>
      </c>
      <c r="I17" s="3563">
        <f>収支内訳_不動産!I17</f>
        <v>0</v>
      </c>
      <c r="J17" s="3564"/>
      <c r="K17" s="3564"/>
      <c r="L17" s="3564"/>
      <c r="M17" s="3565"/>
      <c r="O17" s="2756"/>
      <c r="P17" s="2757"/>
      <c r="Q17" s="2756"/>
      <c r="R17" s="2757"/>
      <c r="S17" s="3573"/>
      <c r="T17" s="3574"/>
      <c r="U17" s="3574"/>
      <c r="V17" s="3574"/>
      <c r="W17" s="3575"/>
      <c r="X17" s="2523">
        <f>収支内訳_不動産!X17</f>
        <v>0</v>
      </c>
      <c r="Y17" s="2524"/>
      <c r="Z17" s="2524"/>
      <c r="AA17" s="2524"/>
      <c r="AB17" s="2525"/>
      <c r="AC17" s="555" t="str">
        <f>収支内訳_不動産!AC17</f>
        <v>至</v>
      </c>
      <c r="AD17" s="2524" t="str">
        <f>収支内訳_不動産!AD17</f>
        <v>令和</v>
      </c>
      <c r="AE17" s="2525"/>
      <c r="AF17" s="2523"/>
      <c r="AG17" s="2525"/>
      <c r="AH17" s="3833"/>
      <c r="AI17" s="3834"/>
      <c r="AJ17" s="3838"/>
      <c r="AK17" s="3839"/>
      <c r="AL17" s="3840"/>
      <c r="AM17" s="3838"/>
      <c r="AN17" s="3839"/>
      <c r="AO17" s="3840"/>
      <c r="AP17" s="3838"/>
      <c r="AQ17" s="3839"/>
      <c r="AR17" s="3840"/>
      <c r="AS17" s="3838"/>
      <c r="AT17" s="3840"/>
    </row>
    <row r="18" spans="1:46" ht="9.6" customHeight="1">
      <c r="A18" s="2527"/>
      <c r="B18" s="3842"/>
      <c r="C18" s="2612"/>
      <c r="D18" s="2613"/>
      <c r="E18" s="2613"/>
      <c r="F18" s="2613"/>
      <c r="G18" s="2616"/>
      <c r="H18" s="3569"/>
      <c r="I18" s="3566"/>
      <c r="J18" s="3567"/>
      <c r="K18" s="3567"/>
      <c r="L18" s="3567"/>
      <c r="M18" s="3568"/>
      <c r="O18" s="2754">
        <f>収支内訳_不動産!O18</f>
        <v>0</v>
      </c>
      <c r="P18" s="2755"/>
      <c r="Q18" s="2754">
        <f>収支内訳_不動産!Q18</f>
        <v>0</v>
      </c>
      <c r="R18" s="2755"/>
      <c r="S18" s="3570">
        <f>収支内訳_不動産!S18</f>
        <v>0</v>
      </c>
      <c r="T18" s="3571"/>
      <c r="U18" s="3571"/>
      <c r="V18" s="3571"/>
      <c r="W18" s="3572"/>
      <c r="X18" s="2546">
        <f>収支内訳_不動産!X18</f>
        <v>0</v>
      </c>
      <c r="Y18" s="2547"/>
      <c r="Z18" s="2547"/>
      <c r="AA18" s="2547"/>
      <c r="AB18" s="2548"/>
      <c r="AC18" s="554" t="str">
        <f>収支内訳_不動産!AC18</f>
        <v>自</v>
      </c>
      <c r="AD18" s="2547" t="str">
        <f>収支内訳_不動産!AD18</f>
        <v>令和</v>
      </c>
      <c r="AE18" s="2548"/>
      <c r="AF18" s="2546">
        <f>収支内訳_不動産!AF18</f>
        <v>0</v>
      </c>
      <c r="AG18" s="2548"/>
      <c r="AH18" s="3831">
        <f>収支内訳_不動産!AH18</f>
        <v>0</v>
      </c>
      <c r="AI18" s="3832"/>
      <c r="AJ18" s="3835">
        <f>収支内訳_不動産!AJ18</f>
        <v>0</v>
      </c>
      <c r="AK18" s="3836"/>
      <c r="AL18" s="3837"/>
      <c r="AM18" s="3835">
        <f>収支内訳_不動産!AM18</f>
        <v>0</v>
      </c>
      <c r="AN18" s="3836"/>
      <c r="AO18" s="3837"/>
      <c r="AP18" s="3835">
        <f>収支内訳_不動産!AP18</f>
        <v>0</v>
      </c>
      <c r="AQ18" s="3836"/>
      <c r="AR18" s="3837"/>
      <c r="AS18" s="3835">
        <f>収支内訳_不動産!AS18</f>
        <v>0</v>
      </c>
      <c r="AT18" s="3837"/>
    </row>
    <row r="19" spans="1:46" ht="9.6" customHeight="1">
      <c r="A19" s="2527"/>
      <c r="B19" s="556"/>
      <c r="C19" s="557"/>
      <c r="D19" s="3843" t="str">
        <f>収支内訳_不動産!D19</f>
        <v>計</v>
      </c>
      <c r="E19" s="2610" t="str">
        <f>収支内訳_不動産!E19</f>
        <v>（①＋④）</v>
      </c>
      <c r="F19" s="2610"/>
      <c r="G19" s="2615"/>
      <c r="H19" s="2549" t="str">
        <f>収支内訳_不動産!H19</f>
        <v>⑤</v>
      </c>
      <c r="I19" s="3563">
        <f>収支内訳_不動産!I19</f>
        <v>0</v>
      </c>
      <c r="J19" s="3564"/>
      <c r="K19" s="3564"/>
      <c r="L19" s="3564"/>
      <c r="M19" s="3565"/>
      <c r="O19" s="2756"/>
      <c r="P19" s="2757"/>
      <c r="Q19" s="2756"/>
      <c r="R19" s="2757"/>
      <c r="S19" s="3573"/>
      <c r="T19" s="3574"/>
      <c r="U19" s="3574"/>
      <c r="V19" s="3574"/>
      <c r="W19" s="3575"/>
      <c r="X19" s="2523">
        <f>収支内訳_不動産!X19</f>
        <v>0</v>
      </c>
      <c r="Y19" s="2524"/>
      <c r="Z19" s="2524"/>
      <c r="AA19" s="2524"/>
      <c r="AB19" s="2525"/>
      <c r="AC19" s="555" t="str">
        <f>収支内訳_不動産!AC19</f>
        <v>至</v>
      </c>
      <c r="AD19" s="2524" t="str">
        <f>収支内訳_不動産!AD19</f>
        <v>令和</v>
      </c>
      <c r="AE19" s="2525"/>
      <c r="AF19" s="2523"/>
      <c r="AG19" s="2525"/>
      <c r="AH19" s="3833"/>
      <c r="AI19" s="3834"/>
      <c r="AJ19" s="3838"/>
      <c r="AK19" s="3839"/>
      <c r="AL19" s="3840"/>
      <c r="AM19" s="3838"/>
      <c r="AN19" s="3839"/>
      <c r="AO19" s="3840"/>
      <c r="AP19" s="3838"/>
      <c r="AQ19" s="3839"/>
      <c r="AR19" s="3840"/>
      <c r="AS19" s="3838"/>
      <c r="AT19" s="3840"/>
    </row>
    <row r="20" spans="1:46" ht="9.6" customHeight="1" thickBot="1">
      <c r="A20" s="2527"/>
      <c r="B20" s="558"/>
      <c r="C20" s="557"/>
      <c r="D20" s="3844"/>
      <c r="E20" s="2675"/>
      <c r="F20" s="2675"/>
      <c r="G20" s="3330"/>
      <c r="H20" s="3569"/>
      <c r="I20" s="3566"/>
      <c r="J20" s="3567"/>
      <c r="K20" s="3567"/>
      <c r="L20" s="3567"/>
      <c r="M20" s="3568"/>
      <c r="O20" s="2754">
        <f>収支内訳_不動産!O20</f>
        <v>0</v>
      </c>
      <c r="P20" s="2755"/>
      <c r="Q20" s="2754">
        <f>収支内訳_不動産!Q20</f>
        <v>0</v>
      </c>
      <c r="R20" s="2755"/>
      <c r="S20" s="3570">
        <f>収支内訳_不動産!S20</f>
        <v>0</v>
      </c>
      <c r="T20" s="3571"/>
      <c r="U20" s="3571"/>
      <c r="V20" s="3571"/>
      <c r="W20" s="3572"/>
      <c r="X20" s="2546">
        <f>収支内訳_不動産!X20</f>
        <v>0</v>
      </c>
      <c r="Y20" s="2547"/>
      <c r="Z20" s="2547"/>
      <c r="AA20" s="2547"/>
      <c r="AB20" s="2548"/>
      <c r="AC20" s="554" t="str">
        <f>収支内訳_不動産!AC20</f>
        <v>自</v>
      </c>
      <c r="AD20" s="2547" t="str">
        <f>収支内訳_不動産!AD20</f>
        <v>令和</v>
      </c>
      <c r="AE20" s="2548"/>
      <c r="AF20" s="2546">
        <f>収支内訳_不動産!AF20</f>
        <v>0</v>
      </c>
      <c r="AG20" s="2548"/>
      <c r="AH20" s="3831">
        <f>収支内訳_不動産!AH20</f>
        <v>0</v>
      </c>
      <c r="AI20" s="3832"/>
      <c r="AJ20" s="3835">
        <f>収支内訳_不動産!AJ20</f>
        <v>0</v>
      </c>
      <c r="AK20" s="3836"/>
      <c r="AL20" s="3837"/>
      <c r="AM20" s="3835">
        <f>収支内訳_不動産!AM20</f>
        <v>0</v>
      </c>
      <c r="AN20" s="3836"/>
      <c r="AO20" s="3837"/>
      <c r="AP20" s="3835">
        <f>収支内訳_不動産!AP20</f>
        <v>0</v>
      </c>
      <c r="AQ20" s="3836"/>
      <c r="AR20" s="3837"/>
      <c r="AS20" s="3835">
        <f>収支内訳_不動産!AS20</f>
        <v>0</v>
      </c>
      <c r="AT20" s="3837"/>
    </row>
    <row r="21" spans="1:46" ht="9.6" customHeight="1" thickTop="1">
      <c r="A21" s="2638" t="str">
        <f>収支内訳_不動産!A21</f>
        <v>経　　　　　　費</v>
      </c>
      <c r="B21" s="2623" t="str">
        <f>収支内訳_不動産!B21</f>
        <v>給料賃金</v>
      </c>
      <c r="C21" s="2624"/>
      <c r="D21" s="2624"/>
      <c r="E21" s="2624"/>
      <c r="F21" s="2624"/>
      <c r="G21" s="2625"/>
      <c r="H21" s="2549" t="str">
        <f>収支内訳_不動産!H21</f>
        <v>⑥</v>
      </c>
      <c r="I21" s="3563">
        <f>収支内訳_不動産!I21</f>
        <v>0</v>
      </c>
      <c r="J21" s="3564"/>
      <c r="K21" s="3564"/>
      <c r="L21" s="3564"/>
      <c r="M21" s="3565"/>
      <c r="O21" s="2756"/>
      <c r="P21" s="2757"/>
      <c r="Q21" s="2756"/>
      <c r="R21" s="2757"/>
      <c r="S21" s="3573"/>
      <c r="T21" s="3574"/>
      <c r="U21" s="3574"/>
      <c r="V21" s="3574"/>
      <c r="W21" s="3575"/>
      <c r="X21" s="2523">
        <f>収支内訳_不動産!X21</f>
        <v>0</v>
      </c>
      <c r="Y21" s="2524"/>
      <c r="Z21" s="2524"/>
      <c r="AA21" s="2524"/>
      <c r="AB21" s="2525"/>
      <c r="AC21" s="555" t="str">
        <f>収支内訳_不動産!AC21</f>
        <v>至</v>
      </c>
      <c r="AD21" s="2524" t="str">
        <f>収支内訳_不動産!AD21</f>
        <v>令和</v>
      </c>
      <c r="AE21" s="2525"/>
      <c r="AF21" s="2523"/>
      <c r="AG21" s="2525"/>
      <c r="AH21" s="3833"/>
      <c r="AI21" s="3834"/>
      <c r="AJ21" s="3838"/>
      <c r="AK21" s="3839"/>
      <c r="AL21" s="3840"/>
      <c r="AM21" s="3838"/>
      <c r="AN21" s="3839"/>
      <c r="AO21" s="3840"/>
      <c r="AP21" s="3838"/>
      <c r="AQ21" s="3839"/>
      <c r="AR21" s="3840"/>
      <c r="AS21" s="3838"/>
      <c r="AT21" s="3840"/>
    </row>
    <row r="22" spans="1:46" ht="9.6" customHeight="1">
      <c r="A22" s="2527"/>
      <c r="B22" s="2532"/>
      <c r="C22" s="2533"/>
      <c r="D22" s="2533"/>
      <c r="E22" s="2533"/>
      <c r="F22" s="2533"/>
      <c r="G22" s="2534"/>
      <c r="H22" s="3569"/>
      <c r="I22" s="3566"/>
      <c r="J22" s="3567"/>
      <c r="K22" s="3567"/>
      <c r="L22" s="3567"/>
      <c r="M22" s="3568"/>
      <c r="O22" s="2754">
        <f>収支内訳_不動産!O22</f>
        <v>0</v>
      </c>
      <c r="P22" s="2755"/>
      <c r="Q22" s="2754">
        <f>収支内訳_不動産!Q22</f>
        <v>0</v>
      </c>
      <c r="R22" s="2755"/>
      <c r="S22" s="3570">
        <f>収支内訳_不動産!S22</f>
        <v>0</v>
      </c>
      <c r="T22" s="3571"/>
      <c r="U22" s="3571"/>
      <c r="V22" s="3571"/>
      <c r="W22" s="3572"/>
      <c r="X22" s="2546">
        <f>収支内訳_不動産!X22</f>
        <v>0</v>
      </c>
      <c r="Y22" s="2547"/>
      <c r="Z22" s="2547"/>
      <c r="AA22" s="2547"/>
      <c r="AB22" s="2548"/>
      <c r="AC22" s="554" t="str">
        <f>収支内訳_不動産!AC22</f>
        <v>自</v>
      </c>
      <c r="AD22" s="2547" t="str">
        <f>収支内訳_不動産!AD22</f>
        <v>令和</v>
      </c>
      <c r="AE22" s="2548"/>
      <c r="AF22" s="2546">
        <f>収支内訳_不動産!AF22</f>
        <v>0</v>
      </c>
      <c r="AG22" s="2548"/>
      <c r="AH22" s="3831">
        <f>収支内訳_不動産!AH22</f>
        <v>0</v>
      </c>
      <c r="AI22" s="3832"/>
      <c r="AJ22" s="3835">
        <f>収支内訳_不動産!AJ22</f>
        <v>0</v>
      </c>
      <c r="AK22" s="3836"/>
      <c r="AL22" s="3837"/>
      <c r="AM22" s="3835">
        <f>収支内訳_不動産!AM22</f>
        <v>0</v>
      </c>
      <c r="AN22" s="3836"/>
      <c r="AO22" s="3837"/>
      <c r="AP22" s="3835">
        <f>収支内訳_不動産!AP22</f>
        <v>0</v>
      </c>
      <c r="AQ22" s="3836"/>
      <c r="AR22" s="3837"/>
      <c r="AS22" s="3835">
        <f>収支内訳_不動産!AS22</f>
        <v>0</v>
      </c>
      <c r="AT22" s="3837"/>
    </row>
    <row r="23" spans="1:46" ht="9.6" customHeight="1">
      <c r="A23" s="2527"/>
      <c r="B23" s="2541" t="str">
        <f>収支内訳_不動産!B23</f>
        <v>減価償却費</v>
      </c>
      <c r="C23" s="2542"/>
      <c r="D23" s="2542"/>
      <c r="E23" s="2542"/>
      <c r="F23" s="2542"/>
      <c r="G23" s="2543"/>
      <c r="H23" s="2549" t="str">
        <f>収支内訳_不動産!H23</f>
        <v>⑦</v>
      </c>
      <c r="I23" s="3563">
        <f>収支内訳_不動産!I23</f>
        <v>0</v>
      </c>
      <c r="J23" s="3564"/>
      <c r="K23" s="3564"/>
      <c r="L23" s="3564"/>
      <c r="M23" s="3565"/>
      <c r="O23" s="2756"/>
      <c r="P23" s="2757"/>
      <c r="Q23" s="2756"/>
      <c r="R23" s="2757"/>
      <c r="S23" s="3573"/>
      <c r="T23" s="3574"/>
      <c r="U23" s="3574"/>
      <c r="V23" s="3574"/>
      <c r="W23" s="3575"/>
      <c r="X23" s="2523">
        <f>収支内訳_不動産!X23</f>
        <v>0</v>
      </c>
      <c r="Y23" s="2524"/>
      <c r="Z23" s="2524"/>
      <c r="AA23" s="2524"/>
      <c r="AB23" s="2525"/>
      <c r="AC23" s="555" t="str">
        <f>収支内訳_不動産!AC23</f>
        <v>至</v>
      </c>
      <c r="AD23" s="2524" t="str">
        <f>収支内訳_不動産!AD23</f>
        <v>令和</v>
      </c>
      <c r="AE23" s="2525"/>
      <c r="AF23" s="2523"/>
      <c r="AG23" s="2525"/>
      <c r="AH23" s="3833"/>
      <c r="AI23" s="3834"/>
      <c r="AJ23" s="3838"/>
      <c r="AK23" s="3839"/>
      <c r="AL23" s="3840"/>
      <c r="AM23" s="3838"/>
      <c r="AN23" s="3839"/>
      <c r="AO23" s="3840"/>
      <c r="AP23" s="3838"/>
      <c r="AQ23" s="3839"/>
      <c r="AR23" s="3840"/>
      <c r="AS23" s="3838"/>
      <c r="AT23" s="3840"/>
    </row>
    <row r="24" spans="1:46" ht="9.6" customHeight="1">
      <c r="A24" s="2527"/>
      <c r="B24" s="2532"/>
      <c r="C24" s="2533"/>
      <c r="D24" s="2533"/>
      <c r="E24" s="2533"/>
      <c r="F24" s="2533"/>
      <c r="G24" s="2534"/>
      <c r="H24" s="3569"/>
      <c r="I24" s="3566"/>
      <c r="J24" s="3567"/>
      <c r="K24" s="3567"/>
      <c r="L24" s="3567"/>
      <c r="M24" s="3568"/>
      <c r="O24" s="2754">
        <f>収支内訳_不動産!O24</f>
        <v>0</v>
      </c>
      <c r="P24" s="2755"/>
      <c r="Q24" s="2754">
        <f>収支内訳_不動産!Q24</f>
        <v>0</v>
      </c>
      <c r="R24" s="2755"/>
      <c r="S24" s="3570">
        <f>収支内訳_不動産!S24</f>
        <v>0</v>
      </c>
      <c r="T24" s="3571"/>
      <c r="U24" s="3571"/>
      <c r="V24" s="3571"/>
      <c r="W24" s="3572"/>
      <c r="X24" s="2546">
        <f>収支内訳_不動産!X24</f>
        <v>0</v>
      </c>
      <c r="Y24" s="2547"/>
      <c r="Z24" s="2547"/>
      <c r="AA24" s="2547"/>
      <c r="AB24" s="2548"/>
      <c r="AC24" s="554" t="str">
        <f>収支内訳_不動産!AC24</f>
        <v>自</v>
      </c>
      <c r="AD24" s="2547" t="str">
        <f>収支内訳_不動産!AD24</f>
        <v>令和</v>
      </c>
      <c r="AE24" s="2548"/>
      <c r="AF24" s="2546">
        <f>収支内訳_不動産!AF24</f>
        <v>0</v>
      </c>
      <c r="AG24" s="2548"/>
      <c r="AH24" s="3831">
        <f>収支内訳_不動産!AH24</f>
        <v>0</v>
      </c>
      <c r="AI24" s="3832"/>
      <c r="AJ24" s="3835">
        <f>収支内訳_不動産!AJ24</f>
        <v>0</v>
      </c>
      <c r="AK24" s="3836"/>
      <c r="AL24" s="3837"/>
      <c r="AM24" s="3835">
        <f>収支内訳_不動産!AM24</f>
        <v>0</v>
      </c>
      <c r="AN24" s="3836"/>
      <c r="AO24" s="3837"/>
      <c r="AP24" s="3835">
        <f>収支内訳_不動産!AP24</f>
        <v>0</v>
      </c>
      <c r="AQ24" s="3836"/>
      <c r="AR24" s="3837"/>
      <c r="AS24" s="3835">
        <f>収支内訳_不動産!AS24</f>
        <v>0</v>
      </c>
      <c r="AT24" s="3837"/>
    </row>
    <row r="25" spans="1:46" ht="9.6" customHeight="1">
      <c r="A25" s="2527"/>
      <c r="B25" s="2541" t="str">
        <f>収支内訳_不動産!B25</f>
        <v>貸倒金</v>
      </c>
      <c r="C25" s="2542"/>
      <c r="D25" s="2542"/>
      <c r="E25" s="2542"/>
      <c r="F25" s="2542"/>
      <c r="G25" s="2543"/>
      <c r="H25" s="2549" t="str">
        <f>収支内訳_不動産!H25</f>
        <v>⑧</v>
      </c>
      <c r="I25" s="3563">
        <f>収支内訳_不動産!I25</f>
        <v>0</v>
      </c>
      <c r="J25" s="3564"/>
      <c r="K25" s="3564"/>
      <c r="L25" s="3564"/>
      <c r="M25" s="3565"/>
      <c r="O25" s="2756"/>
      <c r="P25" s="2757"/>
      <c r="Q25" s="2756"/>
      <c r="R25" s="2757"/>
      <c r="S25" s="3573"/>
      <c r="T25" s="3574"/>
      <c r="U25" s="3574"/>
      <c r="V25" s="3574"/>
      <c r="W25" s="3575"/>
      <c r="X25" s="2523">
        <f>収支内訳_不動産!X25</f>
        <v>0</v>
      </c>
      <c r="Y25" s="2524"/>
      <c r="Z25" s="2524"/>
      <c r="AA25" s="2524"/>
      <c r="AB25" s="2525"/>
      <c r="AC25" s="555" t="str">
        <f>収支内訳_不動産!AC25</f>
        <v>至</v>
      </c>
      <c r="AD25" s="2524" t="str">
        <f>収支内訳_不動産!AD25</f>
        <v>令和</v>
      </c>
      <c r="AE25" s="2525"/>
      <c r="AF25" s="2523"/>
      <c r="AG25" s="2525"/>
      <c r="AH25" s="3833"/>
      <c r="AI25" s="3834"/>
      <c r="AJ25" s="3838"/>
      <c r="AK25" s="3839"/>
      <c r="AL25" s="3840"/>
      <c r="AM25" s="3838"/>
      <c r="AN25" s="3839"/>
      <c r="AO25" s="3840"/>
      <c r="AP25" s="3838"/>
      <c r="AQ25" s="3839"/>
      <c r="AR25" s="3840"/>
      <c r="AS25" s="3838"/>
      <c r="AT25" s="3840"/>
    </row>
    <row r="26" spans="1:46" ht="9.6" customHeight="1">
      <c r="A26" s="2527"/>
      <c r="B26" s="2532"/>
      <c r="C26" s="2533"/>
      <c r="D26" s="2533"/>
      <c r="E26" s="2533"/>
      <c r="F26" s="2533"/>
      <c r="G26" s="2534"/>
      <c r="H26" s="3569"/>
      <c r="I26" s="3566"/>
      <c r="J26" s="3567"/>
      <c r="K26" s="3567"/>
      <c r="L26" s="3567"/>
      <c r="M26" s="3568"/>
      <c r="O26" s="2754">
        <f>収支内訳_不動産!O26</f>
        <v>0</v>
      </c>
      <c r="P26" s="2755"/>
      <c r="Q26" s="2754">
        <f>収支内訳_不動産!Q26</f>
        <v>0</v>
      </c>
      <c r="R26" s="2755"/>
      <c r="S26" s="3570">
        <f>収支内訳_不動産!S26</f>
        <v>0</v>
      </c>
      <c r="T26" s="3571"/>
      <c r="U26" s="3571"/>
      <c r="V26" s="3571"/>
      <c r="W26" s="3572"/>
      <c r="X26" s="2546">
        <f>収支内訳_不動産!X26</f>
        <v>0</v>
      </c>
      <c r="Y26" s="2547"/>
      <c r="Z26" s="2547"/>
      <c r="AA26" s="2547"/>
      <c r="AB26" s="2548"/>
      <c r="AC26" s="554" t="str">
        <f>収支内訳_不動産!AC26</f>
        <v>自</v>
      </c>
      <c r="AD26" s="2547" t="str">
        <f>収支内訳_不動産!AD26</f>
        <v>令和</v>
      </c>
      <c r="AE26" s="2548"/>
      <c r="AF26" s="2546">
        <f>収支内訳_不動産!AF26</f>
        <v>0</v>
      </c>
      <c r="AG26" s="2548"/>
      <c r="AH26" s="3831">
        <f>収支内訳_不動産!AH26</f>
        <v>0</v>
      </c>
      <c r="AI26" s="3832"/>
      <c r="AJ26" s="3835">
        <f>収支内訳_不動産!AJ26</f>
        <v>0</v>
      </c>
      <c r="AK26" s="3836"/>
      <c r="AL26" s="3837"/>
      <c r="AM26" s="3835">
        <f>収支内訳_不動産!AM26</f>
        <v>0</v>
      </c>
      <c r="AN26" s="3836"/>
      <c r="AO26" s="3837"/>
      <c r="AP26" s="3835">
        <f>収支内訳_不動産!AP26</f>
        <v>0</v>
      </c>
      <c r="AQ26" s="3836"/>
      <c r="AR26" s="3837"/>
      <c r="AS26" s="3835">
        <f>収支内訳_不動産!AS26</f>
        <v>0</v>
      </c>
      <c r="AT26" s="3837"/>
    </row>
    <row r="27" spans="1:46" ht="9.6" customHeight="1">
      <c r="A27" s="2527"/>
      <c r="B27" s="2541" t="str">
        <f>収支内訳_不動産!B27</f>
        <v>地代家賃</v>
      </c>
      <c r="C27" s="3558"/>
      <c r="D27" s="3558"/>
      <c r="E27" s="3558"/>
      <c r="F27" s="3558"/>
      <c r="G27" s="3559"/>
      <c r="H27" s="2549" t="str">
        <f>収支内訳_不動産!H27</f>
        <v>⑨</v>
      </c>
      <c r="I27" s="3563">
        <f>収支内訳_不動産!I27</f>
        <v>0</v>
      </c>
      <c r="J27" s="3564"/>
      <c r="K27" s="3564"/>
      <c r="L27" s="3564"/>
      <c r="M27" s="3565"/>
      <c r="O27" s="2756"/>
      <c r="P27" s="2757"/>
      <c r="Q27" s="2756"/>
      <c r="R27" s="2757"/>
      <c r="S27" s="3573"/>
      <c r="T27" s="3574"/>
      <c r="U27" s="3574"/>
      <c r="V27" s="3574"/>
      <c r="W27" s="3575"/>
      <c r="X27" s="2523">
        <f>収支内訳_不動産!X27</f>
        <v>0</v>
      </c>
      <c r="Y27" s="2524"/>
      <c r="Z27" s="2524"/>
      <c r="AA27" s="2524"/>
      <c r="AB27" s="2525"/>
      <c r="AC27" s="555" t="str">
        <f>収支内訳_不動産!AC27</f>
        <v>至</v>
      </c>
      <c r="AD27" s="2524" t="str">
        <f>収支内訳_不動産!AD27</f>
        <v>令和</v>
      </c>
      <c r="AE27" s="2525"/>
      <c r="AF27" s="2523"/>
      <c r="AG27" s="2525"/>
      <c r="AH27" s="3833"/>
      <c r="AI27" s="3834"/>
      <c r="AJ27" s="3838"/>
      <c r="AK27" s="3839"/>
      <c r="AL27" s="3840"/>
      <c r="AM27" s="3838"/>
      <c r="AN27" s="3839"/>
      <c r="AO27" s="3840"/>
      <c r="AP27" s="3838"/>
      <c r="AQ27" s="3839"/>
      <c r="AR27" s="3840"/>
      <c r="AS27" s="3838"/>
      <c r="AT27" s="3840"/>
    </row>
    <row r="28" spans="1:46" ht="9.6" customHeight="1">
      <c r="A28" s="2527"/>
      <c r="B28" s="3560"/>
      <c r="C28" s="3561"/>
      <c r="D28" s="3561"/>
      <c r="E28" s="3561"/>
      <c r="F28" s="3561"/>
      <c r="G28" s="3562"/>
      <c r="H28" s="3569"/>
      <c r="I28" s="3566"/>
      <c r="J28" s="3567"/>
      <c r="K28" s="3567"/>
      <c r="L28" s="3567"/>
      <c r="M28" s="3568"/>
      <c r="O28" s="2754">
        <f>収支内訳_不動産!O28</f>
        <v>0</v>
      </c>
      <c r="P28" s="2755"/>
      <c r="Q28" s="2754">
        <f>収支内訳_不動産!Q28</f>
        <v>0</v>
      </c>
      <c r="R28" s="2755"/>
      <c r="S28" s="3570">
        <f>収支内訳_不動産!S28</f>
        <v>0</v>
      </c>
      <c r="T28" s="3571"/>
      <c r="U28" s="3571"/>
      <c r="V28" s="3571"/>
      <c r="W28" s="3572"/>
      <c r="X28" s="2546">
        <f>収支内訳_不動産!X28</f>
        <v>0</v>
      </c>
      <c r="Y28" s="2547"/>
      <c r="Z28" s="2547"/>
      <c r="AA28" s="2547"/>
      <c r="AB28" s="2548"/>
      <c r="AC28" s="554" t="str">
        <f>収支内訳_不動産!AC28</f>
        <v>自</v>
      </c>
      <c r="AD28" s="2547" t="str">
        <f>収支内訳_不動産!AD28</f>
        <v>令和</v>
      </c>
      <c r="AE28" s="2548"/>
      <c r="AF28" s="2546">
        <f>収支内訳_不動産!AF28</f>
        <v>0</v>
      </c>
      <c r="AG28" s="2548"/>
      <c r="AH28" s="3831">
        <f>収支内訳_不動産!AH28</f>
        <v>0</v>
      </c>
      <c r="AI28" s="3832"/>
      <c r="AJ28" s="3835">
        <f>収支内訳_不動産!AJ28</f>
        <v>0</v>
      </c>
      <c r="AK28" s="3836"/>
      <c r="AL28" s="3837"/>
      <c r="AM28" s="3835">
        <f>収支内訳_不動産!AM28</f>
        <v>0</v>
      </c>
      <c r="AN28" s="3836"/>
      <c r="AO28" s="3837"/>
      <c r="AP28" s="3835">
        <f>収支内訳_不動産!AP28</f>
        <v>0</v>
      </c>
      <c r="AQ28" s="3836"/>
      <c r="AR28" s="3837"/>
      <c r="AS28" s="3835">
        <f>収支内訳_不動産!AS28</f>
        <v>0</v>
      </c>
      <c r="AT28" s="3837"/>
    </row>
    <row r="29" spans="1:46" ht="9.6" customHeight="1">
      <c r="A29" s="2527"/>
      <c r="B29" s="2541" t="str">
        <f>収支内訳_不動産!B29</f>
        <v>借入金利子</v>
      </c>
      <c r="C29" s="2542"/>
      <c r="D29" s="2542"/>
      <c r="E29" s="2542"/>
      <c r="F29" s="2542"/>
      <c r="G29" s="2543"/>
      <c r="H29" s="2549" t="str">
        <f>収支内訳_不動産!H29</f>
        <v>⑩</v>
      </c>
      <c r="I29" s="3563">
        <f>収支内訳_不動産!I29</f>
        <v>0</v>
      </c>
      <c r="J29" s="3564"/>
      <c r="K29" s="3564"/>
      <c r="L29" s="3564"/>
      <c r="M29" s="3565"/>
      <c r="O29" s="2756"/>
      <c r="P29" s="2757"/>
      <c r="Q29" s="2756"/>
      <c r="R29" s="2757"/>
      <c r="S29" s="3573"/>
      <c r="T29" s="3574"/>
      <c r="U29" s="3574"/>
      <c r="V29" s="3574"/>
      <c r="W29" s="3575"/>
      <c r="X29" s="2523">
        <f>収支内訳_不動産!X29</f>
        <v>0</v>
      </c>
      <c r="Y29" s="2524"/>
      <c r="Z29" s="2524"/>
      <c r="AA29" s="2524"/>
      <c r="AB29" s="2525"/>
      <c r="AC29" s="555" t="str">
        <f>収支内訳_不動産!AC29</f>
        <v>至</v>
      </c>
      <c r="AD29" s="2524" t="str">
        <f>収支内訳_不動産!AD29</f>
        <v>令和</v>
      </c>
      <c r="AE29" s="2525"/>
      <c r="AF29" s="2523"/>
      <c r="AG29" s="2525"/>
      <c r="AH29" s="3833"/>
      <c r="AI29" s="3834"/>
      <c r="AJ29" s="3838"/>
      <c r="AK29" s="3839"/>
      <c r="AL29" s="3840"/>
      <c r="AM29" s="3838"/>
      <c r="AN29" s="3839"/>
      <c r="AO29" s="3840"/>
      <c r="AP29" s="3838"/>
      <c r="AQ29" s="3839"/>
      <c r="AR29" s="3840"/>
      <c r="AS29" s="3838"/>
      <c r="AT29" s="3840"/>
    </row>
    <row r="30" spans="1:46" ht="9.6" customHeight="1">
      <c r="A30" s="2527"/>
      <c r="B30" s="2532"/>
      <c r="C30" s="2533"/>
      <c r="D30" s="2533"/>
      <c r="E30" s="2533"/>
      <c r="F30" s="2533"/>
      <c r="G30" s="2534"/>
      <c r="H30" s="3569"/>
      <c r="I30" s="3566"/>
      <c r="J30" s="3567"/>
      <c r="K30" s="3567"/>
      <c r="L30" s="3567"/>
      <c r="M30" s="3568"/>
      <c r="O30" s="2754">
        <f>収支内訳_不動産!O30</f>
        <v>0</v>
      </c>
      <c r="P30" s="2755"/>
      <c r="Q30" s="2754">
        <f>収支内訳_不動産!Q30</f>
        <v>0</v>
      </c>
      <c r="R30" s="2755"/>
      <c r="S30" s="3570">
        <f>収支内訳_不動産!S30</f>
        <v>0</v>
      </c>
      <c r="T30" s="3571"/>
      <c r="U30" s="3571"/>
      <c r="V30" s="3571"/>
      <c r="W30" s="3572"/>
      <c r="X30" s="2546">
        <f>収支内訳_不動産!X30</f>
        <v>0</v>
      </c>
      <c r="Y30" s="2547"/>
      <c r="Z30" s="2547"/>
      <c r="AA30" s="2547"/>
      <c r="AB30" s="2548"/>
      <c r="AC30" s="554" t="str">
        <f>収支内訳_不動産!AC30</f>
        <v>自</v>
      </c>
      <c r="AD30" s="2547" t="str">
        <f>収支内訳_不動産!AD30</f>
        <v>令和</v>
      </c>
      <c r="AE30" s="2548"/>
      <c r="AF30" s="2546">
        <f>収支内訳_不動産!AF30</f>
        <v>0</v>
      </c>
      <c r="AG30" s="2548"/>
      <c r="AH30" s="3831">
        <f>収支内訳_不動産!AH30</f>
        <v>0</v>
      </c>
      <c r="AI30" s="3832"/>
      <c r="AJ30" s="3835">
        <f>収支内訳_不動産!AJ30</f>
        <v>0</v>
      </c>
      <c r="AK30" s="3836"/>
      <c r="AL30" s="3837"/>
      <c r="AM30" s="3835">
        <f>収支内訳_不動産!AM30</f>
        <v>0</v>
      </c>
      <c r="AN30" s="3836"/>
      <c r="AO30" s="3837"/>
      <c r="AP30" s="3835">
        <f>収支内訳_不動産!AP30</f>
        <v>0</v>
      </c>
      <c r="AQ30" s="3836"/>
      <c r="AR30" s="3837"/>
      <c r="AS30" s="3835">
        <f>収支内訳_不動産!AS30</f>
        <v>0</v>
      </c>
      <c r="AT30" s="3837"/>
    </row>
    <row r="31" spans="1:46" ht="9.6" customHeight="1">
      <c r="A31" s="2527"/>
      <c r="B31" s="3893" t="str">
        <f>収支内訳_不動産!B31</f>
        <v>その他の経費</v>
      </c>
      <c r="C31" s="2541" t="str">
        <f>収支内訳_不動産!C31</f>
        <v>租税公課</v>
      </c>
      <c r="D31" s="2542"/>
      <c r="E31" s="2542"/>
      <c r="F31" s="2542"/>
      <c r="G31" s="2543"/>
      <c r="H31" s="2544" t="str">
        <f>収支内訳_不動産!H31</f>
        <v>ｲ</v>
      </c>
      <c r="I31" s="3563">
        <f>収支内訳_不動産!I31</f>
        <v>0</v>
      </c>
      <c r="J31" s="3564"/>
      <c r="K31" s="3564"/>
      <c r="L31" s="3564"/>
      <c r="M31" s="3565"/>
      <c r="O31" s="2756"/>
      <c r="P31" s="2757"/>
      <c r="Q31" s="2756"/>
      <c r="R31" s="2757"/>
      <c r="S31" s="3573"/>
      <c r="T31" s="3574"/>
      <c r="U31" s="3574"/>
      <c r="V31" s="3574"/>
      <c r="W31" s="3575"/>
      <c r="X31" s="2523">
        <f>収支内訳_不動産!X31</f>
        <v>0</v>
      </c>
      <c r="Y31" s="2524"/>
      <c r="Z31" s="2524"/>
      <c r="AA31" s="2524"/>
      <c r="AB31" s="2525"/>
      <c r="AC31" s="555" t="str">
        <f>収支内訳_不動産!AC31</f>
        <v>至</v>
      </c>
      <c r="AD31" s="2524" t="str">
        <f>収支内訳_不動産!AD31</f>
        <v>令和</v>
      </c>
      <c r="AE31" s="2525"/>
      <c r="AF31" s="2523"/>
      <c r="AG31" s="2525"/>
      <c r="AH31" s="3833"/>
      <c r="AI31" s="3834"/>
      <c r="AJ31" s="3838"/>
      <c r="AK31" s="3839"/>
      <c r="AL31" s="3840"/>
      <c r="AM31" s="3838"/>
      <c r="AN31" s="3839"/>
      <c r="AO31" s="3840"/>
      <c r="AP31" s="3838"/>
      <c r="AQ31" s="3839"/>
      <c r="AR31" s="3840"/>
      <c r="AS31" s="3838"/>
      <c r="AT31" s="3840"/>
    </row>
    <row r="32" spans="1:46" ht="9.6" customHeight="1">
      <c r="A32" s="2527"/>
      <c r="B32" s="3894"/>
      <c r="C32" s="2532"/>
      <c r="D32" s="2533"/>
      <c r="E32" s="2533"/>
      <c r="F32" s="2533"/>
      <c r="G32" s="2534"/>
      <c r="H32" s="3792"/>
      <c r="I32" s="3566"/>
      <c r="J32" s="3567"/>
      <c r="K32" s="3567"/>
      <c r="L32" s="3567"/>
      <c r="M32" s="3568"/>
      <c r="O32" s="2754">
        <f>収支内訳_不動産!O32</f>
        <v>0</v>
      </c>
      <c r="P32" s="2755"/>
      <c r="Q32" s="2754">
        <f>収支内訳_不動産!Q32</f>
        <v>0</v>
      </c>
      <c r="R32" s="2755"/>
      <c r="S32" s="3570">
        <f>収支内訳_不動産!S32</f>
        <v>0</v>
      </c>
      <c r="T32" s="3571"/>
      <c r="U32" s="3571"/>
      <c r="V32" s="3571"/>
      <c r="W32" s="3572"/>
      <c r="X32" s="2546">
        <f>収支内訳_不動産!X32</f>
        <v>0</v>
      </c>
      <c r="Y32" s="2547"/>
      <c r="Z32" s="2547"/>
      <c r="AA32" s="2547"/>
      <c r="AB32" s="2548"/>
      <c r="AC32" s="554" t="str">
        <f>収支内訳_不動産!AC32</f>
        <v>自</v>
      </c>
      <c r="AD32" s="2547" t="str">
        <f>収支内訳_不動産!AD32</f>
        <v>令和</v>
      </c>
      <c r="AE32" s="2548"/>
      <c r="AF32" s="2546">
        <f>収支内訳_不動産!AF32</f>
        <v>0</v>
      </c>
      <c r="AG32" s="2548"/>
      <c r="AH32" s="3831">
        <f>収支内訳_不動産!AH32</f>
        <v>0</v>
      </c>
      <c r="AI32" s="3832"/>
      <c r="AJ32" s="3835">
        <f>収支内訳_不動産!AJ32</f>
        <v>0</v>
      </c>
      <c r="AK32" s="3836"/>
      <c r="AL32" s="3837"/>
      <c r="AM32" s="3835">
        <f>収支内訳_不動産!AM32</f>
        <v>0</v>
      </c>
      <c r="AN32" s="3836"/>
      <c r="AO32" s="3837"/>
      <c r="AP32" s="3835">
        <f>収支内訳_不動産!AP32</f>
        <v>0</v>
      </c>
      <c r="AQ32" s="3836"/>
      <c r="AR32" s="3837"/>
      <c r="AS32" s="3835">
        <f>収支内訳_不動産!AS32</f>
        <v>0</v>
      </c>
      <c r="AT32" s="3837"/>
    </row>
    <row r="33" spans="1:73" ht="9.6" customHeight="1">
      <c r="A33" s="2527"/>
      <c r="B33" s="3894"/>
      <c r="C33" s="2541" t="str">
        <f>収支内訳_不動産!C33</f>
        <v>損害保険料</v>
      </c>
      <c r="D33" s="2542"/>
      <c r="E33" s="2542"/>
      <c r="F33" s="2542"/>
      <c r="G33" s="2543"/>
      <c r="H33" s="2544" t="str">
        <f>収支内訳_不動産!H33</f>
        <v>ﾛ</v>
      </c>
      <c r="I33" s="3563">
        <f>収支内訳_不動産!I33</f>
        <v>0</v>
      </c>
      <c r="J33" s="3564"/>
      <c r="K33" s="3564"/>
      <c r="L33" s="3564"/>
      <c r="M33" s="3565"/>
      <c r="O33" s="2756"/>
      <c r="P33" s="2757"/>
      <c r="Q33" s="2756"/>
      <c r="R33" s="2757"/>
      <c r="S33" s="3573"/>
      <c r="T33" s="3574"/>
      <c r="U33" s="3574"/>
      <c r="V33" s="3574"/>
      <c r="W33" s="3575"/>
      <c r="X33" s="2523">
        <f>収支内訳_不動産!X33</f>
        <v>0</v>
      </c>
      <c r="Y33" s="2524"/>
      <c r="Z33" s="2524"/>
      <c r="AA33" s="2524"/>
      <c r="AB33" s="2525"/>
      <c r="AC33" s="555" t="str">
        <f>収支内訳_不動産!AC33</f>
        <v>至</v>
      </c>
      <c r="AD33" s="2524" t="str">
        <f>収支内訳_不動産!AD33</f>
        <v>令和</v>
      </c>
      <c r="AE33" s="2525"/>
      <c r="AF33" s="2523"/>
      <c r="AG33" s="2525"/>
      <c r="AH33" s="3833"/>
      <c r="AI33" s="3834"/>
      <c r="AJ33" s="3838"/>
      <c r="AK33" s="3839"/>
      <c r="AL33" s="3840"/>
      <c r="AM33" s="3838"/>
      <c r="AN33" s="3839"/>
      <c r="AO33" s="3840"/>
      <c r="AP33" s="3838"/>
      <c r="AQ33" s="3839"/>
      <c r="AR33" s="3840"/>
      <c r="AS33" s="3838"/>
      <c r="AT33" s="3840"/>
      <c r="BP33" s="553"/>
      <c r="BQ33" s="553"/>
      <c r="BR33" s="553"/>
      <c r="BS33" s="553"/>
      <c r="BT33" s="553"/>
      <c r="BU33" s="553"/>
    </row>
    <row r="34" spans="1:73" ht="9.6" customHeight="1">
      <c r="A34" s="2527"/>
      <c r="B34" s="3894"/>
      <c r="C34" s="2532"/>
      <c r="D34" s="2533"/>
      <c r="E34" s="2533"/>
      <c r="F34" s="2533"/>
      <c r="G34" s="2534"/>
      <c r="H34" s="3792"/>
      <c r="I34" s="3566"/>
      <c r="J34" s="3567"/>
      <c r="K34" s="3567"/>
      <c r="L34" s="3567"/>
      <c r="M34" s="3568"/>
      <c r="O34" s="3889" t="str">
        <f>収支内訳_不動産!O34</f>
        <v>計</v>
      </c>
      <c r="P34" s="3890"/>
      <c r="Q34" s="3793">
        <f>収支内訳_不動産!Q34</f>
        <v>0</v>
      </c>
      <c r="R34" s="3794"/>
      <c r="S34" s="3797">
        <f>収支内訳_不動産!S34</f>
        <v>0</v>
      </c>
      <c r="T34" s="3798"/>
      <c r="U34" s="3798"/>
      <c r="V34" s="3798"/>
      <c r="W34" s="3799"/>
      <c r="X34" s="3793">
        <f>収支内訳_不動産!X34</f>
        <v>0</v>
      </c>
      <c r="Y34" s="3803"/>
      <c r="Z34" s="3803"/>
      <c r="AA34" s="3803"/>
      <c r="AB34" s="3794"/>
      <c r="AC34" s="3805">
        <f>収支内訳_不動産!AC34</f>
        <v>0</v>
      </c>
      <c r="AD34" s="3806"/>
      <c r="AE34" s="3807"/>
      <c r="AF34" s="3793">
        <f>収支内訳_不動産!AF34</f>
        <v>0</v>
      </c>
      <c r="AG34" s="3794"/>
      <c r="AH34" s="3811">
        <f>収支内訳_不動産!AH34</f>
        <v>0</v>
      </c>
      <c r="AI34" s="3812"/>
      <c r="AJ34" s="2786">
        <f>収支内訳_不動産!AJ34</f>
        <v>0</v>
      </c>
      <c r="AK34" s="2787"/>
      <c r="AL34" s="2788"/>
      <c r="AM34" s="2786">
        <f>収支内訳_不動産!AM34</f>
        <v>0</v>
      </c>
      <c r="AN34" s="2787"/>
      <c r="AO34" s="2788"/>
      <c r="AP34" s="2786">
        <f>収支内訳_不動産!AP34</f>
        <v>0</v>
      </c>
      <c r="AQ34" s="2787"/>
      <c r="AR34" s="2788"/>
      <c r="AS34" s="2786">
        <f>収支内訳_不動産!AS34</f>
        <v>0</v>
      </c>
      <c r="AT34" s="2788"/>
    </row>
    <row r="35" spans="1:73" ht="9.6" customHeight="1">
      <c r="A35" s="2527"/>
      <c r="B35" s="3894"/>
      <c r="C35" s="2541" t="str">
        <f>収支内訳_不動産!C35</f>
        <v>修繕費</v>
      </c>
      <c r="D35" s="2542"/>
      <c r="E35" s="2542"/>
      <c r="F35" s="2542"/>
      <c r="G35" s="2543"/>
      <c r="H35" s="2544" t="str">
        <f>収支内訳_不動産!H35</f>
        <v>ﾊ</v>
      </c>
      <c r="I35" s="3563">
        <f>収支内訳_不動産!I35</f>
        <v>0</v>
      </c>
      <c r="J35" s="3564"/>
      <c r="K35" s="3564"/>
      <c r="L35" s="3564"/>
      <c r="M35" s="3565"/>
      <c r="O35" s="3891"/>
      <c r="P35" s="3892"/>
      <c r="Q35" s="3795"/>
      <c r="R35" s="3796"/>
      <c r="S35" s="3800"/>
      <c r="T35" s="3801"/>
      <c r="U35" s="3801"/>
      <c r="V35" s="3801"/>
      <c r="W35" s="3802"/>
      <c r="X35" s="3795"/>
      <c r="Y35" s="3804"/>
      <c r="Z35" s="3804"/>
      <c r="AA35" s="3804"/>
      <c r="AB35" s="3796"/>
      <c r="AC35" s="3808"/>
      <c r="AD35" s="3809"/>
      <c r="AE35" s="3810"/>
      <c r="AF35" s="3795"/>
      <c r="AG35" s="3796"/>
      <c r="AH35" s="3813"/>
      <c r="AI35" s="3814"/>
      <c r="AJ35" s="2789"/>
      <c r="AK35" s="2790"/>
      <c r="AL35" s="2791"/>
      <c r="AM35" s="2789"/>
      <c r="AN35" s="2790"/>
      <c r="AO35" s="2791"/>
      <c r="AP35" s="2789"/>
      <c r="AQ35" s="2790"/>
      <c r="AR35" s="2791"/>
      <c r="AS35" s="2789"/>
      <c r="AT35" s="2791"/>
    </row>
    <row r="36" spans="1:73" ht="9.6" customHeight="1">
      <c r="A36" s="2527"/>
      <c r="B36" s="3894"/>
      <c r="C36" s="2532"/>
      <c r="D36" s="2533"/>
      <c r="E36" s="2533"/>
      <c r="F36" s="2533"/>
      <c r="G36" s="2534"/>
      <c r="H36" s="3792"/>
      <c r="I36" s="3566"/>
      <c r="J36" s="3567"/>
      <c r="K36" s="3567"/>
      <c r="L36" s="3567"/>
      <c r="M36" s="3568"/>
      <c r="O36" s="2629" t="str">
        <f>収支内訳_不動産!O36</f>
        <v>○給料賃金の内訳</v>
      </c>
      <c r="P36" s="2629"/>
      <c r="Q36" s="2629"/>
      <c r="R36" s="2629"/>
      <c r="S36" s="2629"/>
      <c r="T36" s="2629"/>
      <c r="U36" s="2629"/>
    </row>
    <row r="37" spans="1:73" ht="9.6" customHeight="1">
      <c r="A37" s="2527"/>
      <c r="B37" s="3894"/>
      <c r="C37" s="2541">
        <f>収支内訳_不動産!C37</f>
        <v>0</v>
      </c>
      <c r="D37" s="2542"/>
      <c r="E37" s="2542"/>
      <c r="F37" s="2542"/>
      <c r="G37" s="2543"/>
      <c r="H37" s="2544" t="str">
        <f>収支内訳_不動産!H37</f>
        <v>ﾆ</v>
      </c>
      <c r="I37" s="3563">
        <f>収支内訳_不動産!I37</f>
        <v>0</v>
      </c>
      <c r="J37" s="3564"/>
      <c r="K37" s="3564"/>
      <c r="L37" s="3564"/>
      <c r="M37" s="3565"/>
      <c r="O37" s="2630"/>
      <c r="P37" s="2630"/>
      <c r="Q37" s="2630"/>
      <c r="R37" s="2630"/>
      <c r="S37" s="2630"/>
      <c r="T37" s="2630"/>
      <c r="U37" s="2630"/>
    </row>
    <row r="38" spans="1:73" ht="9.6" customHeight="1">
      <c r="A38" s="2527"/>
      <c r="B38" s="3894"/>
      <c r="C38" s="2532"/>
      <c r="D38" s="2533"/>
      <c r="E38" s="2533"/>
      <c r="F38" s="2533"/>
      <c r="G38" s="2534"/>
      <c r="H38" s="2545"/>
      <c r="I38" s="3566"/>
      <c r="J38" s="3567"/>
      <c r="K38" s="3567"/>
      <c r="L38" s="3567"/>
      <c r="M38" s="3568"/>
      <c r="O38" s="2479" t="str">
        <f>収支内訳_不動産!O38</f>
        <v>氏名</v>
      </c>
      <c r="P38" s="2480"/>
      <c r="Q38" s="2480"/>
      <c r="R38" s="2480"/>
      <c r="S38" s="2695"/>
      <c r="T38" s="3826" t="str">
        <f>収支内訳_不動産!T38</f>
        <v>(年齢)</v>
      </c>
      <c r="U38" s="2776"/>
      <c r="V38" s="2617" t="str">
        <f>収支内訳_不動産!V38</f>
        <v>従事
月数</v>
      </c>
      <c r="W38" s="2560"/>
      <c r="X38" s="3828" t="str">
        <f>収支内訳_不動産!X38</f>
        <v>給料賃金</v>
      </c>
      <c r="Y38" s="3829"/>
      <c r="Z38" s="3830"/>
      <c r="AA38" s="2479" t="str">
        <f>収支内訳_不動産!AA38</f>
        <v>合計</v>
      </c>
      <c r="AB38" s="2480"/>
      <c r="AC38" s="2481"/>
      <c r="AD38" s="2754" t="str">
        <f>収支内訳_不動産!AD38</f>
        <v>所得税及び復興特別所得税の源泉徴収税額</v>
      </c>
      <c r="AE38" s="3815"/>
      <c r="AF38" s="3815"/>
      <c r="AG38" s="3815"/>
      <c r="AH38" s="2755"/>
      <c r="AJ38" s="2717" t="str">
        <f>収支内訳_不動産!AJ38</f>
        <v>○事業専従者の氏名等</v>
      </c>
      <c r="AK38" s="2717"/>
      <c r="AL38" s="2717"/>
      <c r="AM38" s="2717"/>
      <c r="AN38" s="2717"/>
      <c r="AO38" s="2717"/>
      <c r="AP38" s="2717"/>
    </row>
    <row r="39" spans="1:73" ht="9.6" customHeight="1">
      <c r="A39" s="2527"/>
      <c r="B39" s="3894"/>
      <c r="C39" s="2541" t="str">
        <f>収支内訳_不動産!C39</f>
        <v>雑費</v>
      </c>
      <c r="D39" s="2542"/>
      <c r="E39" s="2542"/>
      <c r="F39" s="2542"/>
      <c r="G39" s="2543"/>
      <c r="H39" s="3786" t="str">
        <f>収支内訳_不動産!H39</f>
        <v>ﾎ</v>
      </c>
      <c r="I39" s="3563">
        <f>収支内訳_不動産!I39</f>
        <v>0</v>
      </c>
      <c r="J39" s="3564"/>
      <c r="K39" s="3564"/>
      <c r="L39" s="3564"/>
      <c r="M39" s="3565"/>
      <c r="O39" s="2485"/>
      <c r="P39" s="2486"/>
      <c r="Q39" s="2486"/>
      <c r="R39" s="2486"/>
      <c r="S39" s="2696"/>
      <c r="T39" s="3827"/>
      <c r="U39" s="2465"/>
      <c r="V39" s="2562"/>
      <c r="W39" s="2564"/>
      <c r="X39" s="3818" t="str">
        <f>収支内訳_不動産!X39</f>
        <v>賞与</v>
      </c>
      <c r="Y39" s="3819"/>
      <c r="Z39" s="3820"/>
      <c r="AA39" s="2482"/>
      <c r="AB39" s="2483"/>
      <c r="AC39" s="2484"/>
      <c r="AD39" s="2756"/>
      <c r="AE39" s="3816"/>
      <c r="AF39" s="3816"/>
      <c r="AG39" s="3816"/>
      <c r="AH39" s="2757"/>
      <c r="AJ39" s="3817"/>
      <c r="AK39" s="3817"/>
      <c r="AL39" s="3817"/>
      <c r="AM39" s="3817"/>
      <c r="AN39" s="3817"/>
      <c r="AO39" s="3817"/>
      <c r="AP39" s="3817"/>
    </row>
    <row r="40" spans="1:73" ht="9.6" customHeight="1">
      <c r="A40" s="2527"/>
      <c r="B40" s="3894"/>
      <c r="C40" s="2532"/>
      <c r="D40" s="2533"/>
      <c r="E40" s="2533"/>
      <c r="F40" s="2533"/>
      <c r="G40" s="2534"/>
      <c r="H40" s="3787"/>
      <c r="I40" s="3566"/>
      <c r="J40" s="3567"/>
      <c r="K40" s="3567"/>
      <c r="L40" s="3567"/>
      <c r="M40" s="3568"/>
      <c r="O40" s="2479">
        <f>収支内訳_不動産!O40</f>
        <v>0</v>
      </c>
      <c r="P40" s="2480"/>
      <c r="Q40" s="2480"/>
      <c r="R40" s="2480"/>
      <c r="S40" s="2480"/>
      <c r="T40" s="2657">
        <f>収支内訳_不動産!T40</f>
        <v>0</v>
      </c>
      <c r="U40" s="2481"/>
      <c r="V40" s="2474" t="str">
        <f>収支内訳_不動産!V40</f>
        <v>月</v>
      </c>
      <c r="W40" s="2475"/>
      <c r="X40" s="3900">
        <f>収支内訳_不動産!X40</f>
        <v>0</v>
      </c>
      <c r="Y40" s="3901"/>
      <c r="Z40" s="3901"/>
      <c r="AA40" s="486"/>
      <c r="AB40" s="395"/>
      <c r="AC40" s="376" t="str">
        <f>収支内訳_不動産!AC40</f>
        <v>円</v>
      </c>
      <c r="AD40" s="3789" t="str">
        <f>収支内訳_不動産!AD40</f>
        <v>円</v>
      </c>
      <c r="AE40" s="3790"/>
      <c r="AF40" s="3790"/>
      <c r="AG40" s="3790"/>
      <c r="AH40" s="3791"/>
      <c r="AJ40" s="2479" t="str">
        <f>収支内訳_不動産!AJ40</f>
        <v>氏名</v>
      </c>
      <c r="AK40" s="2480"/>
      <c r="AL40" s="2480"/>
      <c r="AM40" s="2480"/>
      <c r="AN40" s="2480" t="str">
        <f>収支内訳_不動産!AN40</f>
        <v>(年齢)</v>
      </c>
      <c r="AO40" s="2481"/>
      <c r="AP40" s="2479" t="str">
        <f>収支内訳_不動産!AP40</f>
        <v>続柄</v>
      </c>
      <c r="AQ40" s="2481"/>
      <c r="AR40" s="2479" t="str">
        <f>収支内訳_不動産!AR40</f>
        <v>従事月数</v>
      </c>
      <c r="AS40" s="2480"/>
      <c r="AT40" s="2481"/>
    </row>
    <row r="41" spans="1:73" ht="9.6" customHeight="1">
      <c r="A41" s="2527"/>
      <c r="B41" s="3894"/>
      <c r="C41" s="2558" t="str">
        <f>収支内訳_不動産!C41</f>
        <v>小計</v>
      </c>
      <c r="D41" s="2559"/>
      <c r="E41" s="2559"/>
      <c r="F41" s="2559"/>
      <c r="G41" s="2560"/>
      <c r="H41" s="3786" t="str">
        <f>収支内訳_不動産!H41</f>
        <v>⑪</v>
      </c>
      <c r="I41" s="3563">
        <f>収支内訳_不動産!I41</f>
        <v>0</v>
      </c>
      <c r="J41" s="3564"/>
      <c r="K41" s="3564"/>
      <c r="L41" s="3564"/>
      <c r="M41" s="3565"/>
      <c r="O41" s="2482"/>
      <c r="P41" s="2483"/>
      <c r="Q41" s="2483"/>
      <c r="R41" s="2483"/>
      <c r="S41" s="2483"/>
      <c r="T41" s="2658"/>
      <c r="U41" s="2484"/>
      <c r="V41" s="2482">
        <f>収支内訳_不動産!V41</f>
        <v>0</v>
      </c>
      <c r="W41" s="2484"/>
      <c r="X41" s="3902"/>
      <c r="Y41" s="3902"/>
      <c r="Z41" s="3902"/>
      <c r="AA41" s="2648">
        <f>収支内訳_不動産!AA41</f>
        <v>0</v>
      </c>
      <c r="AB41" s="2649"/>
      <c r="AC41" s="2650"/>
      <c r="AD41" s="3773">
        <f>収支内訳_不動産!AD41</f>
        <v>0</v>
      </c>
      <c r="AE41" s="3774"/>
      <c r="AF41" s="3774"/>
      <c r="AG41" s="3774"/>
      <c r="AH41" s="3775"/>
      <c r="AJ41" s="2485"/>
      <c r="AK41" s="2486"/>
      <c r="AL41" s="2486"/>
      <c r="AM41" s="2486"/>
      <c r="AN41" s="2486"/>
      <c r="AO41" s="2487"/>
      <c r="AP41" s="2485"/>
      <c r="AQ41" s="2487"/>
      <c r="AR41" s="2485"/>
      <c r="AS41" s="2486"/>
      <c r="AT41" s="2487"/>
    </row>
    <row r="42" spans="1:73" ht="9.6" customHeight="1">
      <c r="A42" s="2527"/>
      <c r="B42" s="3895"/>
      <c r="C42" s="3608" t="str">
        <f>収支内訳_不動産!C42</f>
        <v>（ｲ　～ﾎ　までの計）</v>
      </c>
      <c r="D42" s="3609"/>
      <c r="E42" s="3609"/>
      <c r="F42" s="3609"/>
      <c r="G42" s="3610"/>
      <c r="H42" s="3787"/>
      <c r="I42" s="3566"/>
      <c r="J42" s="3567"/>
      <c r="K42" s="3567"/>
      <c r="L42" s="3567"/>
      <c r="M42" s="3568"/>
      <c r="O42" s="2485"/>
      <c r="P42" s="2486"/>
      <c r="Q42" s="2486"/>
      <c r="R42" s="2486"/>
      <c r="S42" s="2486"/>
      <c r="T42" s="2659"/>
      <c r="U42" s="2487"/>
      <c r="V42" s="2485"/>
      <c r="W42" s="2487"/>
      <c r="X42" s="3897">
        <f>収支内訳_不動産!X42</f>
        <v>0</v>
      </c>
      <c r="Y42" s="3898"/>
      <c r="Z42" s="3899"/>
      <c r="AA42" s="2651"/>
      <c r="AB42" s="2652"/>
      <c r="AC42" s="2653"/>
      <c r="AD42" s="3760"/>
      <c r="AE42" s="3761"/>
      <c r="AF42" s="3761"/>
      <c r="AG42" s="3761"/>
      <c r="AH42" s="3762"/>
      <c r="AJ42" s="2479">
        <f>収支内訳_不動産!AJ42</f>
        <v>0</v>
      </c>
      <c r="AK42" s="2480"/>
      <c r="AL42" s="2480"/>
      <c r="AM42" s="2480"/>
      <c r="AN42" s="3763" t="str">
        <f>収支内訳_不動産!AN42</f>
        <v/>
      </c>
      <c r="AO42" s="3764"/>
      <c r="AP42" s="2479">
        <f>収支内訳_不動産!AP42</f>
        <v>0</v>
      </c>
      <c r="AQ42" s="2481"/>
      <c r="AR42" s="2479">
        <f>収支内訳_不動産!AR42</f>
        <v>0</v>
      </c>
      <c r="AS42" s="2480"/>
      <c r="AT42" s="2481" t="str">
        <f>収支内訳_不動産!AT42</f>
        <v>月</v>
      </c>
    </row>
    <row r="43" spans="1:73" ht="9.6" customHeight="1">
      <c r="A43" s="559"/>
      <c r="B43" s="2558" t="str">
        <f>収支内訳_不動産!B43</f>
        <v>経費計</v>
      </c>
      <c r="C43" s="2559"/>
      <c r="D43" s="2559"/>
      <c r="E43" s="2559"/>
      <c r="F43" s="2559"/>
      <c r="G43" s="2560"/>
      <c r="H43" s="2549" t="str">
        <f>収支内訳_不動産!H43</f>
        <v>⑫</v>
      </c>
      <c r="I43" s="3563">
        <f>収支内訳_不動産!I43</f>
        <v>0</v>
      </c>
      <c r="J43" s="3564"/>
      <c r="K43" s="3564"/>
      <c r="L43" s="3564"/>
      <c r="M43" s="3565"/>
      <c r="O43" s="2479">
        <f>収支内訳_不動産!O43</f>
        <v>0</v>
      </c>
      <c r="P43" s="2480"/>
      <c r="Q43" s="2480"/>
      <c r="R43" s="2480"/>
      <c r="S43" s="2480"/>
      <c r="T43" s="2657">
        <f>収支内訳_不動産!T43</f>
        <v>0</v>
      </c>
      <c r="U43" s="2481"/>
      <c r="V43" s="2303"/>
      <c r="W43" s="2305"/>
      <c r="X43" s="3900">
        <f>収支内訳_不動産!X43</f>
        <v>0</v>
      </c>
      <c r="Y43" s="3901"/>
      <c r="Z43" s="3901"/>
      <c r="AA43" s="486"/>
      <c r="AB43" s="395"/>
      <c r="AC43" s="376" t="str">
        <f>収支内訳_不動産!AC43</f>
        <v>円</v>
      </c>
      <c r="AD43" s="3789" t="str">
        <f>収支内訳_不動産!AD43</f>
        <v>円</v>
      </c>
      <c r="AE43" s="3790"/>
      <c r="AF43" s="3790"/>
      <c r="AG43" s="3790"/>
      <c r="AH43" s="3791"/>
      <c r="AJ43" s="2485"/>
      <c r="AK43" s="2486"/>
      <c r="AL43" s="2486"/>
      <c r="AM43" s="2486"/>
      <c r="AN43" s="3765"/>
      <c r="AO43" s="3766"/>
      <c r="AP43" s="2485"/>
      <c r="AQ43" s="2487"/>
      <c r="AR43" s="2485"/>
      <c r="AS43" s="2486"/>
      <c r="AT43" s="2487"/>
    </row>
    <row r="44" spans="1:73" ht="9.6" customHeight="1" thickBot="1">
      <c r="A44" s="560"/>
      <c r="B44" s="3327" t="str">
        <f>収支内訳_不動産!B44</f>
        <v>（⑥～⑩までの計＋⑪）</v>
      </c>
      <c r="C44" s="3328"/>
      <c r="D44" s="3328"/>
      <c r="E44" s="3328"/>
      <c r="F44" s="3328"/>
      <c r="G44" s="3329"/>
      <c r="H44" s="2550"/>
      <c r="I44" s="3566"/>
      <c r="J44" s="3567"/>
      <c r="K44" s="3567"/>
      <c r="L44" s="3567"/>
      <c r="M44" s="3568"/>
      <c r="O44" s="2482"/>
      <c r="P44" s="2483"/>
      <c r="Q44" s="2483"/>
      <c r="R44" s="2483"/>
      <c r="S44" s="2483"/>
      <c r="T44" s="2658"/>
      <c r="U44" s="2484"/>
      <c r="V44" s="2482">
        <f>収支内訳_不動産!V44</f>
        <v>0</v>
      </c>
      <c r="W44" s="2484"/>
      <c r="X44" s="3902"/>
      <c r="Y44" s="3902"/>
      <c r="Z44" s="3902"/>
      <c r="AA44" s="2648">
        <f>収支内訳_不動産!AA44</f>
        <v>0</v>
      </c>
      <c r="AB44" s="2649"/>
      <c r="AC44" s="2650"/>
      <c r="AD44" s="3773">
        <f>収支内訳_不動産!AD44</f>
        <v>0</v>
      </c>
      <c r="AE44" s="3774"/>
      <c r="AF44" s="3774"/>
      <c r="AG44" s="3774"/>
      <c r="AH44" s="3775"/>
      <c r="AJ44" s="2479">
        <f>収支内訳_不動産!AJ44</f>
        <v>0</v>
      </c>
      <c r="AK44" s="2480"/>
      <c r="AL44" s="2480"/>
      <c r="AM44" s="2480"/>
      <c r="AN44" s="3763" t="str">
        <f>収支内訳_不動産!AN44</f>
        <v/>
      </c>
      <c r="AO44" s="3764"/>
      <c r="AP44" s="2479">
        <f>収支内訳_不動産!AP44</f>
        <v>0</v>
      </c>
      <c r="AQ44" s="2481"/>
      <c r="AR44" s="2479">
        <f>収支内訳_不動産!AR44</f>
        <v>0</v>
      </c>
      <c r="AS44" s="2480"/>
      <c r="AT44" s="2481" t="str">
        <f>収支内訳_不動産!AT44</f>
        <v>月</v>
      </c>
    </row>
    <row r="45" spans="1:73" ht="9.6" customHeight="1" thickTop="1">
      <c r="A45" s="3777" t="str">
        <f>収支内訳_不動産!A45</f>
        <v>専従者控除前の所得金額</v>
      </c>
      <c r="B45" s="3778"/>
      <c r="C45" s="3778"/>
      <c r="D45" s="3778"/>
      <c r="E45" s="3778"/>
      <c r="F45" s="3778"/>
      <c r="G45" s="3779"/>
      <c r="H45" s="2549" t="str">
        <f>収支内訳_不動産!H45</f>
        <v>⑬</v>
      </c>
      <c r="I45" s="3563">
        <f>収支内訳_不動産!I45</f>
        <v>0</v>
      </c>
      <c r="J45" s="3564"/>
      <c r="K45" s="3564"/>
      <c r="L45" s="3564"/>
      <c r="M45" s="3565"/>
      <c r="O45" s="2485"/>
      <c r="P45" s="2486"/>
      <c r="Q45" s="2486"/>
      <c r="R45" s="2486"/>
      <c r="S45" s="2486"/>
      <c r="T45" s="2659"/>
      <c r="U45" s="2487"/>
      <c r="V45" s="2485"/>
      <c r="W45" s="2487"/>
      <c r="X45" s="3897">
        <f>収支内訳_不動産!X45</f>
        <v>0</v>
      </c>
      <c r="Y45" s="3898"/>
      <c r="Z45" s="3899"/>
      <c r="AA45" s="2651"/>
      <c r="AB45" s="2652"/>
      <c r="AC45" s="2653"/>
      <c r="AD45" s="3760"/>
      <c r="AE45" s="3761"/>
      <c r="AF45" s="3761"/>
      <c r="AG45" s="3761"/>
      <c r="AH45" s="3762"/>
      <c r="AJ45" s="2485"/>
      <c r="AK45" s="2486"/>
      <c r="AL45" s="2486"/>
      <c r="AM45" s="2486"/>
      <c r="AN45" s="3765"/>
      <c r="AO45" s="3766"/>
      <c r="AP45" s="2485"/>
      <c r="AQ45" s="2487"/>
      <c r="AR45" s="2485"/>
      <c r="AS45" s="2486"/>
      <c r="AT45" s="2487"/>
    </row>
    <row r="46" spans="1:73" ht="9.6" customHeight="1" thickBot="1">
      <c r="A46" s="561"/>
      <c r="B46" s="3364" t="str">
        <f>収支内訳_不動産!B46</f>
        <v>（⑤－⑫）</v>
      </c>
      <c r="C46" s="3364"/>
      <c r="D46" s="3364"/>
      <c r="E46" s="3364"/>
      <c r="F46" s="3364"/>
      <c r="G46" s="562"/>
      <c r="H46" s="2550"/>
      <c r="I46" s="3566"/>
      <c r="J46" s="3567"/>
      <c r="K46" s="3567"/>
      <c r="L46" s="3567"/>
      <c r="M46" s="3568"/>
      <c r="O46" s="498"/>
      <c r="P46" s="499"/>
      <c r="Q46" s="499"/>
      <c r="R46" s="2480">
        <f>収支内訳_不動産!R46</f>
        <v>0</v>
      </c>
      <c r="S46" s="2480"/>
      <c r="T46" s="499"/>
      <c r="U46" s="500"/>
      <c r="V46" s="563"/>
      <c r="W46" s="564"/>
      <c r="X46" s="3900">
        <f>収支内訳_不動産!X46</f>
        <v>0</v>
      </c>
      <c r="Y46" s="3901"/>
      <c r="Z46" s="3903"/>
      <c r="AA46" s="2645">
        <f>収支内訳_不動産!AA46</f>
        <v>0</v>
      </c>
      <c r="AB46" s="2646"/>
      <c r="AC46" s="2647"/>
      <c r="AD46" s="3754">
        <f>収支内訳_不動産!AD46</f>
        <v>0</v>
      </c>
      <c r="AE46" s="3755"/>
      <c r="AF46" s="3755"/>
      <c r="AG46" s="3755"/>
      <c r="AH46" s="3756"/>
      <c r="AJ46" s="2479">
        <f>収支内訳_不動産!AJ46</f>
        <v>0</v>
      </c>
      <c r="AK46" s="2480"/>
      <c r="AL46" s="2480"/>
      <c r="AM46" s="2480"/>
      <c r="AN46" s="3763" t="str">
        <f>収支内訳_不動産!AN46</f>
        <v/>
      </c>
      <c r="AO46" s="3764"/>
      <c r="AP46" s="2479">
        <f>収支内訳_不動産!AP46</f>
        <v>0</v>
      </c>
      <c r="AQ46" s="2481"/>
      <c r="AR46" s="2479">
        <f>収支内訳_不動産!AR46</f>
        <v>0</v>
      </c>
      <c r="AS46" s="2480"/>
      <c r="AT46" s="2481" t="str">
        <f>収支内訳_不動産!AT46</f>
        <v>月</v>
      </c>
    </row>
    <row r="47" spans="1:73" ht="9.6" customHeight="1" thickTop="1">
      <c r="A47" s="3871" t="str">
        <f>収支内訳_不動産!A47</f>
        <v>専従者控除</v>
      </c>
      <c r="B47" s="3872"/>
      <c r="C47" s="3872"/>
      <c r="D47" s="3872"/>
      <c r="E47" s="3872"/>
      <c r="F47" s="3872"/>
      <c r="G47" s="3873"/>
      <c r="H47" s="2549" t="str">
        <f>収支内訳_不動産!H47</f>
        <v>⑭</v>
      </c>
      <c r="I47" s="3563">
        <f>収支内訳_不動産!I47</f>
        <v>0</v>
      </c>
      <c r="J47" s="3564"/>
      <c r="K47" s="3564"/>
      <c r="L47" s="3564"/>
      <c r="M47" s="3565"/>
      <c r="O47" s="2674" t="str">
        <f>収支内訳_不動産!O47</f>
        <v>その他（</v>
      </c>
      <c r="P47" s="2675"/>
      <c r="Q47" s="2675"/>
      <c r="R47" s="2483"/>
      <c r="S47" s="2483"/>
      <c r="T47" s="389"/>
      <c r="U47" s="565" t="str">
        <f>収支内訳_不動産!U47</f>
        <v>）人分</v>
      </c>
      <c r="V47" s="2482">
        <f>収支内訳_不動産!V47</f>
        <v>0</v>
      </c>
      <c r="W47" s="2484"/>
      <c r="X47" s="3904"/>
      <c r="Y47" s="3905"/>
      <c r="Z47" s="3906"/>
      <c r="AA47" s="2648"/>
      <c r="AB47" s="2649"/>
      <c r="AC47" s="2650"/>
      <c r="AD47" s="3773">
        <f>収支内訳_不動産!AD47</f>
        <v>0</v>
      </c>
      <c r="AE47" s="3774"/>
      <c r="AF47" s="3774"/>
      <c r="AG47" s="3774"/>
      <c r="AH47" s="3775"/>
      <c r="AJ47" s="2485"/>
      <c r="AK47" s="2486"/>
      <c r="AL47" s="2486"/>
      <c r="AM47" s="2486"/>
      <c r="AN47" s="3765"/>
      <c r="AO47" s="3766"/>
      <c r="AP47" s="2485"/>
      <c r="AQ47" s="2487"/>
      <c r="AR47" s="2485"/>
      <c r="AS47" s="2486"/>
      <c r="AT47" s="2487"/>
    </row>
    <row r="48" spans="1:73" ht="9.6" customHeight="1" thickBot="1">
      <c r="A48" s="3874"/>
      <c r="B48" s="3875"/>
      <c r="C48" s="3875"/>
      <c r="D48" s="3875"/>
      <c r="E48" s="3875"/>
      <c r="F48" s="3875"/>
      <c r="G48" s="3876"/>
      <c r="H48" s="2550"/>
      <c r="I48" s="3566"/>
      <c r="J48" s="3567"/>
      <c r="K48" s="3567"/>
      <c r="L48" s="3567"/>
      <c r="M48" s="3568"/>
      <c r="O48" s="566"/>
      <c r="P48" s="370"/>
      <c r="Q48" s="502"/>
      <c r="R48" s="2486"/>
      <c r="S48" s="2486"/>
      <c r="T48" s="370"/>
      <c r="U48" s="567"/>
      <c r="V48" s="2485"/>
      <c r="W48" s="2487"/>
      <c r="X48" s="3897">
        <f>収支内訳_不動産!X48</f>
        <v>0</v>
      </c>
      <c r="Y48" s="3898"/>
      <c r="Z48" s="3899"/>
      <c r="AA48" s="2651"/>
      <c r="AB48" s="2652"/>
      <c r="AC48" s="2653"/>
      <c r="AD48" s="3760">
        <f>収支内訳_不動産!AD48</f>
        <v>0</v>
      </c>
      <c r="AE48" s="3761"/>
      <c r="AF48" s="3761"/>
      <c r="AG48" s="3761"/>
      <c r="AH48" s="3762"/>
      <c r="AJ48" s="3289"/>
      <c r="AK48" s="3290"/>
      <c r="AL48" s="3290"/>
      <c r="AM48" s="3290"/>
      <c r="AN48" s="3290"/>
      <c r="AO48" s="3291"/>
      <c r="AP48" s="2754" t="str">
        <f>収支内訳_不動産!AP48</f>
        <v>延べ
従事月数</v>
      </c>
      <c r="AQ48" s="2548"/>
      <c r="AR48" s="2479">
        <f>収支内訳_不動産!AR48</f>
        <v>0</v>
      </c>
      <c r="AS48" s="2480"/>
      <c r="AT48" s="2481" t="str">
        <f>収支内訳_不動産!AT48</f>
        <v>月</v>
      </c>
    </row>
    <row r="49" spans="1:67" ht="9.6" customHeight="1" thickTop="1">
      <c r="A49" s="3877" t="str">
        <f>収支内訳_不動産!A49</f>
        <v>所得金額</v>
      </c>
      <c r="B49" s="3878"/>
      <c r="C49" s="3878"/>
      <c r="D49" s="3878"/>
      <c r="E49" s="3878"/>
      <c r="F49" s="3878"/>
      <c r="G49" s="3879"/>
      <c r="H49" s="2549" t="str">
        <f>収支内訳_不動産!H49</f>
        <v>⑮</v>
      </c>
      <c r="I49" s="3563">
        <f>収支内訳_不動産!I49</f>
        <v>0</v>
      </c>
      <c r="J49" s="3564"/>
      <c r="K49" s="3564"/>
      <c r="L49" s="3564"/>
      <c r="M49" s="3565"/>
      <c r="O49" s="2609" t="str">
        <f>収支内訳_不動産!O49</f>
        <v>計</v>
      </c>
      <c r="P49" s="2610"/>
      <c r="Q49" s="2610"/>
      <c r="R49" s="395"/>
      <c r="S49" s="395"/>
      <c r="T49" s="2497" t="str">
        <f>収支内訳_不動産!T49</f>
        <v>延べ
従事
月数</v>
      </c>
      <c r="U49" s="2481"/>
      <c r="V49" s="2479">
        <f>収支内訳_不動産!V49</f>
        <v>0</v>
      </c>
      <c r="W49" s="2480"/>
      <c r="X49" s="3913">
        <f>収支内訳_不動産!X49</f>
        <v>0</v>
      </c>
      <c r="Y49" s="3914"/>
      <c r="Z49" s="3915"/>
      <c r="AA49" s="488"/>
      <c r="AB49" s="488"/>
      <c r="AC49" s="504"/>
      <c r="AD49" s="3916">
        <f>収支内訳_不動産!AD49</f>
        <v>0</v>
      </c>
      <c r="AE49" s="3917"/>
      <c r="AF49" s="3917"/>
      <c r="AG49" s="3917"/>
      <c r="AH49" s="3918"/>
      <c r="AJ49" s="3292"/>
      <c r="AK49" s="3293"/>
      <c r="AL49" s="3293"/>
      <c r="AM49" s="3293"/>
      <c r="AN49" s="3293"/>
      <c r="AO49" s="3294"/>
      <c r="AP49" s="2523"/>
      <c r="AQ49" s="2525"/>
      <c r="AR49" s="2485"/>
      <c r="AS49" s="2486"/>
      <c r="AT49" s="2487"/>
    </row>
    <row r="50" spans="1:67" ht="9.6" customHeight="1">
      <c r="A50" s="568"/>
      <c r="B50" s="2563" t="str">
        <f>収支内訳_不動産!B50</f>
        <v>（⑬－⑭）</v>
      </c>
      <c r="C50" s="2563"/>
      <c r="D50" s="2563"/>
      <c r="E50" s="2563"/>
      <c r="F50" s="2563"/>
      <c r="G50" s="549"/>
      <c r="H50" s="2550"/>
      <c r="I50" s="3566"/>
      <c r="J50" s="3567"/>
      <c r="K50" s="3567"/>
      <c r="L50" s="3567"/>
      <c r="M50" s="3568"/>
      <c r="O50" s="2674"/>
      <c r="P50" s="2675"/>
      <c r="Q50" s="2675"/>
      <c r="R50" s="370"/>
      <c r="S50" s="370"/>
      <c r="T50" s="2482"/>
      <c r="U50" s="2484"/>
      <c r="V50" s="2482"/>
      <c r="W50" s="2483"/>
      <c r="X50" s="3907"/>
      <c r="Y50" s="3908"/>
      <c r="Z50" s="3909"/>
      <c r="AA50" s="2649">
        <f>収支内訳_不動産!AA50</f>
        <v>0</v>
      </c>
      <c r="AB50" s="2649"/>
      <c r="AC50" s="2649"/>
      <c r="AD50" s="3773">
        <f>収支内訳_不動産!AD50</f>
        <v>0</v>
      </c>
      <c r="AE50" s="3774"/>
      <c r="AF50" s="3774"/>
      <c r="AG50" s="3774"/>
      <c r="AH50" s="3775"/>
    </row>
    <row r="51" spans="1:67" ht="9.6" customHeight="1">
      <c r="A51" s="2474" t="str">
        <f>収支内訳_不動産!A51</f>
        <v>土地等を取得するために</v>
      </c>
      <c r="B51" s="3776"/>
      <c r="C51" s="3776"/>
      <c r="D51" s="3776"/>
      <c r="E51" s="3776"/>
      <c r="F51" s="3776"/>
      <c r="G51" s="3776"/>
      <c r="H51" s="2475"/>
      <c r="I51" s="3563">
        <f>収支内訳_不動産!I51</f>
        <v>0</v>
      </c>
      <c r="J51" s="3564"/>
      <c r="K51" s="3564"/>
      <c r="L51" s="3564"/>
      <c r="M51" s="3565"/>
      <c r="O51" s="2674"/>
      <c r="P51" s="2675"/>
      <c r="Q51" s="2675"/>
      <c r="R51" s="370"/>
      <c r="S51" s="370"/>
      <c r="T51" s="2482"/>
      <c r="U51" s="2484"/>
      <c r="V51" s="2482"/>
      <c r="W51" s="2483"/>
      <c r="X51" s="3907">
        <f>収支内訳_不動産!X51</f>
        <v>0</v>
      </c>
      <c r="Y51" s="3908"/>
      <c r="Z51" s="3909"/>
      <c r="AA51" s="2649"/>
      <c r="AB51" s="2649"/>
      <c r="AC51" s="2649"/>
      <c r="AD51" s="3773"/>
      <c r="AE51" s="3774"/>
      <c r="AF51" s="3774"/>
      <c r="AG51" s="3774"/>
      <c r="AH51" s="3775"/>
    </row>
    <row r="52" spans="1:67" ht="9.6" customHeight="1">
      <c r="A52" s="3608" t="str">
        <f>収支内訳_不動産!A52</f>
        <v>要した負債の利子の額</v>
      </c>
      <c r="B52" s="3609"/>
      <c r="C52" s="3609"/>
      <c r="D52" s="3609"/>
      <c r="E52" s="3609"/>
      <c r="F52" s="3609"/>
      <c r="G52" s="3609"/>
      <c r="H52" s="3610"/>
      <c r="I52" s="3566"/>
      <c r="J52" s="3567"/>
      <c r="K52" s="3567"/>
      <c r="L52" s="3567"/>
      <c r="M52" s="3568"/>
      <c r="O52" s="2612"/>
      <c r="P52" s="2613"/>
      <c r="Q52" s="2613"/>
      <c r="R52" s="398"/>
      <c r="S52" s="398"/>
      <c r="T52" s="2485"/>
      <c r="U52" s="2487"/>
      <c r="V52" s="2485"/>
      <c r="W52" s="2486"/>
      <c r="X52" s="3897"/>
      <c r="Y52" s="3898"/>
      <c r="Z52" s="3899"/>
      <c r="AA52" s="505"/>
      <c r="AB52" s="505"/>
      <c r="AC52" s="506"/>
      <c r="AD52" s="3910">
        <f>収支内訳_不動産!AD52</f>
        <v>0</v>
      </c>
      <c r="AE52" s="3911"/>
      <c r="AF52" s="3911"/>
      <c r="AG52" s="3911"/>
      <c r="AH52" s="3912"/>
    </row>
    <row r="53" spans="1:67" ht="12.95" customHeight="1">
      <c r="A53" s="825" t="str">
        <f>収支内訳_不動産!A53</f>
        <v>○減価償却費の計算</v>
      </c>
      <c r="B53" s="410"/>
      <c r="C53" s="410"/>
      <c r="D53" s="410"/>
      <c r="E53" s="410"/>
      <c r="F53" s="410"/>
      <c r="G53" s="410"/>
      <c r="H53" s="410"/>
      <c r="I53" s="410"/>
      <c r="J53" s="410"/>
      <c r="K53" s="410"/>
      <c r="L53" s="410"/>
      <c r="M53" s="410"/>
      <c r="N53" s="410"/>
      <c r="O53" s="410"/>
      <c r="P53" s="410"/>
      <c r="Q53" s="410"/>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row>
    <row r="54" spans="1:67" ht="12" customHeight="1">
      <c r="A54" s="427"/>
      <c r="B54" s="2304" t="str">
        <f>収支内訳_不動産!B54</f>
        <v>減価償却資産</v>
      </c>
      <c r="C54" s="2304"/>
      <c r="D54" s="2304"/>
      <c r="E54" s="2304"/>
      <c r="F54" s="428"/>
      <c r="G54" s="2479" t="str">
        <f>収支内訳_不動産!G54</f>
        <v>面　積</v>
      </c>
      <c r="H54" s="2481"/>
      <c r="I54" s="2479" t="str">
        <f>収支内訳_不動産!I54</f>
        <v>取　得</v>
      </c>
      <c r="J54" s="2481"/>
      <c r="K54" s="374" t="str">
        <f>収支内訳_不動産!K54</f>
        <v>ｲ</v>
      </c>
      <c r="L54" s="430" t="str">
        <f>収支内訳_不動産!L54</f>
        <v>取得価額</v>
      </c>
      <c r="M54" s="430"/>
      <c r="N54" s="431"/>
      <c r="O54" s="430" t="str">
        <f>収支内訳_不動産!O54</f>
        <v>　ﾛ</v>
      </c>
      <c r="P54" s="2304" t="str">
        <f>収支内訳_不動産!P54</f>
        <v>償却の</v>
      </c>
      <c r="Q54" s="2305"/>
      <c r="R54" s="2497" t="str">
        <f>収支内訳_不動産!R54</f>
        <v>償却
方法</v>
      </c>
      <c r="S54" s="2480"/>
      <c r="T54" s="3065" t="str">
        <f>収支内訳_不動産!T54</f>
        <v>耐用
年数</v>
      </c>
      <c r="U54" s="2473"/>
      <c r="V54" s="2472" t="str">
        <f>収支内訳_不動産!V54</f>
        <v>ﾊ　償却率</v>
      </c>
      <c r="W54" s="2473"/>
      <c r="X54" s="2474" t="str">
        <f>収支内訳_不動産!X54</f>
        <v>　ﾆ　本年</v>
      </c>
      <c r="Y54" s="2475"/>
      <c r="Z54" s="2476" t="str">
        <f>収支内訳_不動産!Z54</f>
        <v>　ﾎ 　本年分の</v>
      </c>
      <c r="AA54" s="2477"/>
      <c r="AB54" s="2478"/>
      <c r="AC54" s="432" t="str">
        <f>収支内訳_不動産!AC54</f>
        <v>　ﾍ</v>
      </c>
      <c r="AD54" s="430"/>
      <c r="AE54" s="431"/>
      <c r="AF54" s="2476" t="str">
        <f>収支内訳_不動産!AF54</f>
        <v>　ﾄ　本年分の</v>
      </c>
      <c r="AG54" s="2477"/>
      <c r="AH54" s="2478"/>
      <c r="AI54" s="432" t="str">
        <f>収支内訳_不動産!AI54</f>
        <v>　ﾁ</v>
      </c>
      <c r="AJ54" s="431"/>
      <c r="AK54" s="3770" t="str">
        <f>収支内訳_不動産!AK54</f>
        <v>　ﾘ　本年分の必</v>
      </c>
      <c r="AL54" s="3771"/>
      <c r="AM54" s="3772"/>
      <c r="AN54" s="432" t="str">
        <f>収支内訳_不動産!AN54</f>
        <v>　ﾇ</v>
      </c>
      <c r="AO54" s="433"/>
      <c r="AP54" s="434"/>
      <c r="AQ54" s="2479" t="str">
        <f>収支内訳_不動産!AQ54</f>
        <v>摘　　要</v>
      </c>
      <c r="AR54" s="2480"/>
      <c r="AS54" s="2480"/>
      <c r="AT54" s="2481"/>
      <c r="AU54" s="410"/>
      <c r="AX54" s="365"/>
      <c r="AY54" s="365"/>
      <c r="AZ54" s="365"/>
      <c r="BA54" s="365"/>
      <c r="BB54" s="365"/>
      <c r="BC54" s="365"/>
      <c r="BD54" s="365"/>
      <c r="BE54" s="365"/>
      <c r="BF54" s="365"/>
      <c r="BG54" s="365"/>
      <c r="BH54" s="365"/>
      <c r="BI54" s="365"/>
      <c r="BJ54" s="365"/>
      <c r="BK54" s="365"/>
      <c r="BL54" s="365"/>
      <c r="BM54" s="365"/>
      <c r="BN54" s="365"/>
      <c r="BO54" s="365"/>
    </row>
    <row r="55" spans="1:67" ht="12" customHeight="1">
      <c r="A55" s="435"/>
      <c r="B55" s="2502" t="str">
        <f>収支内訳_不動産!B55</f>
        <v>の名称等</v>
      </c>
      <c r="C55" s="2502"/>
      <c r="D55" s="2502"/>
      <c r="E55" s="2502"/>
      <c r="F55" s="436"/>
      <c r="G55" s="2482" t="str">
        <f>収支内訳_不動産!G55</f>
        <v>又　は</v>
      </c>
      <c r="H55" s="2484"/>
      <c r="I55" s="2482">
        <f>収支内訳_不動産!I55</f>
        <v>0</v>
      </c>
      <c r="J55" s="2484"/>
      <c r="K55" s="2482" t="str">
        <f>収支内訳_不動産!K55</f>
        <v>（償却保証額）</v>
      </c>
      <c r="L55" s="2483"/>
      <c r="M55" s="2483"/>
      <c r="N55" s="2484"/>
      <c r="O55" s="2445" t="str">
        <f>収支内訳_不動産!O55</f>
        <v>基礎になる金額(円)</v>
      </c>
      <c r="P55" s="2446"/>
      <c r="Q55" s="2447"/>
      <c r="R55" s="2482"/>
      <c r="S55" s="2483"/>
      <c r="T55" s="2498"/>
      <c r="U55" s="2499"/>
      <c r="V55" s="3743" t="str">
        <f>収支内訳_不動産!V55</f>
        <v>又は</v>
      </c>
      <c r="W55" s="3744"/>
      <c r="X55" s="2466" t="str">
        <f>収支内訳_不動産!X55</f>
        <v>中の償
却期間</v>
      </c>
      <c r="Y55" s="2468"/>
      <c r="Z55" s="3745" t="str">
        <f>収支内訳_不動産!Z55</f>
        <v>普通償却費</v>
      </c>
      <c r="AA55" s="3746"/>
      <c r="AB55" s="3747"/>
      <c r="AC55" s="2460" t="str">
        <f>収支内訳_不動産!AC55</f>
        <v>割増(特別)
償却費</v>
      </c>
      <c r="AD55" s="2461"/>
      <c r="AE55" s="2462"/>
      <c r="AF55" s="2466" t="str">
        <f>収支内訳_不動産!AF55</f>
        <v>償却費合計
（　ﾎ　+　ﾍ　）</v>
      </c>
      <c r="AG55" s="2467"/>
      <c r="AH55" s="2468"/>
      <c r="AI55" s="2460" t="str">
        <f>収支内訳_不動産!AI55</f>
        <v>貸付
割合</v>
      </c>
      <c r="AJ55" s="2462"/>
      <c r="AK55" s="2466" t="str">
        <f>収支内訳_不動産!AK55</f>
        <v>要経費算入額
（　ﾄ　×　ﾁ　）</v>
      </c>
      <c r="AL55" s="2467"/>
      <c r="AM55" s="2468"/>
      <c r="AN55" s="2466" t="str">
        <f>収支内訳_不動産!AN55</f>
        <v>未償却残高
（期末残高）</v>
      </c>
      <c r="AO55" s="2467"/>
      <c r="AP55" s="2468"/>
      <c r="AQ55" s="2482"/>
      <c r="AR55" s="2483"/>
      <c r="AS55" s="2483"/>
      <c r="AT55" s="2484"/>
      <c r="AU55" s="410"/>
      <c r="AX55" s="365"/>
      <c r="AY55" s="365"/>
      <c r="AZ55" s="365"/>
      <c r="BA55" s="365"/>
      <c r="BB55" s="365"/>
      <c r="BC55" s="365"/>
      <c r="BD55" s="365"/>
      <c r="BE55" s="365"/>
      <c r="BF55" s="365"/>
      <c r="BG55" s="365"/>
      <c r="BH55" s="365"/>
      <c r="BI55" s="365"/>
      <c r="BJ55" s="365"/>
      <c r="BK55" s="365"/>
      <c r="BL55" s="365"/>
      <c r="BM55" s="365"/>
      <c r="BN55" s="365"/>
      <c r="BO55" s="365"/>
    </row>
    <row r="56" spans="1:67" ht="12" customHeight="1">
      <c r="A56" s="2500" t="str">
        <f>収支内訳_不動産!A56</f>
        <v>（繰延資産を含む）</v>
      </c>
      <c r="B56" s="2506"/>
      <c r="C56" s="2506"/>
      <c r="D56" s="2506"/>
      <c r="E56" s="2506"/>
      <c r="F56" s="2501"/>
      <c r="G56" s="2485" t="str">
        <f>収支内訳_不動産!G56</f>
        <v>数　量</v>
      </c>
      <c r="H56" s="2487"/>
      <c r="I56" s="2485" t="str">
        <f>収支内訳_不動産!I56</f>
        <v>年　月</v>
      </c>
      <c r="J56" s="2487"/>
      <c r="K56" s="437">
        <f>収支内訳_不動産!K56</f>
        <v>0</v>
      </c>
      <c r="L56" s="413">
        <f>収支内訳_不動産!L56</f>
        <v>0</v>
      </c>
      <c r="M56" s="413">
        <f>収支内訳_不動産!M56</f>
        <v>0</v>
      </c>
      <c r="N56" s="438">
        <f>収支内訳_不動産!N56</f>
        <v>0</v>
      </c>
      <c r="O56" s="2448"/>
      <c r="P56" s="2449"/>
      <c r="Q56" s="2450"/>
      <c r="R56" s="2485"/>
      <c r="S56" s="2486"/>
      <c r="T56" s="2500"/>
      <c r="U56" s="2501"/>
      <c r="V56" s="2523" t="str">
        <f>収支内訳_不動産!V56</f>
        <v>改定償却率</v>
      </c>
      <c r="W56" s="2525"/>
      <c r="X56" s="2469"/>
      <c r="Y56" s="2471"/>
      <c r="Z56" s="2494" t="str">
        <f>収支内訳_不動産!Z56</f>
        <v>（ ﾛ × ﾊ × ﾆ ）</v>
      </c>
      <c r="AA56" s="2495"/>
      <c r="AB56" s="2496"/>
      <c r="AC56" s="2463"/>
      <c r="AD56" s="2464"/>
      <c r="AE56" s="2465"/>
      <c r="AF56" s="2469"/>
      <c r="AG56" s="2470"/>
      <c r="AH56" s="2471"/>
      <c r="AI56" s="2463"/>
      <c r="AJ56" s="2465"/>
      <c r="AK56" s="2469"/>
      <c r="AL56" s="2470"/>
      <c r="AM56" s="2471"/>
      <c r="AN56" s="2469"/>
      <c r="AO56" s="2470"/>
      <c r="AP56" s="2471"/>
      <c r="AQ56" s="2485"/>
      <c r="AR56" s="2486"/>
      <c r="AS56" s="2486"/>
      <c r="AT56" s="2487"/>
      <c r="AU56" s="410"/>
      <c r="AX56" s="365"/>
      <c r="AY56" s="365"/>
      <c r="AZ56" s="365"/>
      <c r="BA56" s="365"/>
      <c r="BB56" s="365"/>
      <c r="BC56" s="365"/>
      <c r="BD56" s="365"/>
      <c r="BE56" s="365"/>
      <c r="BF56" s="365"/>
      <c r="BG56" s="365"/>
      <c r="BH56" s="365"/>
      <c r="BI56" s="365"/>
      <c r="BJ56" s="365"/>
      <c r="BK56" s="365"/>
      <c r="BL56" s="365"/>
      <c r="BM56" s="365"/>
      <c r="BN56" s="365"/>
      <c r="BO56" s="365"/>
    </row>
    <row r="57" spans="1:67" s="365" customFormat="1" ht="8.4499999999999993" customHeight="1">
      <c r="A57" s="3923">
        <f>収支内訳_不動産!A57</f>
        <v>0</v>
      </c>
      <c r="B57" s="3924"/>
      <c r="C57" s="3924"/>
      <c r="D57" s="3924"/>
      <c r="E57" s="3924"/>
      <c r="F57" s="3925"/>
      <c r="G57" s="3929">
        <f>収支内訳_不動産!G57</f>
        <v>0</v>
      </c>
      <c r="H57" s="3930"/>
      <c r="I57" s="3933">
        <f>収支内訳_不動産!I57</f>
        <v>0</v>
      </c>
      <c r="J57" s="3935">
        <f>収支内訳_不動産!J57</f>
        <v>0</v>
      </c>
      <c r="K57" s="3727">
        <f>収支内訳_不動産!K57</f>
        <v>0</v>
      </c>
      <c r="L57" s="3728"/>
      <c r="M57" s="3728"/>
      <c r="N57" s="3729"/>
      <c r="O57" s="3727">
        <f>収支内訳_不動産!O57</f>
        <v>0</v>
      </c>
      <c r="P57" s="3728"/>
      <c r="Q57" s="3729"/>
      <c r="R57" s="2987">
        <f>収支内訳_不動産!R57</f>
        <v>0</v>
      </c>
      <c r="S57" s="2989"/>
      <c r="T57" s="2987">
        <f>収支内訳_不動産!T57</f>
        <v>0</v>
      </c>
      <c r="U57" s="2989"/>
      <c r="V57" s="3919">
        <f>収支内訳_不動産!V57</f>
        <v>0</v>
      </c>
      <c r="W57" s="3920"/>
      <c r="X57" s="2849">
        <f>収支内訳_不動産!X57</f>
        <v>0</v>
      </c>
      <c r="Y57" s="2850"/>
      <c r="Z57" s="2851">
        <f>収支内訳_不動産!Z57</f>
        <v>0</v>
      </c>
      <c r="AA57" s="2852"/>
      <c r="AB57" s="2853"/>
      <c r="AC57" s="2851">
        <f>収支内訳_不動産!AC57</f>
        <v>0</v>
      </c>
      <c r="AD57" s="2852"/>
      <c r="AE57" s="2853"/>
      <c r="AF57" s="769"/>
      <c r="AG57" s="770"/>
      <c r="AH57" s="771"/>
      <c r="AI57" s="3947">
        <f>収支内訳_不動産!AI57</f>
        <v>0</v>
      </c>
      <c r="AJ57" s="3948"/>
      <c r="AK57" s="769"/>
      <c r="AL57" s="772"/>
      <c r="AM57" s="773"/>
      <c r="AN57" s="777"/>
      <c r="AO57" s="772"/>
      <c r="AP57" s="773"/>
      <c r="AQ57" s="3937">
        <f>収支内訳_不動産!AQ57</f>
        <v>0</v>
      </c>
      <c r="AR57" s="3938"/>
      <c r="AS57" s="3938"/>
      <c r="AT57" s="3939"/>
      <c r="AU57" s="439"/>
    </row>
    <row r="58" spans="1:67" s="365" customFormat="1" ht="9" customHeight="1">
      <c r="A58" s="3926"/>
      <c r="B58" s="3927"/>
      <c r="C58" s="3927"/>
      <c r="D58" s="3927"/>
      <c r="E58" s="3927"/>
      <c r="F58" s="3928"/>
      <c r="G58" s="3931"/>
      <c r="H58" s="3932"/>
      <c r="I58" s="3934"/>
      <c r="J58" s="3936"/>
      <c r="K58" s="3730"/>
      <c r="L58" s="3731"/>
      <c r="M58" s="3731"/>
      <c r="N58" s="3732"/>
      <c r="O58" s="3730"/>
      <c r="P58" s="3731"/>
      <c r="Q58" s="3732"/>
      <c r="R58" s="2990"/>
      <c r="S58" s="2992"/>
      <c r="T58" s="2990">
        <f>収支内訳_不動産!T58</f>
        <v>0</v>
      </c>
      <c r="U58" s="2992"/>
      <c r="V58" s="3921"/>
      <c r="W58" s="3922"/>
      <c r="X58" s="3714">
        <f>収支内訳_不動産!X58</f>
        <v>12</v>
      </c>
      <c r="Y58" s="3715"/>
      <c r="Z58" s="3730">
        <f>収支内訳_不動産!Z58</f>
        <v>0</v>
      </c>
      <c r="AA58" s="3731"/>
      <c r="AB58" s="3732"/>
      <c r="AC58" s="3944"/>
      <c r="AD58" s="3945"/>
      <c r="AE58" s="3946"/>
      <c r="AF58" s="3730">
        <f>収支内訳_不動産!AF58</f>
        <v>0</v>
      </c>
      <c r="AG58" s="3731"/>
      <c r="AH58" s="3732"/>
      <c r="AI58" s="3949"/>
      <c r="AJ58" s="3950"/>
      <c r="AK58" s="3740">
        <f>収支内訳_不動産!AK58</f>
        <v>0</v>
      </c>
      <c r="AL58" s="3741"/>
      <c r="AM58" s="3742"/>
      <c r="AN58" s="3740">
        <f>収支内訳_不動産!AN58</f>
        <v>0</v>
      </c>
      <c r="AO58" s="3741"/>
      <c r="AP58" s="3742"/>
      <c r="AQ58" s="3940"/>
      <c r="AR58" s="3941"/>
      <c r="AS58" s="3941"/>
      <c r="AT58" s="3942"/>
      <c r="AU58" s="439"/>
    </row>
    <row r="59" spans="1:67" s="365" customFormat="1" ht="8.4499999999999993" customHeight="1">
      <c r="A59" s="3923">
        <f>収支内訳_不動産!A59</f>
        <v>0</v>
      </c>
      <c r="B59" s="3924"/>
      <c r="C59" s="3924"/>
      <c r="D59" s="3924"/>
      <c r="E59" s="3924"/>
      <c r="F59" s="3925"/>
      <c r="G59" s="3929">
        <f>収支内訳_不動産!G59</f>
        <v>0</v>
      </c>
      <c r="H59" s="3930"/>
      <c r="I59" s="3933">
        <f>収支内訳_不動産!I59</f>
        <v>0</v>
      </c>
      <c r="J59" s="3935">
        <f>収支内訳_不動産!J59</f>
        <v>0</v>
      </c>
      <c r="K59" s="3727">
        <f>収支内訳_不動産!K59</f>
        <v>0</v>
      </c>
      <c r="L59" s="3728"/>
      <c r="M59" s="3728"/>
      <c r="N59" s="3729"/>
      <c r="O59" s="3727">
        <f>収支内訳_不動産!O59</f>
        <v>0</v>
      </c>
      <c r="P59" s="3728"/>
      <c r="Q59" s="3729"/>
      <c r="R59" s="2987">
        <f>収支内訳_不動産!R59</f>
        <v>0</v>
      </c>
      <c r="S59" s="2989"/>
      <c r="T59" s="2987">
        <f>収支内訳_不動産!T59</f>
        <v>0</v>
      </c>
      <c r="U59" s="2989"/>
      <c r="V59" s="3919">
        <f>収支内訳_不動産!V59</f>
        <v>0</v>
      </c>
      <c r="W59" s="3920"/>
      <c r="X59" s="2849">
        <f>収支内訳_不動産!X59</f>
        <v>0</v>
      </c>
      <c r="Y59" s="2850"/>
      <c r="Z59" s="3943">
        <f>収支内訳_不動産!Z59</f>
        <v>0</v>
      </c>
      <c r="AA59" s="3943"/>
      <c r="AB59" s="3943"/>
      <c r="AC59" s="2851">
        <f>収支内訳_不動産!AC59</f>
        <v>0</v>
      </c>
      <c r="AD59" s="2852"/>
      <c r="AE59" s="2853"/>
      <c r="AF59" s="3727">
        <f>収支内訳_不動産!AF59</f>
        <v>0</v>
      </c>
      <c r="AG59" s="3728"/>
      <c r="AH59" s="3729"/>
      <c r="AI59" s="3947">
        <f>収支内訳_不動産!AI59</f>
        <v>0</v>
      </c>
      <c r="AJ59" s="3948"/>
      <c r="AK59" s="3737">
        <f>収支内訳_不動産!AK59</f>
        <v>0</v>
      </c>
      <c r="AL59" s="3738"/>
      <c r="AM59" s="3739"/>
      <c r="AN59" s="3737">
        <f>収支内訳_不動産!AN59</f>
        <v>0</v>
      </c>
      <c r="AO59" s="3738"/>
      <c r="AP59" s="3739"/>
      <c r="AQ59" s="3937">
        <f>収支内訳_不動産!AQ59</f>
        <v>0</v>
      </c>
      <c r="AR59" s="3938"/>
      <c r="AS59" s="3938"/>
      <c r="AT59" s="3939"/>
      <c r="AU59" s="439"/>
    </row>
    <row r="60" spans="1:67" s="365" customFormat="1" ht="9" customHeight="1">
      <c r="A60" s="3926"/>
      <c r="B60" s="3927"/>
      <c r="C60" s="3927"/>
      <c r="D60" s="3927"/>
      <c r="E60" s="3927"/>
      <c r="F60" s="3928"/>
      <c r="G60" s="3931"/>
      <c r="H60" s="3932"/>
      <c r="I60" s="3934"/>
      <c r="J60" s="3936"/>
      <c r="K60" s="3730"/>
      <c r="L60" s="3731"/>
      <c r="M60" s="3731"/>
      <c r="N60" s="3732"/>
      <c r="O60" s="3730"/>
      <c r="P60" s="3731"/>
      <c r="Q60" s="3732"/>
      <c r="R60" s="2990"/>
      <c r="S60" s="2992"/>
      <c r="T60" s="2990">
        <f>収支内訳_不動産!T60</f>
        <v>0</v>
      </c>
      <c r="U60" s="2992"/>
      <c r="V60" s="3921"/>
      <c r="W60" s="3922"/>
      <c r="X60" s="3714">
        <f>収支内訳_不動産!X60</f>
        <v>12</v>
      </c>
      <c r="Y60" s="3715"/>
      <c r="Z60" s="3943"/>
      <c r="AA60" s="3943"/>
      <c r="AB60" s="3943"/>
      <c r="AC60" s="3944"/>
      <c r="AD60" s="3945"/>
      <c r="AE60" s="3946"/>
      <c r="AF60" s="3730"/>
      <c r="AG60" s="3731"/>
      <c r="AH60" s="3732"/>
      <c r="AI60" s="3949"/>
      <c r="AJ60" s="3950"/>
      <c r="AK60" s="3740"/>
      <c r="AL60" s="3741"/>
      <c r="AM60" s="3742"/>
      <c r="AN60" s="3740"/>
      <c r="AO60" s="3741"/>
      <c r="AP60" s="3742"/>
      <c r="AQ60" s="3940"/>
      <c r="AR60" s="3941"/>
      <c r="AS60" s="3941"/>
      <c r="AT60" s="3942"/>
      <c r="AU60" s="439"/>
    </row>
    <row r="61" spans="1:67" s="365" customFormat="1" ht="8.4499999999999993" customHeight="1">
      <c r="A61" s="3923">
        <f>収支内訳_不動産!A61</f>
        <v>0</v>
      </c>
      <c r="B61" s="3924"/>
      <c r="C61" s="3924"/>
      <c r="D61" s="3924"/>
      <c r="E61" s="3924"/>
      <c r="F61" s="3925"/>
      <c r="G61" s="3929">
        <f>収支内訳_不動産!G61</f>
        <v>0</v>
      </c>
      <c r="H61" s="3930"/>
      <c r="I61" s="3933">
        <f>収支内訳_不動産!I61</f>
        <v>0</v>
      </c>
      <c r="J61" s="3935">
        <f>収支内訳_不動産!J61</f>
        <v>0</v>
      </c>
      <c r="K61" s="3727">
        <f>収支内訳_不動産!K61</f>
        <v>0</v>
      </c>
      <c r="L61" s="3728"/>
      <c r="M61" s="3728"/>
      <c r="N61" s="3729"/>
      <c r="O61" s="3727">
        <f>収支内訳_不動産!O61</f>
        <v>0</v>
      </c>
      <c r="P61" s="3728"/>
      <c r="Q61" s="3729"/>
      <c r="R61" s="2987">
        <f>収支内訳_不動産!R61</f>
        <v>0</v>
      </c>
      <c r="S61" s="2989"/>
      <c r="T61" s="2987">
        <f>収支内訳_不動産!T61</f>
        <v>0</v>
      </c>
      <c r="U61" s="2989"/>
      <c r="V61" s="3919">
        <f>収支内訳_不動産!V61</f>
        <v>0</v>
      </c>
      <c r="W61" s="3920"/>
      <c r="X61" s="2849">
        <f>収支内訳_不動産!X61</f>
        <v>0</v>
      </c>
      <c r="Y61" s="2850"/>
      <c r="Z61" s="3943">
        <f>収支内訳_不動産!Z61</f>
        <v>0</v>
      </c>
      <c r="AA61" s="3943"/>
      <c r="AB61" s="3943"/>
      <c r="AC61" s="2851">
        <f>収支内訳_不動産!AC61</f>
        <v>0</v>
      </c>
      <c r="AD61" s="2852"/>
      <c r="AE61" s="2853"/>
      <c r="AF61" s="3727">
        <f>収支内訳_不動産!AF61</f>
        <v>0</v>
      </c>
      <c r="AG61" s="3728"/>
      <c r="AH61" s="3729"/>
      <c r="AI61" s="3947">
        <f>収支内訳_不動産!AI61</f>
        <v>0</v>
      </c>
      <c r="AJ61" s="3948"/>
      <c r="AK61" s="3737">
        <f>収支内訳_不動産!AK61</f>
        <v>0</v>
      </c>
      <c r="AL61" s="3738"/>
      <c r="AM61" s="3739"/>
      <c r="AN61" s="3737">
        <f>収支内訳_不動産!AN61</f>
        <v>0</v>
      </c>
      <c r="AO61" s="3738"/>
      <c r="AP61" s="3739"/>
      <c r="AQ61" s="3937">
        <f>収支内訳_不動産!AQ61</f>
        <v>0</v>
      </c>
      <c r="AR61" s="3938"/>
      <c r="AS61" s="3938"/>
      <c r="AT61" s="3939"/>
      <c r="AU61" s="439"/>
    </row>
    <row r="62" spans="1:67" s="365" customFormat="1" ht="9" customHeight="1">
      <c r="A62" s="3926"/>
      <c r="B62" s="3927"/>
      <c r="C62" s="3927"/>
      <c r="D62" s="3927"/>
      <c r="E62" s="3927"/>
      <c r="F62" s="3928"/>
      <c r="G62" s="3931"/>
      <c r="H62" s="3932"/>
      <c r="I62" s="3934"/>
      <c r="J62" s="3936"/>
      <c r="K62" s="3730"/>
      <c r="L62" s="3731"/>
      <c r="M62" s="3731"/>
      <c r="N62" s="3732"/>
      <c r="O62" s="3730"/>
      <c r="P62" s="3731"/>
      <c r="Q62" s="3732"/>
      <c r="R62" s="2990"/>
      <c r="S62" s="2992"/>
      <c r="T62" s="2990">
        <f>収支内訳_不動産!T62</f>
        <v>0</v>
      </c>
      <c r="U62" s="2992"/>
      <c r="V62" s="3921"/>
      <c r="W62" s="3922"/>
      <c r="X62" s="3714">
        <f>収支内訳_不動産!X62</f>
        <v>12</v>
      </c>
      <c r="Y62" s="3715"/>
      <c r="Z62" s="3943"/>
      <c r="AA62" s="3943"/>
      <c r="AB62" s="3943"/>
      <c r="AC62" s="3944"/>
      <c r="AD62" s="3945"/>
      <c r="AE62" s="3946"/>
      <c r="AF62" s="3730"/>
      <c r="AG62" s="3731"/>
      <c r="AH62" s="3732"/>
      <c r="AI62" s="3949"/>
      <c r="AJ62" s="3950"/>
      <c r="AK62" s="3740"/>
      <c r="AL62" s="3741"/>
      <c r="AM62" s="3742"/>
      <c r="AN62" s="3740"/>
      <c r="AO62" s="3741"/>
      <c r="AP62" s="3742"/>
      <c r="AQ62" s="3940"/>
      <c r="AR62" s="3941"/>
      <c r="AS62" s="3941"/>
      <c r="AT62" s="3942"/>
      <c r="AU62" s="439"/>
    </row>
    <row r="63" spans="1:67" s="365" customFormat="1" ht="8.4499999999999993" customHeight="1">
      <c r="A63" s="3923">
        <f>収支内訳_不動産!A63</f>
        <v>0</v>
      </c>
      <c r="B63" s="3924"/>
      <c r="C63" s="3924"/>
      <c r="D63" s="3924"/>
      <c r="E63" s="3924"/>
      <c r="F63" s="3925"/>
      <c r="G63" s="3929">
        <f>収支内訳_不動産!G63</f>
        <v>0</v>
      </c>
      <c r="H63" s="3930"/>
      <c r="I63" s="3933">
        <f>収支内訳_不動産!I63</f>
        <v>0</v>
      </c>
      <c r="J63" s="3935">
        <f>収支内訳_不動産!J63</f>
        <v>0</v>
      </c>
      <c r="K63" s="3727">
        <f>収支内訳_不動産!K63</f>
        <v>0</v>
      </c>
      <c r="L63" s="3728"/>
      <c r="M63" s="3728"/>
      <c r="N63" s="3729"/>
      <c r="O63" s="3727">
        <f>収支内訳_不動産!O63</f>
        <v>0</v>
      </c>
      <c r="P63" s="3728"/>
      <c r="Q63" s="3729"/>
      <c r="R63" s="2987">
        <f>収支内訳_不動産!R63</f>
        <v>0</v>
      </c>
      <c r="S63" s="2989"/>
      <c r="T63" s="2987">
        <f>収支内訳_不動産!T63</f>
        <v>0</v>
      </c>
      <c r="U63" s="2989"/>
      <c r="V63" s="3919">
        <f>収支内訳_不動産!V63</f>
        <v>0</v>
      </c>
      <c r="W63" s="3920"/>
      <c r="X63" s="2849">
        <f>収支内訳_不動産!X63</f>
        <v>0</v>
      </c>
      <c r="Y63" s="2850"/>
      <c r="Z63" s="3943">
        <f>収支内訳_不動産!Z63</f>
        <v>0</v>
      </c>
      <c r="AA63" s="3943"/>
      <c r="AB63" s="3943"/>
      <c r="AC63" s="2851">
        <f>収支内訳_不動産!AC63</f>
        <v>0</v>
      </c>
      <c r="AD63" s="2852"/>
      <c r="AE63" s="2853"/>
      <c r="AF63" s="3727">
        <f>収支内訳_不動産!AF63</f>
        <v>0</v>
      </c>
      <c r="AG63" s="3728"/>
      <c r="AH63" s="3729"/>
      <c r="AI63" s="3947">
        <f>収支内訳_不動産!AI63</f>
        <v>0</v>
      </c>
      <c r="AJ63" s="3948"/>
      <c r="AK63" s="3737">
        <f>収支内訳_不動産!AK63</f>
        <v>0</v>
      </c>
      <c r="AL63" s="3738"/>
      <c r="AM63" s="3739"/>
      <c r="AN63" s="3737">
        <f>収支内訳_不動産!AN63</f>
        <v>0</v>
      </c>
      <c r="AO63" s="3738"/>
      <c r="AP63" s="3739"/>
      <c r="AQ63" s="3937">
        <f>収支内訳_不動産!AQ63</f>
        <v>0</v>
      </c>
      <c r="AR63" s="3938"/>
      <c r="AS63" s="3938"/>
      <c r="AT63" s="3939"/>
      <c r="AU63" s="439"/>
    </row>
    <row r="64" spans="1:67" s="365" customFormat="1" ht="9" customHeight="1">
      <c r="A64" s="3926"/>
      <c r="B64" s="3927"/>
      <c r="C64" s="3927"/>
      <c r="D64" s="3927"/>
      <c r="E64" s="3927"/>
      <c r="F64" s="3928"/>
      <c r="G64" s="3931"/>
      <c r="H64" s="3932"/>
      <c r="I64" s="3934"/>
      <c r="J64" s="3936"/>
      <c r="K64" s="3730"/>
      <c r="L64" s="3731"/>
      <c r="M64" s="3731"/>
      <c r="N64" s="3732"/>
      <c r="O64" s="3730"/>
      <c r="P64" s="3731"/>
      <c r="Q64" s="3732"/>
      <c r="R64" s="2990"/>
      <c r="S64" s="2992"/>
      <c r="T64" s="2990">
        <f>収支内訳_不動産!T64</f>
        <v>0</v>
      </c>
      <c r="U64" s="2992"/>
      <c r="V64" s="3921"/>
      <c r="W64" s="3922"/>
      <c r="X64" s="3714">
        <f>収支内訳_不動産!X64</f>
        <v>12</v>
      </c>
      <c r="Y64" s="3715"/>
      <c r="Z64" s="3943"/>
      <c r="AA64" s="3943"/>
      <c r="AB64" s="3943"/>
      <c r="AC64" s="3944"/>
      <c r="AD64" s="3945"/>
      <c r="AE64" s="3946"/>
      <c r="AF64" s="3730"/>
      <c r="AG64" s="3731"/>
      <c r="AH64" s="3732"/>
      <c r="AI64" s="3949"/>
      <c r="AJ64" s="3950"/>
      <c r="AK64" s="3740"/>
      <c r="AL64" s="3741"/>
      <c r="AM64" s="3742"/>
      <c r="AN64" s="3740"/>
      <c r="AO64" s="3741"/>
      <c r="AP64" s="3742"/>
      <c r="AQ64" s="3940"/>
      <c r="AR64" s="3941"/>
      <c r="AS64" s="3941"/>
      <c r="AT64" s="3942"/>
      <c r="AU64" s="439"/>
    </row>
    <row r="65" spans="1:67" s="365" customFormat="1" ht="8.4499999999999993" customHeight="1">
      <c r="A65" s="3923">
        <f>収支内訳_不動産!A65</f>
        <v>0</v>
      </c>
      <c r="B65" s="3924"/>
      <c r="C65" s="3924"/>
      <c r="D65" s="3924"/>
      <c r="E65" s="3924"/>
      <c r="F65" s="3925"/>
      <c r="G65" s="3929">
        <f>収支内訳_不動産!G65</f>
        <v>0</v>
      </c>
      <c r="H65" s="3930"/>
      <c r="I65" s="3933">
        <f>収支内訳_不動産!I65</f>
        <v>0</v>
      </c>
      <c r="J65" s="3935">
        <f>収支内訳_不動産!J65</f>
        <v>0</v>
      </c>
      <c r="K65" s="3727">
        <f>収支内訳_不動産!K65</f>
        <v>0</v>
      </c>
      <c r="L65" s="3728"/>
      <c r="M65" s="3728"/>
      <c r="N65" s="3729"/>
      <c r="O65" s="3727">
        <f>収支内訳_不動産!O65</f>
        <v>0</v>
      </c>
      <c r="P65" s="3728"/>
      <c r="Q65" s="3729"/>
      <c r="R65" s="2987">
        <f>収支内訳_不動産!R65</f>
        <v>0</v>
      </c>
      <c r="S65" s="2989"/>
      <c r="T65" s="2987">
        <f>収支内訳_不動産!T65</f>
        <v>0</v>
      </c>
      <c r="U65" s="2989"/>
      <c r="V65" s="3919">
        <f>収支内訳_不動産!V65</f>
        <v>0</v>
      </c>
      <c r="W65" s="3920"/>
      <c r="X65" s="2849">
        <f>収支内訳_不動産!X65</f>
        <v>0</v>
      </c>
      <c r="Y65" s="2850"/>
      <c r="Z65" s="3943">
        <f>収支内訳_不動産!Z65</f>
        <v>0</v>
      </c>
      <c r="AA65" s="3943"/>
      <c r="AB65" s="3943"/>
      <c r="AC65" s="2851">
        <f>収支内訳_不動産!AC65</f>
        <v>0</v>
      </c>
      <c r="AD65" s="2852"/>
      <c r="AE65" s="2853"/>
      <c r="AF65" s="3727">
        <f>収支内訳_不動産!AF65</f>
        <v>0</v>
      </c>
      <c r="AG65" s="3728"/>
      <c r="AH65" s="3729"/>
      <c r="AI65" s="3947">
        <f>収支内訳_不動産!AI65</f>
        <v>0</v>
      </c>
      <c r="AJ65" s="3948"/>
      <c r="AK65" s="3737">
        <f>収支内訳_不動産!AK65</f>
        <v>0</v>
      </c>
      <c r="AL65" s="3738"/>
      <c r="AM65" s="3739"/>
      <c r="AN65" s="3737">
        <f>収支内訳_不動産!AN65</f>
        <v>0</v>
      </c>
      <c r="AO65" s="3738"/>
      <c r="AP65" s="3739"/>
      <c r="AQ65" s="3937">
        <f>収支内訳_不動産!AQ65</f>
        <v>0</v>
      </c>
      <c r="AR65" s="3938"/>
      <c r="AS65" s="3938"/>
      <c r="AT65" s="3939"/>
      <c r="AU65" s="439"/>
    </row>
    <row r="66" spans="1:67" s="365" customFormat="1" ht="9" customHeight="1">
      <c r="A66" s="3926"/>
      <c r="B66" s="3927"/>
      <c r="C66" s="3927"/>
      <c r="D66" s="3927"/>
      <c r="E66" s="3927"/>
      <c r="F66" s="3928"/>
      <c r="G66" s="3931"/>
      <c r="H66" s="3932"/>
      <c r="I66" s="3934"/>
      <c r="J66" s="3936"/>
      <c r="K66" s="3730"/>
      <c r="L66" s="3731"/>
      <c r="M66" s="3731"/>
      <c r="N66" s="3732"/>
      <c r="O66" s="3730"/>
      <c r="P66" s="3731"/>
      <c r="Q66" s="3732"/>
      <c r="R66" s="2990"/>
      <c r="S66" s="2992"/>
      <c r="T66" s="2990">
        <f>収支内訳_不動産!T66</f>
        <v>0</v>
      </c>
      <c r="U66" s="2992"/>
      <c r="V66" s="3921"/>
      <c r="W66" s="3922"/>
      <c r="X66" s="3714">
        <f>収支内訳_不動産!X66</f>
        <v>12</v>
      </c>
      <c r="Y66" s="3715"/>
      <c r="Z66" s="3943"/>
      <c r="AA66" s="3943"/>
      <c r="AB66" s="3943"/>
      <c r="AC66" s="3944"/>
      <c r="AD66" s="3945"/>
      <c r="AE66" s="3946"/>
      <c r="AF66" s="3730"/>
      <c r="AG66" s="3731"/>
      <c r="AH66" s="3732"/>
      <c r="AI66" s="3949"/>
      <c r="AJ66" s="3950"/>
      <c r="AK66" s="3740"/>
      <c r="AL66" s="3741"/>
      <c r="AM66" s="3742"/>
      <c r="AN66" s="3740"/>
      <c r="AO66" s="3741"/>
      <c r="AP66" s="3742"/>
      <c r="AQ66" s="3940"/>
      <c r="AR66" s="3941"/>
      <c r="AS66" s="3941"/>
      <c r="AT66" s="3942"/>
      <c r="AU66" s="439"/>
    </row>
    <row r="67" spans="1:67" s="365" customFormat="1" ht="8.4499999999999993" customHeight="1">
      <c r="A67" s="3923">
        <f>収支内訳_不動産!A67</f>
        <v>0</v>
      </c>
      <c r="B67" s="3924"/>
      <c r="C67" s="3924"/>
      <c r="D67" s="3924"/>
      <c r="E67" s="3924"/>
      <c r="F67" s="3925"/>
      <c r="G67" s="3929">
        <f>収支内訳_不動産!G67</f>
        <v>0</v>
      </c>
      <c r="H67" s="3930"/>
      <c r="I67" s="3933">
        <f>収支内訳_不動産!I67</f>
        <v>0</v>
      </c>
      <c r="J67" s="3935">
        <f>収支内訳_不動産!J67</f>
        <v>0</v>
      </c>
      <c r="K67" s="3727">
        <f>収支内訳_不動産!K67</f>
        <v>0</v>
      </c>
      <c r="L67" s="3728"/>
      <c r="M67" s="3728"/>
      <c r="N67" s="3729"/>
      <c r="O67" s="3727">
        <f>収支内訳_不動産!O67</f>
        <v>0</v>
      </c>
      <c r="P67" s="3728"/>
      <c r="Q67" s="3729"/>
      <c r="R67" s="2987">
        <f>収支内訳_不動産!R67</f>
        <v>0</v>
      </c>
      <c r="S67" s="2989"/>
      <c r="T67" s="2987">
        <f>収支内訳_不動産!T67</f>
        <v>0</v>
      </c>
      <c r="U67" s="2989"/>
      <c r="V67" s="3919">
        <f>収支内訳_不動産!V67</f>
        <v>0</v>
      </c>
      <c r="W67" s="3920"/>
      <c r="X67" s="2849">
        <f>収支内訳_不動産!X67</f>
        <v>0</v>
      </c>
      <c r="Y67" s="2850"/>
      <c r="Z67" s="3943">
        <f>収支内訳_不動産!Z67</f>
        <v>0</v>
      </c>
      <c r="AA67" s="3943"/>
      <c r="AB67" s="3943"/>
      <c r="AC67" s="2851">
        <f>収支内訳_不動産!AC67</f>
        <v>0</v>
      </c>
      <c r="AD67" s="2852"/>
      <c r="AE67" s="2853"/>
      <c r="AF67" s="3727">
        <f>収支内訳_不動産!AF67</f>
        <v>0</v>
      </c>
      <c r="AG67" s="3728"/>
      <c r="AH67" s="3729"/>
      <c r="AI67" s="3947">
        <f>収支内訳_不動産!AI67</f>
        <v>0</v>
      </c>
      <c r="AJ67" s="3948"/>
      <c r="AK67" s="3737">
        <f>収支内訳_不動産!AK67</f>
        <v>0</v>
      </c>
      <c r="AL67" s="3738"/>
      <c r="AM67" s="3739"/>
      <c r="AN67" s="3737">
        <f>収支内訳_不動産!AN67</f>
        <v>0</v>
      </c>
      <c r="AO67" s="3738"/>
      <c r="AP67" s="3739"/>
      <c r="AQ67" s="3937">
        <f>収支内訳_不動産!AQ67</f>
        <v>0</v>
      </c>
      <c r="AR67" s="3938"/>
      <c r="AS67" s="3938"/>
      <c r="AT67" s="3939"/>
      <c r="AU67" s="439"/>
    </row>
    <row r="68" spans="1:67" s="365" customFormat="1" ht="9" customHeight="1">
      <c r="A68" s="3926"/>
      <c r="B68" s="3927"/>
      <c r="C68" s="3927"/>
      <c r="D68" s="3927"/>
      <c r="E68" s="3927"/>
      <c r="F68" s="3928"/>
      <c r="G68" s="3931"/>
      <c r="H68" s="3932"/>
      <c r="I68" s="3934"/>
      <c r="J68" s="3936"/>
      <c r="K68" s="3730"/>
      <c r="L68" s="3731"/>
      <c r="M68" s="3731"/>
      <c r="N68" s="3732"/>
      <c r="O68" s="3730"/>
      <c r="P68" s="3731"/>
      <c r="Q68" s="3732"/>
      <c r="R68" s="2990"/>
      <c r="S68" s="2992"/>
      <c r="T68" s="2990">
        <f>収支内訳_不動産!T68</f>
        <v>0</v>
      </c>
      <c r="U68" s="2992"/>
      <c r="V68" s="3921"/>
      <c r="W68" s="3922"/>
      <c r="X68" s="3714">
        <f>収支内訳_不動産!X68</f>
        <v>12</v>
      </c>
      <c r="Y68" s="3715"/>
      <c r="Z68" s="3943"/>
      <c r="AA68" s="3943"/>
      <c r="AB68" s="3943"/>
      <c r="AC68" s="3944"/>
      <c r="AD68" s="3945"/>
      <c r="AE68" s="3946"/>
      <c r="AF68" s="3730"/>
      <c r="AG68" s="3731"/>
      <c r="AH68" s="3732"/>
      <c r="AI68" s="3949"/>
      <c r="AJ68" s="3950"/>
      <c r="AK68" s="3740"/>
      <c r="AL68" s="3741"/>
      <c r="AM68" s="3742"/>
      <c r="AN68" s="3740"/>
      <c r="AO68" s="3741"/>
      <c r="AP68" s="3742"/>
      <c r="AQ68" s="3940"/>
      <c r="AR68" s="3941"/>
      <c r="AS68" s="3941"/>
      <c r="AT68" s="3942"/>
      <c r="AU68" s="439"/>
    </row>
    <row r="69" spans="1:67" s="365" customFormat="1" ht="8.4499999999999993" customHeight="1">
      <c r="A69" s="3923">
        <f>収支内訳_不動産!A69</f>
        <v>0</v>
      </c>
      <c r="B69" s="3924"/>
      <c r="C69" s="3924"/>
      <c r="D69" s="3924"/>
      <c r="E69" s="3924"/>
      <c r="F69" s="3925"/>
      <c r="G69" s="3929">
        <f>収支内訳_不動産!G69</f>
        <v>0</v>
      </c>
      <c r="H69" s="3930"/>
      <c r="I69" s="3933">
        <f>収支内訳_不動産!I69</f>
        <v>0</v>
      </c>
      <c r="J69" s="3935">
        <f>収支内訳_不動産!J69</f>
        <v>0</v>
      </c>
      <c r="K69" s="3727">
        <f>収支内訳_不動産!K69</f>
        <v>0</v>
      </c>
      <c r="L69" s="3728"/>
      <c r="M69" s="3728"/>
      <c r="N69" s="3729"/>
      <c r="O69" s="3727">
        <f>収支内訳_不動産!O69</f>
        <v>0</v>
      </c>
      <c r="P69" s="3728"/>
      <c r="Q69" s="3729"/>
      <c r="R69" s="2987">
        <f>収支内訳_不動産!R69</f>
        <v>0</v>
      </c>
      <c r="S69" s="2989"/>
      <c r="T69" s="2987">
        <f>収支内訳_不動産!T69</f>
        <v>0</v>
      </c>
      <c r="U69" s="2989"/>
      <c r="V69" s="3919">
        <f>収支内訳_不動産!V69</f>
        <v>0</v>
      </c>
      <c r="W69" s="3920"/>
      <c r="X69" s="2849">
        <f>収支内訳_不動産!X69</f>
        <v>0</v>
      </c>
      <c r="Y69" s="2850"/>
      <c r="Z69" s="3943">
        <f>収支内訳_不動産!Z69</f>
        <v>0</v>
      </c>
      <c r="AA69" s="3943"/>
      <c r="AB69" s="3943"/>
      <c r="AC69" s="2851">
        <f>収支内訳_不動産!AC69</f>
        <v>0</v>
      </c>
      <c r="AD69" s="2852"/>
      <c r="AE69" s="2853"/>
      <c r="AF69" s="3727">
        <f>収支内訳_不動産!AF69</f>
        <v>0</v>
      </c>
      <c r="AG69" s="3728"/>
      <c r="AH69" s="3729"/>
      <c r="AI69" s="3947">
        <f>収支内訳_不動産!AI69</f>
        <v>0</v>
      </c>
      <c r="AJ69" s="3948"/>
      <c r="AK69" s="3737">
        <f>収支内訳_不動産!AK69</f>
        <v>0</v>
      </c>
      <c r="AL69" s="3738"/>
      <c r="AM69" s="3739"/>
      <c r="AN69" s="3737">
        <f>収支内訳_不動産!AN69</f>
        <v>0</v>
      </c>
      <c r="AO69" s="3738"/>
      <c r="AP69" s="3739"/>
      <c r="AQ69" s="3937">
        <f>収支内訳_不動産!AQ69</f>
        <v>0</v>
      </c>
      <c r="AR69" s="3938"/>
      <c r="AS69" s="3938"/>
      <c r="AT69" s="3939"/>
      <c r="AU69" s="439"/>
      <c r="AX69" s="369"/>
      <c r="AY69" s="369"/>
      <c r="AZ69" s="369"/>
      <c r="BA69" s="369"/>
      <c r="BB69" s="369"/>
      <c r="BC69" s="369"/>
      <c r="BD69" s="369"/>
      <c r="BE69" s="369"/>
      <c r="BF69" s="369"/>
      <c r="BG69" s="369"/>
      <c r="BH69" s="369"/>
      <c r="BI69" s="369"/>
      <c r="BJ69" s="369"/>
      <c r="BK69" s="369"/>
      <c r="BL69" s="369"/>
      <c r="BM69" s="369"/>
      <c r="BN69" s="369"/>
      <c r="BO69" s="369"/>
    </row>
    <row r="70" spans="1:67" s="365" customFormat="1" ht="9" customHeight="1">
      <c r="A70" s="3926"/>
      <c r="B70" s="3927"/>
      <c r="C70" s="3927"/>
      <c r="D70" s="3927"/>
      <c r="E70" s="3927"/>
      <c r="F70" s="3928"/>
      <c r="G70" s="3931"/>
      <c r="H70" s="3932"/>
      <c r="I70" s="3934"/>
      <c r="J70" s="3936"/>
      <c r="K70" s="3730"/>
      <c r="L70" s="3731"/>
      <c r="M70" s="3731"/>
      <c r="N70" s="3732"/>
      <c r="O70" s="3730"/>
      <c r="P70" s="3731"/>
      <c r="Q70" s="3732"/>
      <c r="R70" s="2990"/>
      <c r="S70" s="2992"/>
      <c r="T70" s="2990">
        <f>収支内訳_不動産!T70</f>
        <v>0</v>
      </c>
      <c r="U70" s="2992"/>
      <c r="V70" s="3921"/>
      <c r="W70" s="3922"/>
      <c r="X70" s="3714">
        <f>収支内訳_不動産!X70</f>
        <v>12</v>
      </c>
      <c r="Y70" s="3715"/>
      <c r="Z70" s="3943"/>
      <c r="AA70" s="3943"/>
      <c r="AB70" s="3943"/>
      <c r="AC70" s="3944"/>
      <c r="AD70" s="3945"/>
      <c r="AE70" s="3946"/>
      <c r="AF70" s="3730"/>
      <c r="AG70" s="3731"/>
      <c r="AH70" s="3732"/>
      <c r="AI70" s="3949"/>
      <c r="AJ70" s="3950"/>
      <c r="AK70" s="3740"/>
      <c r="AL70" s="3741"/>
      <c r="AM70" s="3742"/>
      <c r="AN70" s="3740"/>
      <c r="AO70" s="3741"/>
      <c r="AP70" s="3742"/>
      <c r="AQ70" s="3940"/>
      <c r="AR70" s="3941"/>
      <c r="AS70" s="3941"/>
      <c r="AT70" s="3942"/>
      <c r="AU70" s="439"/>
      <c r="AX70" s="369"/>
      <c r="AY70" s="369"/>
      <c r="AZ70" s="369"/>
      <c r="BA70" s="369"/>
      <c r="BB70" s="369"/>
      <c r="BC70" s="369"/>
      <c r="BD70" s="369"/>
      <c r="BE70" s="369"/>
      <c r="BF70" s="369"/>
      <c r="BG70" s="369"/>
      <c r="BH70" s="369"/>
      <c r="BI70" s="369"/>
      <c r="BJ70" s="369"/>
      <c r="BK70" s="369"/>
      <c r="BL70" s="369"/>
      <c r="BM70" s="369"/>
      <c r="BN70" s="369"/>
      <c r="BO70" s="369"/>
    </row>
    <row r="71" spans="1:67" s="365" customFormat="1" ht="8.4499999999999993" customHeight="1">
      <c r="A71" s="3965" t="str">
        <f>収支内訳_不動産!A71</f>
        <v>計</v>
      </c>
      <c r="B71" s="3966"/>
      <c r="C71" s="3966"/>
      <c r="D71" s="3966"/>
      <c r="E71" s="3966"/>
      <c r="F71" s="3967"/>
      <c r="G71" s="3971"/>
      <c r="H71" s="3972"/>
      <c r="I71" s="3975"/>
      <c r="J71" s="3976"/>
      <c r="K71" s="3971"/>
      <c r="L71" s="3979"/>
      <c r="M71" s="3979"/>
      <c r="N71" s="3972"/>
      <c r="O71" s="3982"/>
      <c r="P71" s="3983"/>
      <c r="Q71" s="3984"/>
      <c r="R71" s="3951"/>
      <c r="S71" s="3952"/>
      <c r="T71" s="3951"/>
      <c r="U71" s="3952"/>
      <c r="V71" s="2860"/>
      <c r="W71" s="2861"/>
      <c r="X71" s="3955"/>
      <c r="Y71" s="3956"/>
      <c r="Z71" s="3959">
        <f>収支内訳_不動産!Z71</f>
        <v>0</v>
      </c>
      <c r="AA71" s="3960"/>
      <c r="AB71" s="3961"/>
      <c r="AC71" s="3959">
        <f>収支内訳_不動産!AC71</f>
        <v>0</v>
      </c>
      <c r="AD71" s="3960"/>
      <c r="AE71" s="3961"/>
      <c r="AF71" s="3159">
        <f>収支内訳_不動産!AF71</f>
        <v>0</v>
      </c>
      <c r="AG71" s="3160"/>
      <c r="AH71" s="3161"/>
      <c r="AI71" s="2893"/>
      <c r="AJ71" s="2894"/>
      <c r="AK71" s="3690">
        <f>収支内訳_不動産!AK71</f>
        <v>0</v>
      </c>
      <c r="AL71" s="3691"/>
      <c r="AM71" s="3692"/>
      <c r="AN71" s="3690">
        <f>収支内訳_不動産!AN71</f>
        <v>0</v>
      </c>
      <c r="AO71" s="3691"/>
      <c r="AP71" s="3692"/>
      <c r="AQ71" s="3988">
        <f>収支内訳_不動産!AQ71</f>
        <v>0</v>
      </c>
      <c r="AR71" s="3989"/>
      <c r="AS71" s="3989"/>
      <c r="AT71" s="3990"/>
      <c r="AU71" s="439"/>
      <c r="AX71" s="369"/>
      <c r="AY71" s="369"/>
      <c r="AZ71" s="369"/>
      <c r="BA71" s="369"/>
      <c r="BB71" s="369"/>
      <c r="BC71" s="369"/>
      <c r="BD71" s="369"/>
      <c r="BE71" s="369"/>
      <c r="BF71" s="369"/>
      <c r="BG71" s="369"/>
      <c r="BH71" s="369"/>
      <c r="BI71" s="369"/>
      <c r="BJ71" s="369"/>
      <c r="BK71" s="369"/>
      <c r="BL71" s="369"/>
      <c r="BM71" s="369"/>
      <c r="BN71" s="369"/>
      <c r="BO71" s="369"/>
    </row>
    <row r="72" spans="1:67" ht="9" customHeight="1">
      <c r="A72" s="3968"/>
      <c r="B72" s="3969"/>
      <c r="C72" s="3969"/>
      <c r="D72" s="3969"/>
      <c r="E72" s="3969"/>
      <c r="F72" s="3970"/>
      <c r="G72" s="3973"/>
      <c r="H72" s="3974"/>
      <c r="I72" s="3977"/>
      <c r="J72" s="3978"/>
      <c r="K72" s="3973"/>
      <c r="L72" s="3980"/>
      <c r="M72" s="3980"/>
      <c r="N72" s="3981"/>
      <c r="O72" s="3985"/>
      <c r="P72" s="3986"/>
      <c r="Q72" s="3987"/>
      <c r="R72" s="3953"/>
      <c r="S72" s="3954"/>
      <c r="T72" s="3953"/>
      <c r="U72" s="3954"/>
      <c r="V72" s="2862"/>
      <c r="W72" s="2863"/>
      <c r="X72" s="3957"/>
      <c r="Y72" s="3958"/>
      <c r="Z72" s="3962"/>
      <c r="AA72" s="3963"/>
      <c r="AB72" s="3964"/>
      <c r="AC72" s="3962"/>
      <c r="AD72" s="3963"/>
      <c r="AE72" s="3964"/>
      <c r="AF72" s="3162"/>
      <c r="AG72" s="3163"/>
      <c r="AH72" s="3164"/>
      <c r="AI72" s="2895"/>
      <c r="AJ72" s="2896"/>
      <c r="AK72" s="3693"/>
      <c r="AL72" s="3694"/>
      <c r="AM72" s="3695"/>
      <c r="AN72" s="3693"/>
      <c r="AO72" s="3694"/>
      <c r="AP72" s="3695"/>
      <c r="AQ72" s="3991"/>
      <c r="AR72" s="3992"/>
      <c r="AS72" s="3992"/>
      <c r="AT72" s="3993"/>
      <c r="AU72" s="410"/>
    </row>
    <row r="73" spans="1:67" ht="13.5" customHeight="1">
      <c r="A73" s="440" t="str">
        <f>収支内訳_不動産!A73</f>
        <v>（注）　平成19年4月1日以後に取得した減価償却資産について定率法を採用する場合は、イ欄へ償却保証額をカッコ書きで記入します。</v>
      </c>
      <c r="B73" s="441"/>
      <c r="C73" s="441"/>
      <c r="D73" s="441"/>
      <c r="E73" s="441"/>
      <c r="F73" s="441"/>
      <c r="G73" s="442"/>
      <c r="H73" s="442"/>
      <c r="I73" s="442"/>
      <c r="J73" s="442"/>
      <c r="K73" s="442"/>
      <c r="L73" s="442"/>
      <c r="M73" s="442"/>
      <c r="N73" s="442"/>
      <c r="O73" s="442"/>
      <c r="P73" s="442"/>
      <c r="Q73" s="442"/>
      <c r="R73" s="442"/>
      <c r="S73" s="442"/>
      <c r="T73" s="442"/>
      <c r="U73" s="442"/>
      <c r="V73" s="442"/>
      <c r="W73" s="442"/>
      <c r="X73" s="442"/>
      <c r="Y73" s="442"/>
      <c r="Z73" s="443"/>
      <c r="AA73" s="443"/>
      <c r="AB73" s="443"/>
      <c r="AC73" s="443"/>
      <c r="AD73" s="443"/>
      <c r="AE73" s="443"/>
      <c r="AF73" s="443"/>
      <c r="AG73" s="443"/>
      <c r="AH73" s="443"/>
      <c r="AI73" s="443"/>
      <c r="AJ73" s="443"/>
      <c r="AK73" s="444"/>
      <c r="AL73" s="444"/>
      <c r="AM73" s="444"/>
      <c r="AN73" s="444"/>
      <c r="AO73" s="444"/>
      <c r="AP73" s="444"/>
      <c r="AQ73" s="445"/>
      <c r="AR73" s="445"/>
      <c r="AS73" s="445"/>
      <c r="AT73" s="445"/>
      <c r="AU73" s="410"/>
    </row>
    <row r="74" spans="1:67" ht="3" customHeight="1">
      <c r="A74" s="441"/>
      <c r="B74" s="441"/>
      <c r="C74" s="441"/>
      <c r="D74" s="441"/>
      <c r="E74" s="441"/>
      <c r="F74" s="441"/>
      <c r="G74" s="442"/>
      <c r="H74" s="442"/>
      <c r="I74" s="442"/>
      <c r="J74" s="442"/>
      <c r="K74" s="442"/>
      <c r="L74" s="442"/>
      <c r="M74" s="442"/>
      <c r="N74" s="442"/>
      <c r="O74" s="442"/>
      <c r="P74" s="442"/>
      <c r="Q74" s="442"/>
      <c r="R74" s="442"/>
      <c r="S74" s="442"/>
      <c r="T74" s="442"/>
      <c r="U74" s="442"/>
      <c r="V74" s="442"/>
      <c r="W74" s="442"/>
      <c r="X74" s="442"/>
      <c r="Y74" s="442"/>
      <c r="Z74" s="443"/>
      <c r="AA74" s="443"/>
      <c r="AB74" s="443"/>
      <c r="AC74" s="443"/>
      <c r="AD74" s="443"/>
      <c r="AE74" s="443"/>
      <c r="AF74" s="443"/>
      <c r="AG74" s="443"/>
      <c r="AH74" s="443"/>
      <c r="AI74" s="443"/>
      <c r="AJ74" s="443"/>
      <c r="AK74" s="444"/>
      <c r="AL74" s="444"/>
      <c r="AM74" s="444"/>
      <c r="AN74" s="444"/>
      <c r="AO74" s="444"/>
      <c r="AP74" s="444"/>
      <c r="AQ74" s="445"/>
      <c r="AR74" s="445"/>
      <c r="AS74" s="445"/>
      <c r="AT74" s="445"/>
      <c r="AU74" s="410"/>
    </row>
    <row r="75" spans="1:67" ht="12.95" customHeight="1">
      <c r="A75" s="373" t="str">
        <f>収支内訳_不動産!A75</f>
        <v>○借入金利子の内訳　（金融機関を除く）</v>
      </c>
      <c r="Y75" s="373" t="str">
        <f>収支内訳_不動産!Y75</f>
        <v>○地代家賃の内訳</v>
      </c>
    </row>
    <row r="76" spans="1:67" ht="12" customHeight="1">
      <c r="A76" s="2303" t="str">
        <f>収支内訳_不動産!A76</f>
        <v>支払先の住所・氏名</v>
      </c>
      <c r="B76" s="2304"/>
      <c r="C76" s="2304"/>
      <c r="D76" s="2304"/>
      <c r="E76" s="2304"/>
      <c r="F76" s="2304"/>
      <c r="G76" s="2304"/>
      <c r="H76" s="2305"/>
      <c r="I76" s="2303" t="str">
        <f>収支内訳_不動産!I76</f>
        <v>期末現在の借</v>
      </c>
      <c r="J76" s="2304"/>
      <c r="K76" s="2304"/>
      <c r="L76" s="2304"/>
      <c r="M76" s="2305"/>
      <c r="N76" s="2303" t="str">
        <f>収支内訳_不動産!N76</f>
        <v>本年中の</v>
      </c>
      <c r="O76" s="2304"/>
      <c r="P76" s="2304"/>
      <c r="Q76" s="2304"/>
      <c r="R76" s="2305"/>
      <c r="S76" s="2303" t="str">
        <f>収支内訳_不動産!S76</f>
        <v>左のうち必要</v>
      </c>
      <c r="T76" s="2304"/>
      <c r="U76" s="2304"/>
      <c r="V76" s="2304"/>
      <c r="W76" s="2305"/>
      <c r="Y76" s="2303" t="str">
        <f>収支内訳_不動産!Y76</f>
        <v>支払先の住所・氏名</v>
      </c>
      <c r="Z76" s="2304"/>
      <c r="AA76" s="2304"/>
      <c r="AB76" s="2304"/>
      <c r="AC76" s="2304"/>
      <c r="AD76" s="2304"/>
      <c r="AE76" s="2305"/>
      <c r="AF76" s="2303" t="str">
        <f>収支内訳_不動産!AF76</f>
        <v>賃借物件</v>
      </c>
      <c r="AG76" s="2304"/>
      <c r="AH76" s="2304"/>
      <c r="AI76" s="2304"/>
      <c r="AJ76" s="2305"/>
      <c r="AK76" s="2303" t="str">
        <f>収支内訳_不動産!AK76</f>
        <v>本年中の賃借</v>
      </c>
      <c r="AL76" s="2304"/>
      <c r="AM76" s="2304"/>
      <c r="AN76" s="2304"/>
      <c r="AO76" s="2305"/>
      <c r="AP76" s="3683" t="str">
        <f>収支内訳_不動産!AP76</f>
        <v>左の賃借料のうち</v>
      </c>
      <c r="AQ76" s="3684"/>
      <c r="AR76" s="3684"/>
      <c r="AS76" s="3684"/>
      <c r="AT76" s="3685"/>
    </row>
    <row r="77" spans="1:67" ht="12" customHeight="1">
      <c r="A77" s="2306"/>
      <c r="B77" s="2307"/>
      <c r="C77" s="2307"/>
      <c r="D77" s="2307"/>
      <c r="E77" s="2307"/>
      <c r="F77" s="2307"/>
      <c r="G77" s="2307"/>
      <c r="H77" s="3686"/>
      <c r="I77" s="2306" t="str">
        <f>収支内訳_不動産!I77</f>
        <v>入金等の金額</v>
      </c>
      <c r="J77" s="2307"/>
      <c r="K77" s="2307"/>
      <c r="L77" s="2307"/>
      <c r="M77" s="3686"/>
      <c r="N77" s="2306" t="str">
        <f>収支内訳_不動産!N77</f>
        <v>借入金利子</v>
      </c>
      <c r="O77" s="2307"/>
      <c r="P77" s="2307"/>
      <c r="Q77" s="2307"/>
      <c r="R77" s="3686"/>
      <c r="S77" s="2306" t="str">
        <f>収支内訳_不動産!S77</f>
        <v>経費算入額</v>
      </c>
      <c r="T77" s="2307"/>
      <c r="U77" s="2307"/>
      <c r="V77" s="2307"/>
      <c r="W77" s="3686"/>
      <c r="Y77" s="2306"/>
      <c r="Z77" s="2307"/>
      <c r="AA77" s="2307"/>
      <c r="AB77" s="2307"/>
      <c r="AC77" s="2307"/>
      <c r="AD77" s="2307"/>
      <c r="AE77" s="3686"/>
      <c r="AF77" s="2306"/>
      <c r="AG77" s="2307"/>
      <c r="AH77" s="2307"/>
      <c r="AI77" s="2307"/>
      <c r="AJ77" s="3686"/>
      <c r="AK77" s="2306" t="str">
        <f>収支内訳_不動産!AK77</f>
        <v>料・権利金等</v>
      </c>
      <c r="AL77" s="2307"/>
      <c r="AM77" s="2307"/>
      <c r="AN77" s="2307"/>
      <c r="AO77" s="3686"/>
      <c r="AP77" s="3687" t="str">
        <f>収支内訳_不動産!AP77</f>
        <v>必要経費算入額</v>
      </c>
      <c r="AQ77" s="3688"/>
      <c r="AR77" s="3688"/>
      <c r="AS77" s="3688"/>
      <c r="AT77" s="3689"/>
    </row>
    <row r="78" spans="1:67" ht="12.95" customHeight="1">
      <c r="A78" s="2476">
        <f>収支内訳_不動産!A78</f>
        <v>0</v>
      </c>
      <c r="B78" s="2477"/>
      <c r="C78" s="2477"/>
      <c r="D78" s="2477"/>
      <c r="E78" s="2477"/>
      <c r="F78" s="2477"/>
      <c r="G78" s="2477"/>
      <c r="H78" s="2478"/>
      <c r="I78" s="3660">
        <f>収支内訳_不動産!I78</f>
        <v>0</v>
      </c>
      <c r="J78" s="3661"/>
      <c r="K78" s="3661"/>
      <c r="L78" s="3661"/>
      <c r="M78" s="569" t="str">
        <f>収支内訳_不動産!M78</f>
        <v>円</v>
      </c>
      <c r="N78" s="3660">
        <f>収支内訳_不動産!N78</f>
        <v>0</v>
      </c>
      <c r="O78" s="3661"/>
      <c r="P78" s="3661"/>
      <c r="Q78" s="3661"/>
      <c r="R78" s="569" t="str">
        <f>収支内訳_不動産!R78</f>
        <v>円</v>
      </c>
      <c r="S78" s="3660">
        <f>収支内訳_不動産!S78</f>
        <v>0</v>
      </c>
      <c r="T78" s="3661"/>
      <c r="U78" s="3661"/>
      <c r="V78" s="3661"/>
      <c r="W78" s="569" t="str">
        <f>収支内訳_不動産!W78</f>
        <v>円</v>
      </c>
      <c r="Y78" s="2476">
        <f>収支内訳_不動産!Y78</f>
        <v>0</v>
      </c>
      <c r="Z78" s="2477"/>
      <c r="AA78" s="2477"/>
      <c r="AB78" s="2477"/>
      <c r="AC78" s="2477"/>
      <c r="AD78" s="2477"/>
      <c r="AE78" s="2478"/>
      <c r="AF78" s="3677">
        <f>収支内訳_不動産!AF78</f>
        <v>0</v>
      </c>
      <c r="AG78" s="3678"/>
      <c r="AH78" s="3678"/>
      <c r="AI78" s="3678"/>
      <c r="AJ78" s="570"/>
      <c r="AK78" s="3660">
        <f>収支内訳_不動産!AK78</f>
        <v>0</v>
      </c>
      <c r="AL78" s="3661"/>
      <c r="AM78" s="3661"/>
      <c r="AN78" s="3661"/>
      <c r="AO78" s="569" t="str">
        <f>収支内訳_不動産!AO78</f>
        <v>円</v>
      </c>
      <c r="AP78" s="3660">
        <f>収支内訳_不動産!AP78</f>
        <v>0</v>
      </c>
      <c r="AQ78" s="3661"/>
      <c r="AR78" s="3661"/>
      <c r="AS78" s="3661"/>
      <c r="AT78" s="569" t="str">
        <f>収支内訳_不動産!AT78</f>
        <v>円</v>
      </c>
    </row>
    <row r="79" spans="1:67" ht="12.95" customHeight="1">
      <c r="A79" s="2777">
        <f>収支内訳_不動産!A79</f>
        <v>0</v>
      </c>
      <c r="B79" s="2778"/>
      <c r="C79" s="2778"/>
      <c r="D79" s="2778"/>
      <c r="E79" s="2778"/>
      <c r="F79" s="2778"/>
      <c r="G79" s="2778"/>
      <c r="H79" s="2779"/>
      <c r="I79" s="3662"/>
      <c r="J79" s="3663"/>
      <c r="K79" s="3663"/>
      <c r="L79" s="3663"/>
      <c r="M79" s="571"/>
      <c r="N79" s="3662"/>
      <c r="O79" s="3663"/>
      <c r="P79" s="3663"/>
      <c r="Q79" s="3663"/>
      <c r="R79" s="571"/>
      <c r="S79" s="3662"/>
      <c r="T79" s="3663"/>
      <c r="U79" s="3663"/>
      <c r="V79" s="3663"/>
      <c r="W79" s="571"/>
      <c r="Y79" s="2777">
        <f>収支内訳_不動産!Y79</f>
        <v>0</v>
      </c>
      <c r="Z79" s="2778"/>
      <c r="AA79" s="2778"/>
      <c r="AB79" s="2778"/>
      <c r="AC79" s="2778"/>
      <c r="AD79" s="2778"/>
      <c r="AE79" s="2779"/>
      <c r="AF79" s="3679"/>
      <c r="AG79" s="3680"/>
      <c r="AH79" s="3680"/>
      <c r="AI79" s="3680"/>
      <c r="AJ79" s="572"/>
      <c r="AK79" s="3681">
        <f>収支内訳_不動産!AK79</f>
        <v>0</v>
      </c>
      <c r="AL79" s="3682"/>
      <c r="AM79" s="3682"/>
      <c r="AN79" s="3682"/>
      <c r="AO79" s="573"/>
      <c r="AP79" s="3662"/>
      <c r="AQ79" s="3663"/>
      <c r="AR79" s="3663"/>
      <c r="AS79" s="3663"/>
      <c r="AT79" s="571"/>
    </row>
    <row r="80" spans="1:67" ht="12.95" customHeight="1">
      <c r="A80" s="2476">
        <f>収支内訳_不動産!A80</f>
        <v>0</v>
      </c>
      <c r="B80" s="2477"/>
      <c r="C80" s="2477"/>
      <c r="D80" s="2477"/>
      <c r="E80" s="2477"/>
      <c r="F80" s="2477"/>
      <c r="G80" s="2477"/>
      <c r="H80" s="2478"/>
      <c r="I80" s="3660">
        <f>収支内訳_不動産!I80</f>
        <v>0</v>
      </c>
      <c r="J80" s="3661"/>
      <c r="K80" s="3661"/>
      <c r="L80" s="3661"/>
      <c r="M80" s="569" t="str">
        <f>収支内訳_不動産!M80</f>
        <v>円</v>
      </c>
      <c r="N80" s="3660">
        <f>収支内訳_不動産!N80</f>
        <v>0</v>
      </c>
      <c r="O80" s="3661"/>
      <c r="P80" s="3661"/>
      <c r="Q80" s="3661"/>
      <c r="R80" s="569" t="str">
        <f>収支内訳_不動産!R80</f>
        <v>円</v>
      </c>
      <c r="S80" s="3660">
        <f>収支内訳_不動産!S80</f>
        <v>0</v>
      </c>
      <c r="T80" s="3661"/>
      <c r="U80" s="3661"/>
      <c r="V80" s="3661"/>
      <c r="W80" s="569" t="str">
        <f>収支内訳_不動産!W80</f>
        <v>円</v>
      </c>
      <c r="Y80" s="2476">
        <f>収支内訳_不動産!Y80</f>
        <v>0</v>
      </c>
      <c r="Z80" s="2477"/>
      <c r="AA80" s="2477"/>
      <c r="AB80" s="2477"/>
      <c r="AC80" s="2477"/>
      <c r="AD80" s="2477"/>
      <c r="AE80" s="2478"/>
      <c r="AF80" s="3677">
        <f>収支内訳_不動産!AF80</f>
        <v>0</v>
      </c>
      <c r="AG80" s="3678"/>
      <c r="AH80" s="3678"/>
      <c r="AI80" s="3678"/>
      <c r="AJ80" s="570"/>
      <c r="AK80" s="3660">
        <f>収支内訳_不動産!AK80</f>
        <v>0</v>
      </c>
      <c r="AL80" s="3661"/>
      <c r="AM80" s="3661"/>
      <c r="AN80" s="3661"/>
      <c r="AO80" s="569" t="str">
        <f>収支内訳_不動産!AO80</f>
        <v>円</v>
      </c>
      <c r="AP80" s="3660">
        <f>収支内訳_不動産!AP80</f>
        <v>0</v>
      </c>
      <c r="AQ80" s="3661"/>
      <c r="AR80" s="3661"/>
      <c r="AS80" s="3661"/>
      <c r="AT80" s="569" t="str">
        <f>収支内訳_不動産!AT80</f>
        <v>円</v>
      </c>
    </row>
    <row r="81" spans="1:46" ht="12.95" customHeight="1">
      <c r="A81" s="2777">
        <f>収支内訳_不動産!A81</f>
        <v>0</v>
      </c>
      <c r="B81" s="2778"/>
      <c r="C81" s="2778"/>
      <c r="D81" s="2778"/>
      <c r="E81" s="2778"/>
      <c r="F81" s="2778"/>
      <c r="G81" s="2778"/>
      <c r="H81" s="2779"/>
      <c r="I81" s="3662"/>
      <c r="J81" s="3663"/>
      <c r="K81" s="3663"/>
      <c r="L81" s="3663"/>
      <c r="M81" s="571"/>
      <c r="N81" s="3662"/>
      <c r="O81" s="3663"/>
      <c r="P81" s="3663"/>
      <c r="Q81" s="3663"/>
      <c r="R81" s="571"/>
      <c r="S81" s="3662"/>
      <c r="T81" s="3663"/>
      <c r="U81" s="3663"/>
      <c r="V81" s="3663"/>
      <c r="W81" s="571"/>
      <c r="Y81" s="2777">
        <f>収支内訳_不動産!Y81</f>
        <v>0</v>
      </c>
      <c r="Z81" s="2778"/>
      <c r="AA81" s="2778"/>
      <c r="AB81" s="2778"/>
      <c r="AC81" s="2778"/>
      <c r="AD81" s="2778"/>
      <c r="AE81" s="2779"/>
      <c r="AF81" s="3679"/>
      <c r="AG81" s="3680"/>
      <c r="AH81" s="3680"/>
      <c r="AI81" s="3680"/>
      <c r="AJ81" s="572"/>
      <c r="AK81" s="3681">
        <f>収支内訳_不動産!AK81</f>
        <v>0</v>
      </c>
      <c r="AL81" s="3682"/>
      <c r="AM81" s="3682"/>
      <c r="AN81" s="3682"/>
      <c r="AO81" s="573"/>
      <c r="AP81" s="3662"/>
      <c r="AQ81" s="3663"/>
      <c r="AR81" s="3663"/>
      <c r="AS81" s="3663"/>
      <c r="AT81" s="571"/>
    </row>
    <row r="82" spans="1:46" ht="3" customHeight="1"/>
    <row r="83" spans="1:46" ht="12.95" customHeight="1">
      <c r="A83" s="373" t="str">
        <f>収支内訳_不動産!A83</f>
        <v>○修繕費の内訳</v>
      </c>
      <c r="Y83" s="373" t="str">
        <f>収支内訳_不動産!Y83</f>
        <v>○税理士･弁護士等の報酬･料金の内訳</v>
      </c>
    </row>
    <row r="84" spans="1:46" ht="12" customHeight="1">
      <c r="A84" s="3664" t="str">
        <f>収支内訳_不動産!A84</f>
        <v>支払先の住所・氏名</v>
      </c>
      <c r="B84" s="2301"/>
      <c r="C84" s="2301"/>
      <c r="D84" s="2301"/>
      <c r="E84" s="2301"/>
      <c r="F84" s="2301"/>
      <c r="G84" s="2301"/>
      <c r="H84" s="3665"/>
      <c r="I84" s="3664" t="str">
        <f>収支内訳_不動産!I84</f>
        <v>工事名又は</v>
      </c>
      <c r="J84" s="2301"/>
      <c r="K84" s="2301"/>
      <c r="L84" s="2301"/>
      <c r="M84" s="3665"/>
      <c r="N84" s="3674" t="str">
        <f>収支内訳_不動産!N84</f>
        <v>支払年月日</v>
      </c>
      <c r="O84" s="3675"/>
      <c r="P84" s="3675"/>
      <c r="Q84" s="3675"/>
      <c r="R84" s="3676"/>
      <c r="S84" s="3664" t="str">
        <f>収支内訳_不動産!S84</f>
        <v>左のうち必要</v>
      </c>
      <c r="T84" s="2301"/>
      <c r="U84" s="2301"/>
      <c r="V84" s="2301"/>
      <c r="W84" s="3665"/>
      <c r="X84" s="574"/>
      <c r="Y84" s="3664" t="str">
        <f>収支内訳_不動産!Y84</f>
        <v>支払先の住所・氏名</v>
      </c>
      <c r="Z84" s="2301"/>
      <c r="AA84" s="2301"/>
      <c r="AB84" s="2301"/>
      <c r="AC84" s="2301"/>
      <c r="AD84" s="2301"/>
      <c r="AE84" s="3665"/>
      <c r="AF84" s="3664" t="str">
        <f>収支内訳_不動産!AF84</f>
        <v>本年中の報</v>
      </c>
      <c r="AG84" s="2301"/>
      <c r="AH84" s="2301"/>
      <c r="AI84" s="2301"/>
      <c r="AJ84" s="3665"/>
      <c r="AK84" s="3664" t="str">
        <f>収支内訳_不動産!AK84</f>
        <v>左のうち必要</v>
      </c>
      <c r="AL84" s="2301"/>
      <c r="AM84" s="2301"/>
      <c r="AN84" s="2301"/>
      <c r="AO84" s="3665"/>
      <c r="AP84" s="3666" t="str">
        <f>収支内訳_不動産!AP84</f>
        <v>所得税及び復興特別
所得税の源泉徴収税額</v>
      </c>
      <c r="AQ84" s="3667"/>
      <c r="AR84" s="3667"/>
      <c r="AS84" s="3667"/>
      <c r="AT84" s="3668"/>
    </row>
    <row r="85" spans="1:46" ht="12" customHeight="1">
      <c r="A85" s="3672"/>
      <c r="B85" s="2302"/>
      <c r="C85" s="2302"/>
      <c r="D85" s="2302"/>
      <c r="E85" s="2302"/>
      <c r="F85" s="2302"/>
      <c r="G85" s="2302"/>
      <c r="H85" s="3673"/>
      <c r="I85" s="3672" t="str">
        <f>収支内訳_不動産!I85</f>
        <v>資材の品名</v>
      </c>
      <c r="J85" s="2302"/>
      <c r="K85" s="2302"/>
      <c r="L85" s="2302"/>
      <c r="M85" s="3673"/>
      <c r="N85" s="3672" t="str">
        <f>収支内訳_不動産!N85</f>
        <v>支払金額</v>
      </c>
      <c r="O85" s="2302"/>
      <c r="P85" s="2302"/>
      <c r="Q85" s="2302"/>
      <c r="R85" s="3673"/>
      <c r="S85" s="3672" t="str">
        <f>収支内訳_不動産!S85</f>
        <v>経費算入額</v>
      </c>
      <c r="T85" s="2302"/>
      <c r="U85" s="2302"/>
      <c r="V85" s="2302"/>
      <c r="W85" s="3673"/>
      <c r="X85" s="574"/>
      <c r="Y85" s="3672"/>
      <c r="Z85" s="2302"/>
      <c r="AA85" s="2302"/>
      <c r="AB85" s="2302"/>
      <c r="AC85" s="2302"/>
      <c r="AD85" s="2302"/>
      <c r="AE85" s="3673"/>
      <c r="AF85" s="3672" t="str">
        <f>収支内訳_不動産!AF85</f>
        <v>酬等の金額</v>
      </c>
      <c r="AG85" s="2302"/>
      <c r="AH85" s="2302"/>
      <c r="AI85" s="2302"/>
      <c r="AJ85" s="3673"/>
      <c r="AK85" s="3672" t="str">
        <f>収支内訳_不動産!AK85</f>
        <v>経費算入額</v>
      </c>
      <c r="AL85" s="2302"/>
      <c r="AM85" s="2302"/>
      <c r="AN85" s="2302"/>
      <c r="AO85" s="3673"/>
      <c r="AP85" s="3669"/>
      <c r="AQ85" s="3670"/>
      <c r="AR85" s="3670"/>
      <c r="AS85" s="3670"/>
      <c r="AT85" s="3671"/>
    </row>
    <row r="86" spans="1:46" ht="12.95" customHeight="1">
      <c r="A86" s="2476">
        <f>収支内訳_不動産!A86</f>
        <v>0</v>
      </c>
      <c r="B86" s="2477"/>
      <c r="C86" s="2477"/>
      <c r="D86" s="2477"/>
      <c r="E86" s="2477"/>
      <c r="F86" s="2477"/>
      <c r="G86" s="2477"/>
      <c r="H86" s="2478"/>
      <c r="I86" s="3631">
        <f>収支内訳_不動産!I86</f>
        <v>0</v>
      </c>
      <c r="J86" s="3632"/>
      <c r="K86" s="3632"/>
      <c r="L86" s="3632"/>
      <c r="M86" s="3633"/>
      <c r="N86" s="3637" t="str">
        <f>収支内訳_不動産!N86</f>
        <v/>
      </c>
      <c r="O86" s="3638"/>
      <c r="P86" s="3638"/>
      <c r="Q86" s="3638"/>
      <c r="R86" s="3639"/>
      <c r="S86" s="3660">
        <f>収支内訳_不動産!S86</f>
        <v>0</v>
      </c>
      <c r="T86" s="3661"/>
      <c r="U86" s="3661"/>
      <c r="V86" s="3661"/>
      <c r="W86" s="569" t="str">
        <f>収支内訳_不動産!W86</f>
        <v>円</v>
      </c>
      <c r="X86" s="575"/>
      <c r="Y86" s="3425">
        <f>収支内訳_不動産!Y86</f>
        <v>0</v>
      </c>
      <c r="Z86" s="3426"/>
      <c r="AA86" s="3426"/>
      <c r="AB86" s="3426"/>
      <c r="AC86" s="3426"/>
      <c r="AD86" s="3426"/>
      <c r="AE86" s="3427"/>
      <c r="AF86" s="3994">
        <f>収支内訳_不動産!AF86</f>
        <v>0</v>
      </c>
      <c r="AG86" s="3995"/>
      <c r="AH86" s="3995"/>
      <c r="AI86" s="3995"/>
      <c r="AJ86" s="570" t="str">
        <f>収支内訳_不動産!AJ86</f>
        <v>円</v>
      </c>
      <c r="AK86" s="3994">
        <f>収支内訳_不動産!AK86</f>
        <v>0</v>
      </c>
      <c r="AL86" s="3995"/>
      <c r="AM86" s="3995"/>
      <c r="AN86" s="3995"/>
      <c r="AO86" s="570" t="str">
        <f>収支内訳_不動産!AO86</f>
        <v>円</v>
      </c>
      <c r="AP86" s="3994">
        <f>収支内訳_不動産!AP86</f>
        <v>0</v>
      </c>
      <c r="AQ86" s="3995"/>
      <c r="AR86" s="3995"/>
      <c r="AS86" s="3995"/>
      <c r="AT86" s="570" t="str">
        <f>収支内訳_不動産!AT86</f>
        <v>円</v>
      </c>
    </row>
    <row r="87" spans="1:46" ht="12.95" customHeight="1">
      <c r="A87" s="2777">
        <f>収支内訳_不動産!A87</f>
        <v>0</v>
      </c>
      <c r="B87" s="2778"/>
      <c r="C87" s="2778"/>
      <c r="D87" s="2778"/>
      <c r="E87" s="2778"/>
      <c r="F87" s="2778"/>
      <c r="G87" s="2778"/>
      <c r="H87" s="2779"/>
      <c r="I87" s="3634"/>
      <c r="J87" s="3635"/>
      <c r="K87" s="3635"/>
      <c r="L87" s="3635"/>
      <c r="M87" s="3636"/>
      <c r="N87" s="3644">
        <f>収支内訳_不動産!N87</f>
        <v>0</v>
      </c>
      <c r="O87" s="3645"/>
      <c r="P87" s="3645"/>
      <c r="Q87" s="3645"/>
      <c r="R87" s="576" t="str">
        <f>収支内訳_不動産!R87</f>
        <v>円</v>
      </c>
      <c r="S87" s="3662"/>
      <c r="T87" s="3663"/>
      <c r="U87" s="3663"/>
      <c r="V87" s="3663"/>
      <c r="W87" s="571"/>
      <c r="X87" s="575"/>
      <c r="Y87" s="3998">
        <f>収支内訳_不動産!Y87</f>
        <v>0</v>
      </c>
      <c r="Z87" s="3999"/>
      <c r="AA87" s="3999"/>
      <c r="AB87" s="3999"/>
      <c r="AC87" s="3999"/>
      <c r="AD87" s="3999"/>
      <c r="AE87" s="4000"/>
      <c r="AF87" s="3996"/>
      <c r="AG87" s="3997"/>
      <c r="AH87" s="3997"/>
      <c r="AI87" s="3997"/>
      <c r="AJ87" s="572"/>
      <c r="AK87" s="3996"/>
      <c r="AL87" s="3997"/>
      <c r="AM87" s="3997"/>
      <c r="AN87" s="3997"/>
      <c r="AO87" s="572"/>
      <c r="AP87" s="3996"/>
      <c r="AQ87" s="3997"/>
      <c r="AR87" s="3997"/>
      <c r="AS87" s="3997"/>
      <c r="AT87" s="572"/>
    </row>
    <row r="88" spans="1:46" ht="12.95" customHeight="1">
      <c r="A88" s="2476">
        <f>収支内訳_不動産!A88</f>
        <v>0</v>
      </c>
      <c r="B88" s="2477"/>
      <c r="C88" s="2477"/>
      <c r="D88" s="2477"/>
      <c r="E88" s="2477"/>
      <c r="F88" s="2477"/>
      <c r="G88" s="2477"/>
      <c r="H88" s="2478"/>
      <c r="I88" s="3631">
        <f>収支内訳_不動産!I88</f>
        <v>0</v>
      </c>
      <c r="J88" s="3632"/>
      <c r="K88" s="3632"/>
      <c r="L88" s="3632"/>
      <c r="M88" s="3633"/>
      <c r="N88" s="3637" t="str">
        <f>収支内訳_不動産!N88</f>
        <v/>
      </c>
      <c r="O88" s="3638"/>
      <c r="P88" s="3638"/>
      <c r="Q88" s="3638"/>
      <c r="R88" s="3639"/>
      <c r="S88" s="3640">
        <f>収支内訳_不動産!S88</f>
        <v>0</v>
      </c>
      <c r="T88" s="3641"/>
      <c r="U88" s="3641"/>
      <c r="V88" s="3641"/>
      <c r="W88" s="569" t="str">
        <f>収支内訳_不動産!W88</f>
        <v>円</v>
      </c>
      <c r="X88" s="575"/>
      <c r="Y88" s="3425">
        <f>収支内訳_不動産!Y88</f>
        <v>0</v>
      </c>
      <c r="Z88" s="3426"/>
      <c r="AA88" s="3426"/>
      <c r="AB88" s="3426"/>
      <c r="AC88" s="3426"/>
      <c r="AD88" s="3426"/>
      <c r="AE88" s="3427"/>
      <c r="AF88" s="3994">
        <f>収支内訳_不動産!AF88</f>
        <v>0</v>
      </c>
      <c r="AG88" s="3995"/>
      <c r="AH88" s="3995"/>
      <c r="AI88" s="3995"/>
      <c r="AJ88" s="570" t="str">
        <f>収支内訳_不動産!AJ88</f>
        <v>円</v>
      </c>
      <c r="AK88" s="4001">
        <f>収支内訳_不動産!AK88</f>
        <v>0</v>
      </c>
      <c r="AL88" s="4002"/>
      <c r="AM88" s="4002"/>
      <c r="AN88" s="4002"/>
      <c r="AO88" s="570" t="str">
        <f>収支内訳_不動産!AO88</f>
        <v>円</v>
      </c>
      <c r="AP88" s="4001">
        <f>収支内訳_不動産!AP88</f>
        <v>0</v>
      </c>
      <c r="AQ88" s="4002"/>
      <c r="AR88" s="4002"/>
      <c r="AS88" s="4002"/>
      <c r="AT88" s="570" t="str">
        <f>収支内訳_不動産!AT88</f>
        <v>円</v>
      </c>
    </row>
    <row r="89" spans="1:46" ht="12.95" customHeight="1">
      <c r="A89" s="2777">
        <f>収支内訳_不動産!A89</f>
        <v>0</v>
      </c>
      <c r="B89" s="2778"/>
      <c r="C89" s="2778"/>
      <c r="D89" s="2778"/>
      <c r="E89" s="2778"/>
      <c r="F89" s="2778"/>
      <c r="G89" s="2778"/>
      <c r="H89" s="2779"/>
      <c r="I89" s="3634"/>
      <c r="J89" s="3635"/>
      <c r="K89" s="3635"/>
      <c r="L89" s="3635"/>
      <c r="M89" s="3636"/>
      <c r="N89" s="3644">
        <f>収支内訳_不動産!N89</f>
        <v>0</v>
      </c>
      <c r="O89" s="3645"/>
      <c r="P89" s="3645"/>
      <c r="Q89" s="3645"/>
      <c r="R89" s="576" t="str">
        <f>収支内訳_不動産!R89</f>
        <v>円</v>
      </c>
      <c r="S89" s="3642"/>
      <c r="T89" s="3643"/>
      <c r="U89" s="3643"/>
      <c r="V89" s="3643"/>
      <c r="W89" s="571">
        <f>収支内訳_不動産!W89</f>
        <v>0</v>
      </c>
      <c r="Y89" s="3998">
        <f>収支内訳_不動産!Y89</f>
        <v>0</v>
      </c>
      <c r="Z89" s="3999"/>
      <c r="AA89" s="3999"/>
      <c r="AB89" s="3999"/>
      <c r="AC89" s="3999"/>
      <c r="AD89" s="3999"/>
      <c r="AE89" s="4000"/>
      <c r="AF89" s="3996"/>
      <c r="AG89" s="3997"/>
      <c r="AH89" s="3997"/>
      <c r="AI89" s="3997"/>
      <c r="AJ89" s="572"/>
      <c r="AK89" s="4003"/>
      <c r="AL89" s="4004"/>
      <c r="AM89" s="4004"/>
      <c r="AN89" s="4004"/>
      <c r="AO89" s="572"/>
      <c r="AP89" s="4003"/>
      <c r="AQ89" s="4004"/>
      <c r="AR89" s="4004"/>
      <c r="AS89" s="4004"/>
      <c r="AT89" s="572"/>
    </row>
    <row r="90" spans="1:46" ht="12.95" customHeight="1">
      <c r="A90" s="2476">
        <f>収支内訳_不動産!A90</f>
        <v>0</v>
      </c>
      <c r="B90" s="2477"/>
      <c r="C90" s="2477"/>
      <c r="D90" s="2477"/>
      <c r="E90" s="2477"/>
      <c r="F90" s="2477"/>
      <c r="G90" s="2477"/>
      <c r="H90" s="2478"/>
      <c r="I90" s="3631">
        <f>収支内訳_不動産!I90</f>
        <v>0</v>
      </c>
      <c r="J90" s="3632"/>
      <c r="K90" s="3632"/>
      <c r="L90" s="3632"/>
      <c r="M90" s="3633"/>
      <c r="N90" s="3637" t="str">
        <f>収支内訳_不動産!N90</f>
        <v/>
      </c>
      <c r="O90" s="3638"/>
      <c r="P90" s="3638"/>
      <c r="Q90" s="3638"/>
      <c r="R90" s="3639"/>
      <c r="S90" s="3640">
        <f>収支内訳_不動産!S90</f>
        <v>0</v>
      </c>
      <c r="T90" s="3641"/>
      <c r="U90" s="3641"/>
      <c r="V90" s="3641"/>
      <c r="W90" s="569" t="str">
        <f>収支内訳_不動産!W90</f>
        <v>円</v>
      </c>
    </row>
    <row r="91" spans="1:46" ht="12.95" customHeight="1">
      <c r="A91" s="2777">
        <f>収支内訳_不動産!A91</f>
        <v>0</v>
      </c>
      <c r="B91" s="2778"/>
      <c r="C91" s="2778"/>
      <c r="D91" s="2778"/>
      <c r="E91" s="2778"/>
      <c r="F91" s="2778"/>
      <c r="G91" s="2778"/>
      <c r="H91" s="2779"/>
      <c r="I91" s="3634"/>
      <c r="J91" s="3635"/>
      <c r="K91" s="3635"/>
      <c r="L91" s="3635"/>
      <c r="M91" s="3636"/>
      <c r="N91" s="3644">
        <f>収支内訳_不動産!N91</f>
        <v>0</v>
      </c>
      <c r="O91" s="3645"/>
      <c r="P91" s="3645"/>
      <c r="Q91" s="3645"/>
      <c r="R91" s="576" t="str">
        <f>収支内訳_不動産!R91</f>
        <v>円</v>
      </c>
      <c r="S91" s="3642"/>
      <c r="T91" s="3643"/>
      <c r="U91" s="3643"/>
      <c r="V91" s="3643"/>
      <c r="W91" s="571"/>
      <c r="Y91" s="3615" t="str">
        <f>収支内訳_不動産!Y91</f>
        <v>◎本年中における特殊事情・保証金等の運用状況　（借地権の設定に係る保証金
　　などの預かり金がある場合には、その運用状況を記載してください。）</v>
      </c>
      <c r="Z91" s="3616"/>
      <c r="AA91" s="3616"/>
      <c r="AB91" s="3616"/>
      <c r="AC91" s="3616"/>
      <c r="AD91" s="3616"/>
      <c r="AE91" s="3616"/>
      <c r="AF91" s="3616"/>
      <c r="AG91" s="3616"/>
      <c r="AH91" s="3616"/>
      <c r="AI91" s="3616"/>
      <c r="AJ91" s="3616"/>
      <c r="AK91" s="3616"/>
      <c r="AL91" s="3616"/>
      <c r="AM91" s="3616"/>
      <c r="AN91" s="3616"/>
      <c r="AO91" s="3616"/>
      <c r="AP91" s="3616"/>
      <c r="AQ91" s="3616"/>
      <c r="AR91" s="3616"/>
      <c r="AS91" s="3616"/>
      <c r="AT91" s="3616"/>
    </row>
    <row r="92" spans="1:46" ht="3" customHeight="1">
      <c r="Y92" s="3616"/>
      <c r="Z92" s="3616"/>
      <c r="AA92" s="3616"/>
      <c r="AB92" s="3616"/>
      <c r="AC92" s="3616"/>
      <c r="AD92" s="3616"/>
      <c r="AE92" s="3616"/>
      <c r="AF92" s="3616"/>
      <c r="AG92" s="3616"/>
      <c r="AH92" s="3616"/>
      <c r="AI92" s="3616"/>
      <c r="AJ92" s="3616"/>
      <c r="AK92" s="3616"/>
      <c r="AL92" s="3616"/>
      <c r="AM92" s="3616"/>
      <c r="AN92" s="3616"/>
      <c r="AO92" s="3616"/>
      <c r="AP92" s="3616"/>
      <c r="AQ92" s="3616"/>
      <c r="AR92" s="3616"/>
      <c r="AS92" s="3616"/>
      <c r="AT92" s="3616"/>
    </row>
    <row r="93" spans="1:46" ht="12.95" customHeight="1">
      <c r="A93" s="373" t="str">
        <f>収支内訳_不動産!A93</f>
        <v>○貸付不動産の保有状況（空家（空室）、空地を含めて記入してください。）</v>
      </c>
      <c r="Y93" s="3616"/>
      <c r="Z93" s="3616"/>
      <c r="AA93" s="3616"/>
      <c r="AB93" s="3616"/>
      <c r="AC93" s="3616"/>
      <c r="AD93" s="3616"/>
      <c r="AE93" s="3616"/>
      <c r="AF93" s="3616"/>
      <c r="AG93" s="3616"/>
      <c r="AH93" s="3616"/>
      <c r="AI93" s="3616"/>
      <c r="AJ93" s="3616"/>
      <c r="AK93" s="3616"/>
      <c r="AL93" s="3616"/>
      <c r="AM93" s="3616"/>
      <c r="AN93" s="3616"/>
      <c r="AO93" s="3616"/>
      <c r="AP93" s="3616"/>
      <c r="AQ93" s="3616"/>
      <c r="AR93" s="3616"/>
      <c r="AS93" s="3616"/>
      <c r="AT93" s="3616"/>
    </row>
    <row r="94" spans="1:46">
      <c r="A94" s="3617" t="str">
        <f>収支内訳_不動産!A94</f>
        <v>用途･種類等</v>
      </c>
      <c r="B94" s="2507"/>
      <c r="C94" s="2507"/>
      <c r="D94" s="2507"/>
      <c r="E94" s="2507"/>
      <c r="F94" s="3618"/>
      <c r="G94" s="2758" t="str">
        <f>収支内訳_不動産!G94</f>
        <v>数 量</v>
      </c>
      <c r="H94" s="2759"/>
      <c r="I94" s="3617" t="str">
        <f>収支内訳_不動産!I94</f>
        <v>用途･種類等</v>
      </c>
      <c r="J94" s="2507"/>
      <c r="K94" s="2507"/>
      <c r="L94" s="2507"/>
      <c r="M94" s="2507"/>
      <c r="N94" s="3618"/>
      <c r="O94" s="2758" t="str">
        <f>収支内訳_不動産!O94</f>
        <v>数 量</v>
      </c>
      <c r="P94" s="2759"/>
      <c r="Q94" s="3617" t="str">
        <f>収支内訳_不動産!Q94</f>
        <v>用途･種類等</v>
      </c>
      <c r="R94" s="2507"/>
      <c r="S94" s="2507"/>
      <c r="T94" s="2507"/>
      <c r="U94" s="3618"/>
      <c r="V94" s="2758" t="str">
        <f>収支内訳_不動産!V94</f>
        <v>数 量</v>
      </c>
      <c r="W94" s="2759"/>
      <c r="Y94" s="3619">
        <f>収支内訳_不動産!Y94</f>
        <v>0</v>
      </c>
      <c r="Z94" s="3620"/>
      <c r="AA94" s="3620"/>
      <c r="AB94" s="3620"/>
      <c r="AC94" s="3620"/>
      <c r="AD94" s="3620"/>
      <c r="AE94" s="3620"/>
      <c r="AF94" s="3620"/>
      <c r="AG94" s="3620"/>
      <c r="AH94" s="3620"/>
      <c r="AI94" s="3620"/>
      <c r="AJ94" s="3620"/>
      <c r="AK94" s="3620"/>
      <c r="AL94" s="3620"/>
      <c r="AM94" s="3620"/>
      <c r="AN94" s="3620"/>
      <c r="AO94" s="3620"/>
      <c r="AP94" s="3620"/>
      <c r="AQ94" s="3620"/>
      <c r="AR94" s="3620"/>
      <c r="AS94" s="3620"/>
      <c r="AT94" s="3621"/>
    </row>
    <row r="95" spans="1:46" ht="9" customHeight="1">
      <c r="A95" s="446"/>
      <c r="B95" s="543"/>
      <c r="C95" s="3295" t="str">
        <f>収支内訳_不動産!C95</f>
        <v>建物</v>
      </c>
      <c r="D95" s="3297"/>
      <c r="E95" s="3295" t="str">
        <f>収支内訳_不動産!E95</f>
        <v>一戸建</v>
      </c>
      <c r="F95" s="3297"/>
      <c r="G95" s="3582">
        <f>収支内訳_不動産!G95</f>
        <v>0</v>
      </c>
      <c r="H95" s="3583"/>
      <c r="I95" s="446"/>
      <c r="J95" s="543"/>
      <c r="K95" s="3295" t="str">
        <f>収支内訳_不動産!K95</f>
        <v>建物</v>
      </c>
      <c r="L95" s="3297"/>
      <c r="M95" s="3295" t="str">
        <f>収支内訳_不動産!M95</f>
        <v>一戸建</v>
      </c>
      <c r="N95" s="3297"/>
      <c r="O95" s="3582">
        <f>収支内訳_不動産!O95</f>
        <v>0</v>
      </c>
      <c r="P95" s="3583"/>
      <c r="T95" s="3295" t="str">
        <f>収支内訳_不動産!T95</f>
        <v>屋根付</v>
      </c>
      <c r="U95" s="3297"/>
      <c r="V95" s="3582">
        <f>収支内訳_不動産!V95</f>
        <v>0</v>
      </c>
      <c r="W95" s="3583"/>
      <c r="Y95" s="3622"/>
      <c r="Z95" s="3623"/>
      <c r="AA95" s="3623"/>
      <c r="AB95" s="3623"/>
      <c r="AC95" s="3623"/>
      <c r="AD95" s="3623"/>
      <c r="AE95" s="3623"/>
      <c r="AF95" s="3623"/>
      <c r="AG95" s="3623"/>
      <c r="AH95" s="3623"/>
      <c r="AI95" s="3623"/>
      <c r="AJ95" s="3623"/>
      <c r="AK95" s="3623"/>
      <c r="AL95" s="3623"/>
      <c r="AM95" s="3623"/>
      <c r="AN95" s="3623"/>
      <c r="AO95" s="3623"/>
      <c r="AP95" s="3623"/>
      <c r="AQ95" s="3623"/>
      <c r="AR95" s="3623"/>
      <c r="AS95" s="3623"/>
      <c r="AT95" s="3624"/>
    </row>
    <row r="96" spans="1:46" ht="9" customHeight="1">
      <c r="A96" s="544"/>
      <c r="B96" s="545"/>
      <c r="C96" s="3586"/>
      <c r="D96" s="3587"/>
      <c r="E96" s="3298"/>
      <c r="F96" s="3300"/>
      <c r="G96" s="3584"/>
      <c r="H96" s="3585"/>
      <c r="I96" s="3613" t="str">
        <f>収支内訳_不動産!I96</f>
        <v>住宅用
以外</v>
      </c>
      <c r="J96" s="3614"/>
      <c r="K96" s="3586"/>
      <c r="L96" s="3587"/>
      <c r="M96" s="3298"/>
      <c r="N96" s="3300"/>
      <c r="O96" s="3584"/>
      <c r="P96" s="3585"/>
      <c r="T96" s="3586"/>
      <c r="U96" s="3587"/>
      <c r="V96" s="3611"/>
      <c r="W96" s="3612"/>
      <c r="Y96" s="3622"/>
      <c r="Z96" s="3623"/>
      <c r="AA96" s="3623"/>
      <c r="AB96" s="3623"/>
      <c r="AC96" s="3623"/>
      <c r="AD96" s="3623"/>
      <c r="AE96" s="3623"/>
      <c r="AF96" s="3623"/>
      <c r="AG96" s="3623"/>
      <c r="AH96" s="3623"/>
      <c r="AI96" s="3623"/>
      <c r="AJ96" s="3623"/>
      <c r="AK96" s="3623"/>
      <c r="AL96" s="3623"/>
      <c r="AM96" s="3623"/>
      <c r="AN96" s="3623"/>
      <c r="AO96" s="3623"/>
      <c r="AP96" s="3623"/>
      <c r="AQ96" s="3623"/>
      <c r="AR96" s="3623"/>
      <c r="AS96" s="3623"/>
      <c r="AT96" s="3624"/>
    </row>
    <row r="97" spans="1:46" ht="9" customHeight="1">
      <c r="A97" s="544"/>
      <c r="B97" s="545"/>
      <c r="C97" s="3586"/>
      <c r="D97" s="3587"/>
      <c r="E97" s="3295" t="str">
        <f>収支内訳_不動産!E97</f>
        <v>一戸建以外</v>
      </c>
      <c r="F97" s="3297"/>
      <c r="G97" s="3582">
        <f>収支内訳_不動産!G97</f>
        <v>0</v>
      </c>
      <c r="H97" s="3583"/>
      <c r="I97" s="3613"/>
      <c r="J97" s="3614"/>
      <c r="K97" s="3586"/>
      <c r="L97" s="3587"/>
      <c r="M97" s="3295" t="str">
        <f>収支内訳_不動産!M97</f>
        <v>一戸建以外</v>
      </c>
      <c r="N97" s="3297"/>
      <c r="O97" s="3582">
        <f>収支内訳_不動産!O97</f>
        <v>0</v>
      </c>
      <c r="P97" s="3583"/>
      <c r="T97" s="3586"/>
      <c r="U97" s="3587"/>
      <c r="V97" s="3611"/>
      <c r="W97" s="3612"/>
      <c r="Y97" s="3622"/>
      <c r="Z97" s="3623"/>
      <c r="AA97" s="3623"/>
      <c r="AB97" s="3623"/>
      <c r="AC97" s="3623"/>
      <c r="AD97" s="3623"/>
      <c r="AE97" s="3623"/>
      <c r="AF97" s="3623"/>
      <c r="AG97" s="3623"/>
      <c r="AH97" s="3623"/>
      <c r="AI97" s="3623"/>
      <c r="AJ97" s="3623"/>
      <c r="AK97" s="3623"/>
      <c r="AL97" s="3623"/>
      <c r="AM97" s="3623"/>
      <c r="AN97" s="3623"/>
      <c r="AO97" s="3623"/>
      <c r="AP97" s="3623"/>
      <c r="AQ97" s="3623"/>
      <c r="AR97" s="3623"/>
      <c r="AS97" s="3623"/>
      <c r="AT97" s="3624"/>
    </row>
    <row r="98" spans="1:46" ht="9" customHeight="1">
      <c r="A98" s="3586" t="str">
        <f>収支内訳_不動産!A98</f>
        <v>住宅用</v>
      </c>
      <c r="B98" s="3587"/>
      <c r="C98" s="3586"/>
      <c r="D98" s="3587"/>
      <c r="E98" s="3298"/>
      <c r="F98" s="3300"/>
      <c r="G98" s="3584"/>
      <c r="H98" s="3585"/>
      <c r="I98" s="3613"/>
      <c r="J98" s="3614"/>
      <c r="K98" s="3586"/>
      <c r="L98" s="3587"/>
      <c r="M98" s="3298"/>
      <c r="N98" s="3300"/>
      <c r="O98" s="3584"/>
      <c r="P98" s="3585"/>
      <c r="Q98" s="3628" t="str">
        <f>収支内訳_不動産!Q98</f>
        <v>駐車場</v>
      </c>
      <c r="R98" s="3629"/>
      <c r="S98" s="3630"/>
      <c r="T98" s="3298"/>
      <c r="U98" s="3300"/>
      <c r="V98" s="3584"/>
      <c r="W98" s="3585"/>
      <c r="Y98" s="3622"/>
      <c r="Z98" s="3623"/>
      <c r="AA98" s="3623"/>
      <c r="AB98" s="3623"/>
      <c r="AC98" s="3623"/>
      <c r="AD98" s="3623"/>
      <c r="AE98" s="3623"/>
      <c r="AF98" s="3623"/>
      <c r="AG98" s="3623"/>
      <c r="AH98" s="3623"/>
      <c r="AI98" s="3623"/>
      <c r="AJ98" s="3623"/>
      <c r="AK98" s="3623"/>
      <c r="AL98" s="3623"/>
      <c r="AM98" s="3623"/>
      <c r="AN98" s="3623"/>
      <c r="AO98" s="3623"/>
      <c r="AP98" s="3623"/>
      <c r="AQ98" s="3623"/>
      <c r="AR98" s="3623"/>
      <c r="AS98" s="3623"/>
      <c r="AT98" s="3624"/>
    </row>
    <row r="99" spans="1:46" ht="9" customHeight="1">
      <c r="A99" s="3586"/>
      <c r="B99" s="3587"/>
      <c r="C99" s="3295" t="str">
        <f>収支内訳_不動産!C99</f>
        <v>土地</v>
      </c>
      <c r="D99" s="3297"/>
      <c r="E99" s="3295" t="str">
        <f>収支内訳_不動産!E99</f>
        <v>契約件数</v>
      </c>
      <c r="F99" s="3297"/>
      <c r="G99" s="3582">
        <f>収支内訳_不動産!G99</f>
        <v>0</v>
      </c>
      <c r="H99" s="3583"/>
      <c r="I99" s="2460" t="str">
        <f>収支内訳_不動産!I99</f>
        <v>事務所
店舗等</v>
      </c>
      <c r="J99" s="2462"/>
      <c r="K99" s="3295" t="str">
        <f>収支内訳_不動産!K99</f>
        <v>土地</v>
      </c>
      <c r="L99" s="3297"/>
      <c r="M99" s="3295" t="str">
        <f>収支内訳_不動産!M99</f>
        <v>契約件数</v>
      </c>
      <c r="N99" s="3297"/>
      <c r="O99" s="3582">
        <f>収支内訳_不動産!O99</f>
        <v>0</v>
      </c>
      <c r="P99" s="3583"/>
      <c r="Q99" s="3628"/>
      <c r="R99" s="3629"/>
      <c r="S99" s="3630"/>
      <c r="T99" s="3295" t="str">
        <f>収支内訳_不動産!T99</f>
        <v>青空</v>
      </c>
      <c r="U99" s="3297"/>
      <c r="V99" s="3582">
        <f>収支内訳_不動産!V99</f>
        <v>0</v>
      </c>
      <c r="W99" s="3583"/>
      <c r="Y99" s="3622"/>
      <c r="Z99" s="3623"/>
      <c r="AA99" s="3623"/>
      <c r="AB99" s="3623"/>
      <c r="AC99" s="3623"/>
      <c r="AD99" s="3623"/>
      <c r="AE99" s="3623"/>
      <c r="AF99" s="3623"/>
      <c r="AG99" s="3623"/>
      <c r="AH99" s="3623"/>
      <c r="AI99" s="3623"/>
      <c r="AJ99" s="3623"/>
      <c r="AK99" s="3623"/>
      <c r="AL99" s="3623"/>
      <c r="AM99" s="3623"/>
      <c r="AN99" s="3623"/>
      <c r="AO99" s="3623"/>
      <c r="AP99" s="3623"/>
      <c r="AQ99" s="3623"/>
      <c r="AR99" s="3623"/>
      <c r="AS99" s="3623"/>
      <c r="AT99" s="3624"/>
    </row>
    <row r="100" spans="1:46" ht="9" customHeight="1">
      <c r="A100" s="544"/>
      <c r="B100" s="545"/>
      <c r="C100" s="3586"/>
      <c r="D100" s="3587"/>
      <c r="E100" s="3298"/>
      <c r="F100" s="3300"/>
      <c r="G100" s="3584"/>
      <c r="H100" s="3585"/>
      <c r="I100" s="2460"/>
      <c r="J100" s="2462"/>
      <c r="K100" s="3586"/>
      <c r="L100" s="3587"/>
      <c r="M100" s="3298"/>
      <c r="N100" s="3300"/>
      <c r="O100" s="3584"/>
      <c r="P100" s="3585"/>
      <c r="T100" s="3586"/>
      <c r="U100" s="3587"/>
      <c r="V100" s="3611"/>
      <c r="W100" s="3612"/>
      <c r="Y100" s="3622"/>
      <c r="Z100" s="3623"/>
      <c r="AA100" s="3623"/>
      <c r="AB100" s="3623"/>
      <c r="AC100" s="3623"/>
      <c r="AD100" s="3623"/>
      <c r="AE100" s="3623"/>
      <c r="AF100" s="3623"/>
      <c r="AG100" s="3623"/>
      <c r="AH100" s="3623"/>
      <c r="AI100" s="3623"/>
      <c r="AJ100" s="3623"/>
      <c r="AK100" s="3623"/>
      <c r="AL100" s="3623"/>
      <c r="AM100" s="3623"/>
      <c r="AN100" s="3623"/>
      <c r="AO100" s="3623"/>
      <c r="AP100" s="3623"/>
      <c r="AQ100" s="3623"/>
      <c r="AR100" s="3623"/>
      <c r="AS100" s="3623"/>
      <c r="AT100" s="3624"/>
    </row>
    <row r="101" spans="1:46" ht="9" customHeight="1">
      <c r="A101" s="544"/>
      <c r="B101" s="545"/>
      <c r="C101" s="3586"/>
      <c r="D101" s="3587"/>
      <c r="E101" s="3295" t="str">
        <f>収支内訳_不動産!E101</f>
        <v>総面積</v>
      </c>
      <c r="F101" s="3297"/>
      <c r="G101" s="3582">
        <f>収支内訳_不動産!G101</f>
        <v>0</v>
      </c>
      <c r="H101" s="3583"/>
      <c r="I101" s="2460"/>
      <c r="J101" s="2462"/>
      <c r="K101" s="3586"/>
      <c r="L101" s="3587"/>
      <c r="M101" s="3295" t="str">
        <f>収支内訳_不動産!M101</f>
        <v>総面積</v>
      </c>
      <c r="N101" s="3297"/>
      <c r="O101" s="3582">
        <f>収支内訳_不動産!O101</f>
        <v>0</v>
      </c>
      <c r="P101" s="3583"/>
      <c r="T101" s="3586"/>
      <c r="U101" s="3587"/>
      <c r="V101" s="3611"/>
      <c r="W101" s="3612"/>
      <c r="Y101" s="3622"/>
      <c r="Z101" s="3623"/>
      <c r="AA101" s="3623"/>
      <c r="AB101" s="3623"/>
      <c r="AC101" s="3623"/>
      <c r="AD101" s="3623"/>
      <c r="AE101" s="3623"/>
      <c r="AF101" s="3623"/>
      <c r="AG101" s="3623"/>
      <c r="AH101" s="3623"/>
      <c r="AI101" s="3623"/>
      <c r="AJ101" s="3623"/>
      <c r="AK101" s="3623"/>
      <c r="AL101" s="3623"/>
      <c r="AM101" s="3623"/>
      <c r="AN101" s="3623"/>
      <c r="AO101" s="3623"/>
      <c r="AP101" s="3623"/>
      <c r="AQ101" s="3623"/>
      <c r="AR101" s="3623"/>
      <c r="AS101" s="3623"/>
      <c r="AT101" s="3624"/>
    </row>
    <row r="102" spans="1:46" ht="9" customHeight="1">
      <c r="A102" s="548"/>
      <c r="B102" s="549"/>
      <c r="C102" s="3298"/>
      <c r="D102" s="3300"/>
      <c r="E102" s="3298"/>
      <c r="F102" s="3300"/>
      <c r="G102" s="3584"/>
      <c r="H102" s="3585"/>
      <c r="I102" s="548"/>
      <c r="J102" s="549"/>
      <c r="K102" s="3298"/>
      <c r="L102" s="3300"/>
      <c r="M102" s="3298"/>
      <c r="N102" s="3300"/>
      <c r="O102" s="3584"/>
      <c r="P102" s="3585"/>
      <c r="Q102" s="553"/>
      <c r="R102" s="553"/>
      <c r="S102" s="553"/>
      <c r="T102" s="3298"/>
      <c r="U102" s="3300"/>
      <c r="V102" s="3584"/>
      <c r="W102" s="3585"/>
      <c r="Y102" s="3625"/>
      <c r="Z102" s="3626"/>
      <c r="AA102" s="3626"/>
      <c r="AB102" s="3626"/>
      <c r="AC102" s="3626"/>
      <c r="AD102" s="3626"/>
      <c r="AE102" s="3626"/>
      <c r="AF102" s="3626"/>
      <c r="AG102" s="3626"/>
      <c r="AH102" s="3626"/>
      <c r="AI102" s="3626"/>
      <c r="AJ102" s="3626"/>
      <c r="AK102" s="3626"/>
      <c r="AL102" s="3626"/>
      <c r="AM102" s="3626"/>
      <c r="AN102" s="3626"/>
      <c r="AO102" s="3626"/>
      <c r="AP102" s="3626"/>
      <c r="AQ102" s="3626"/>
      <c r="AR102" s="3626"/>
      <c r="AS102" s="3626"/>
      <c r="AT102" s="3627"/>
    </row>
  </sheetData>
  <sheetProtection algorithmName="SHA-512" hashValue="yBgLUnfL58k2vavjXXoc4qROMpsU0djZAV1oC3walG6+gN0SH01+tSkVBtM6yWm/Gl4gkIj4qmjp10oBmWxRmA==" saltValue="NGOaGbumoNR789LHlQ1gAw==" spinCount="100000" sheet="1" objects="1" scenarios="1"/>
  <mergeCells count="615">
    <mergeCell ref="I1:K1"/>
    <mergeCell ref="L1:M1"/>
    <mergeCell ref="X30:AB30"/>
    <mergeCell ref="X31:AB31"/>
    <mergeCell ref="X32:AB32"/>
    <mergeCell ref="X33:AB33"/>
    <mergeCell ref="X16:AB16"/>
    <mergeCell ref="X17:AB17"/>
    <mergeCell ref="X18:AB18"/>
    <mergeCell ref="X19:AB19"/>
    <mergeCell ref="X20:AB20"/>
    <mergeCell ref="X21:AB21"/>
    <mergeCell ref="X22:AB22"/>
    <mergeCell ref="X23:AB23"/>
    <mergeCell ref="X24:AB24"/>
    <mergeCell ref="O12:P12"/>
    <mergeCell ref="H7:J8"/>
    <mergeCell ref="E99:F100"/>
    <mergeCell ref="G99:H100"/>
    <mergeCell ref="I99:J101"/>
    <mergeCell ref="K99:L102"/>
    <mergeCell ref="M99:N100"/>
    <mergeCell ref="O99:P100"/>
    <mergeCell ref="T99:U102"/>
    <mergeCell ref="V99:W102"/>
    <mergeCell ref="E101:F102"/>
    <mergeCell ref="G101:H102"/>
    <mergeCell ref="M101:N102"/>
    <mergeCell ref="O101:P102"/>
    <mergeCell ref="G95:H96"/>
    <mergeCell ref="K95:L98"/>
    <mergeCell ref="M95:N96"/>
    <mergeCell ref="O95:P96"/>
    <mergeCell ref="T95:U98"/>
    <mergeCell ref="V95:W98"/>
    <mergeCell ref="I96:J98"/>
    <mergeCell ref="Y91:AT93"/>
    <mergeCell ref="A94:F94"/>
    <mergeCell ref="G94:H94"/>
    <mergeCell ref="I94:N94"/>
    <mergeCell ref="O94:P94"/>
    <mergeCell ref="Q94:U94"/>
    <mergeCell ref="V94:W94"/>
    <mergeCell ref="Y94:AT102"/>
    <mergeCell ref="C95:D98"/>
    <mergeCell ref="E95:F96"/>
    <mergeCell ref="E97:F98"/>
    <mergeCell ref="G97:H98"/>
    <mergeCell ref="M97:N98"/>
    <mergeCell ref="O97:P98"/>
    <mergeCell ref="A98:B99"/>
    <mergeCell ref="Q98:S99"/>
    <mergeCell ref="C99:D102"/>
    <mergeCell ref="A90:H90"/>
    <mergeCell ref="I90:M91"/>
    <mergeCell ref="N90:R90"/>
    <mergeCell ref="S90:V91"/>
    <mergeCell ref="A91:H91"/>
    <mergeCell ref="N91:Q91"/>
    <mergeCell ref="AF88:AI89"/>
    <mergeCell ref="AK88:AN89"/>
    <mergeCell ref="AP88:AS89"/>
    <mergeCell ref="A89:H89"/>
    <mergeCell ref="N89:Q89"/>
    <mergeCell ref="Y89:AE89"/>
    <mergeCell ref="AK86:AN87"/>
    <mergeCell ref="AP86:AS87"/>
    <mergeCell ref="A87:H87"/>
    <mergeCell ref="N87:Q87"/>
    <mergeCell ref="Y87:AE87"/>
    <mergeCell ref="A88:H88"/>
    <mergeCell ref="I88:M89"/>
    <mergeCell ref="N88:R88"/>
    <mergeCell ref="S88:V89"/>
    <mergeCell ref="Y88:AE88"/>
    <mergeCell ref="A86:H86"/>
    <mergeCell ref="I86:M87"/>
    <mergeCell ref="N86:R86"/>
    <mergeCell ref="S86:V87"/>
    <mergeCell ref="Y86:AE86"/>
    <mergeCell ref="AF86:AI87"/>
    <mergeCell ref="AK84:AO84"/>
    <mergeCell ref="AP84:AT85"/>
    <mergeCell ref="I85:M85"/>
    <mergeCell ref="N85:R85"/>
    <mergeCell ref="S85:W85"/>
    <mergeCell ref="AF85:AJ85"/>
    <mergeCell ref="AK85:AO85"/>
    <mergeCell ref="A84:H85"/>
    <mergeCell ref="I84:M84"/>
    <mergeCell ref="N84:R84"/>
    <mergeCell ref="S84:W84"/>
    <mergeCell ref="Y84:AE85"/>
    <mergeCell ref="AF84:AJ84"/>
    <mergeCell ref="AF80:AI81"/>
    <mergeCell ref="AK80:AN80"/>
    <mergeCell ref="AP80:AS81"/>
    <mergeCell ref="A81:H81"/>
    <mergeCell ref="Y81:AE81"/>
    <mergeCell ref="AK81:AN81"/>
    <mergeCell ref="AK78:AN78"/>
    <mergeCell ref="AP78:AS79"/>
    <mergeCell ref="A79:H79"/>
    <mergeCell ref="Y79:AE79"/>
    <mergeCell ref="AK79:AN79"/>
    <mergeCell ref="A80:H80"/>
    <mergeCell ref="I80:L81"/>
    <mergeCell ref="N80:Q81"/>
    <mergeCell ref="S80:V81"/>
    <mergeCell ref="Y80:AE80"/>
    <mergeCell ref="A78:H78"/>
    <mergeCell ref="I78:L79"/>
    <mergeCell ref="N78:Q79"/>
    <mergeCell ref="S78:V79"/>
    <mergeCell ref="Y78:AE78"/>
    <mergeCell ref="AF78:AI79"/>
    <mergeCell ref="AK76:AO76"/>
    <mergeCell ref="AP76:AT76"/>
    <mergeCell ref="I77:M77"/>
    <mergeCell ref="N77:R77"/>
    <mergeCell ref="S77:W77"/>
    <mergeCell ref="AK77:AO77"/>
    <mergeCell ref="AP77:AT77"/>
    <mergeCell ref="AI71:AJ72"/>
    <mergeCell ref="AK71:AM72"/>
    <mergeCell ref="AN71:AP72"/>
    <mergeCell ref="AQ71:AT72"/>
    <mergeCell ref="A76:H77"/>
    <mergeCell ref="I76:M76"/>
    <mergeCell ref="N76:R76"/>
    <mergeCell ref="S76:W76"/>
    <mergeCell ref="Y76:AE77"/>
    <mergeCell ref="AF76:AJ77"/>
    <mergeCell ref="T71:U72"/>
    <mergeCell ref="V71:W72"/>
    <mergeCell ref="X71:Y72"/>
    <mergeCell ref="Z71:AB72"/>
    <mergeCell ref="AC71:AE72"/>
    <mergeCell ref="AF71:AH72"/>
    <mergeCell ref="A71:F72"/>
    <mergeCell ref="G71:H72"/>
    <mergeCell ref="I71:J72"/>
    <mergeCell ref="K71:N72"/>
    <mergeCell ref="O71:Q72"/>
    <mergeCell ref="R71:S72"/>
    <mergeCell ref="AN69:AP70"/>
    <mergeCell ref="AQ69:AT70"/>
    <mergeCell ref="X70:Y70"/>
    <mergeCell ref="R69:S70"/>
    <mergeCell ref="V69:W70"/>
    <mergeCell ref="X69:Y69"/>
    <mergeCell ref="Z69:AB70"/>
    <mergeCell ref="AC69:AE70"/>
    <mergeCell ref="T69:U70"/>
    <mergeCell ref="A69:F70"/>
    <mergeCell ref="G69:H70"/>
    <mergeCell ref="I69:I70"/>
    <mergeCell ref="J69:J70"/>
    <mergeCell ref="K69:N70"/>
    <mergeCell ref="O69:Q70"/>
    <mergeCell ref="AF67:AH68"/>
    <mergeCell ref="AI67:AJ68"/>
    <mergeCell ref="AK67:AM68"/>
    <mergeCell ref="A67:F68"/>
    <mergeCell ref="G67:H68"/>
    <mergeCell ref="I67:I68"/>
    <mergeCell ref="J67:J68"/>
    <mergeCell ref="K67:N68"/>
    <mergeCell ref="O67:Q68"/>
    <mergeCell ref="AF69:AH70"/>
    <mergeCell ref="AI69:AJ70"/>
    <mergeCell ref="AK69:AM70"/>
    <mergeCell ref="T67:U68"/>
    <mergeCell ref="AN67:AP68"/>
    <mergeCell ref="AQ67:AT68"/>
    <mergeCell ref="X68:Y68"/>
    <mergeCell ref="R67:S68"/>
    <mergeCell ref="V67:W68"/>
    <mergeCell ref="X67:Y67"/>
    <mergeCell ref="Z67:AB68"/>
    <mergeCell ref="AC67:AE68"/>
    <mergeCell ref="AN65:AP66"/>
    <mergeCell ref="AQ65:AT66"/>
    <mergeCell ref="X66:Y66"/>
    <mergeCell ref="R65:S66"/>
    <mergeCell ref="V65:W66"/>
    <mergeCell ref="X65:Y65"/>
    <mergeCell ref="Z65:AB66"/>
    <mergeCell ref="AC65:AE66"/>
    <mergeCell ref="T65:U66"/>
    <mergeCell ref="A65:F66"/>
    <mergeCell ref="G65:H66"/>
    <mergeCell ref="I65:I66"/>
    <mergeCell ref="J65:J66"/>
    <mergeCell ref="K65:N66"/>
    <mergeCell ref="O65:Q66"/>
    <mergeCell ref="AF63:AH64"/>
    <mergeCell ref="AI63:AJ64"/>
    <mergeCell ref="AK63:AM64"/>
    <mergeCell ref="A63:F64"/>
    <mergeCell ref="G63:H64"/>
    <mergeCell ref="I63:I64"/>
    <mergeCell ref="J63:J64"/>
    <mergeCell ref="K63:N64"/>
    <mergeCell ref="O63:Q64"/>
    <mergeCell ref="AF65:AH66"/>
    <mergeCell ref="AI65:AJ66"/>
    <mergeCell ref="AK65:AM66"/>
    <mergeCell ref="T63:U64"/>
    <mergeCell ref="AN63:AP64"/>
    <mergeCell ref="AQ63:AT64"/>
    <mergeCell ref="X64:Y64"/>
    <mergeCell ref="R63:S64"/>
    <mergeCell ref="V63:W64"/>
    <mergeCell ref="X63:Y63"/>
    <mergeCell ref="Z63:AB64"/>
    <mergeCell ref="AC63:AE64"/>
    <mergeCell ref="AN61:AP62"/>
    <mergeCell ref="AQ61:AT62"/>
    <mergeCell ref="X62:Y62"/>
    <mergeCell ref="R61:S62"/>
    <mergeCell ref="V61:W62"/>
    <mergeCell ref="X61:Y61"/>
    <mergeCell ref="Z61:AB62"/>
    <mergeCell ref="AC61:AE62"/>
    <mergeCell ref="T61:U62"/>
    <mergeCell ref="A61:F62"/>
    <mergeCell ref="G61:H62"/>
    <mergeCell ref="I61:I62"/>
    <mergeCell ref="J61:J62"/>
    <mergeCell ref="K61:N62"/>
    <mergeCell ref="O61:Q62"/>
    <mergeCell ref="AF59:AH60"/>
    <mergeCell ref="AI59:AJ60"/>
    <mergeCell ref="AK59:AM60"/>
    <mergeCell ref="A59:F60"/>
    <mergeCell ref="G59:H60"/>
    <mergeCell ref="I59:I60"/>
    <mergeCell ref="J59:J60"/>
    <mergeCell ref="K59:N60"/>
    <mergeCell ref="O59:Q60"/>
    <mergeCell ref="AF61:AH62"/>
    <mergeCell ref="AI61:AJ62"/>
    <mergeCell ref="AK61:AM62"/>
    <mergeCell ref="T59:U60"/>
    <mergeCell ref="AN59:AP60"/>
    <mergeCell ref="AQ59:AT60"/>
    <mergeCell ref="X60:Y60"/>
    <mergeCell ref="R59:S60"/>
    <mergeCell ref="V59:W60"/>
    <mergeCell ref="X59:Y59"/>
    <mergeCell ref="Z59:AB60"/>
    <mergeCell ref="AC59:AE60"/>
    <mergeCell ref="AC57:AE58"/>
    <mergeCell ref="AI57:AJ58"/>
    <mergeCell ref="AQ57:AT58"/>
    <mergeCell ref="X58:Y58"/>
    <mergeCell ref="Z58:AB58"/>
    <mergeCell ref="AF58:AH58"/>
    <mergeCell ref="AK58:AM58"/>
    <mergeCell ref="AN58:AP58"/>
    <mergeCell ref="T57:U58"/>
    <mergeCell ref="O57:Q58"/>
    <mergeCell ref="R57:S58"/>
    <mergeCell ref="V57:W58"/>
    <mergeCell ref="X57:Y57"/>
    <mergeCell ref="Z57:AB57"/>
    <mergeCell ref="A56:F56"/>
    <mergeCell ref="G56:H56"/>
    <mergeCell ref="I56:J56"/>
    <mergeCell ref="V56:W56"/>
    <mergeCell ref="Z56:AB56"/>
    <mergeCell ref="A57:F58"/>
    <mergeCell ref="G57:H58"/>
    <mergeCell ref="I57:I58"/>
    <mergeCell ref="J57:J58"/>
    <mergeCell ref="K57:N58"/>
    <mergeCell ref="O55:Q56"/>
    <mergeCell ref="V55:W55"/>
    <mergeCell ref="X55:Y56"/>
    <mergeCell ref="Z55:AB55"/>
    <mergeCell ref="AC55:AE56"/>
    <mergeCell ref="AF55:AH56"/>
    <mergeCell ref="V54:W54"/>
    <mergeCell ref="X54:Y54"/>
    <mergeCell ref="Z54:AB54"/>
    <mergeCell ref="AF54:AH54"/>
    <mergeCell ref="AK54:AM54"/>
    <mergeCell ref="AQ54:AT56"/>
    <mergeCell ref="AI55:AJ56"/>
    <mergeCell ref="AK55:AM56"/>
    <mergeCell ref="AN55:AP56"/>
    <mergeCell ref="B54:E54"/>
    <mergeCell ref="G54:H54"/>
    <mergeCell ref="I54:J54"/>
    <mergeCell ref="P54:Q54"/>
    <mergeCell ref="R54:S56"/>
    <mergeCell ref="T54:U56"/>
    <mergeCell ref="B55:E55"/>
    <mergeCell ref="G55:H55"/>
    <mergeCell ref="I55:J55"/>
    <mergeCell ref="K55:N55"/>
    <mergeCell ref="AT48:AT49"/>
    <mergeCell ref="A49:G49"/>
    <mergeCell ref="H49:H50"/>
    <mergeCell ref="I49:M50"/>
    <mergeCell ref="O49:Q52"/>
    <mergeCell ref="T49:U52"/>
    <mergeCell ref="V49:W52"/>
    <mergeCell ref="X49:Z50"/>
    <mergeCell ref="AD49:AH49"/>
    <mergeCell ref="B50:F50"/>
    <mergeCell ref="AP46:AQ47"/>
    <mergeCell ref="AR46:AS47"/>
    <mergeCell ref="AP48:AQ49"/>
    <mergeCell ref="AR48:AS49"/>
    <mergeCell ref="AA50:AC51"/>
    <mergeCell ref="AD50:AH51"/>
    <mergeCell ref="A51:H51"/>
    <mergeCell ref="I51:M52"/>
    <mergeCell ref="X51:Z52"/>
    <mergeCell ref="A52:H52"/>
    <mergeCell ref="AD52:AH52"/>
    <mergeCell ref="O47:Q47"/>
    <mergeCell ref="V47:W48"/>
    <mergeCell ref="AD47:AH47"/>
    <mergeCell ref="X48:Z48"/>
    <mergeCell ref="AD48:AH48"/>
    <mergeCell ref="AJ48:AO49"/>
    <mergeCell ref="AA46:AC48"/>
    <mergeCell ref="AD46:AH46"/>
    <mergeCell ref="AJ46:AM47"/>
    <mergeCell ref="AN46:AO47"/>
    <mergeCell ref="O43:S45"/>
    <mergeCell ref="T43:U45"/>
    <mergeCell ref="V43:W43"/>
    <mergeCell ref="X43:Z44"/>
    <mergeCell ref="AP44:AQ45"/>
    <mergeCell ref="AR44:AS45"/>
    <mergeCell ref="AT44:AT45"/>
    <mergeCell ref="A45:G45"/>
    <mergeCell ref="H45:H46"/>
    <mergeCell ref="I45:M46"/>
    <mergeCell ref="X45:Z45"/>
    <mergeCell ref="B46:F46"/>
    <mergeCell ref="R46:S48"/>
    <mergeCell ref="X46:Z47"/>
    <mergeCell ref="B44:G44"/>
    <mergeCell ref="V44:W45"/>
    <mergeCell ref="AA44:AC45"/>
    <mergeCell ref="AD44:AH45"/>
    <mergeCell ref="AJ44:AM45"/>
    <mergeCell ref="AN44:AO45"/>
    <mergeCell ref="AT46:AT47"/>
    <mergeCell ref="A47:G48"/>
    <mergeCell ref="H47:H48"/>
    <mergeCell ref="I47:M48"/>
    <mergeCell ref="AR40:AT41"/>
    <mergeCell ref="C41:G41"/>
    <mergeCell ref="H41:H42"/>
    <mergeCell ref="I41:M42"/>
    <mergeCell ref="V41:W42"/>
    <mergeCell ref="AA41:AC42"/>
    <mergeCell ref="AD41:AH42"/>
    <mergeCell ref="C42:G42"/>
    <mergeCell ref="X42:Z42"/>
    <mergeCell ref="T40:U42"/>
    <mergeCell ref="V40:W40"/>
    <mergeCell ref="X40:Z41"/>
    <mergeCell ref="AD40:AH40"/>
    <mergeCell ref="AJ40:AM41"/>
    <mergeCell ref="AN40:AO41"/>
    <mergeCell ref="AJ42:AM43"/>
    <mergeCell ref="AN42:AO43"/>
    <mergeCell ref="AD43:AH43"/>
    <mergeCell ref="AP42:AQ43"/>
    <mergeCell ref="AR42:AS43"/>
    <mergeCell ref="AT42:AT43"/>
    <mergeCell ref="B43:G43"/>
    <mergeCell ref="H43:H44"/>
    <mergeCell ref="I43:M44"/>
    <mergeCell ref="AA38:AC39"/>
    <mergeCell ref="AD38:AH39"/>
    <mergeCell ref="AJ38:AP39"/>
    <mergeCell ref="C39:G40"/>
    <mergeCell ref="H39:H40"/>
    <mergeCell ref="I39:M40"/>
    <mergeCell ref="X39:Z39"/>
    <mergeCell ref="O40:S42"/>
    <mergeCell ref="AP40:AQ41"/>
    <mergeCell ref="AH34:AI35"/>
    <mergeCell ref="AJ34:AL35"/>
    <mergeCell ref="AM34:AO35"/>
    <mergeCell ref="AP34:AR35"/>
    <mergeCell ref="AS34:AT35"/>
    <mergeCell ref="H33:H34"/>
    <mergeCell ref="I33:M34"/>
    <mergeCell ref="AD33:AE33"/>
    <mergeCell ref="O34:P35"/>
    <mergeCell ref="Q34:R35"/>
    <mergeCell ref="S34:W35"/>
    <mergeCell ref="X34:AB35"/>
    <mergeCell ref="AC34:AE35"/>
    <mergeCell ref="AF32:AG33"/>
    <mergeCell ref="AH32:AI33"/>
    <mergeCell ref="AJ32:AL33"/>
    <mergeCell ref="AM32:AO33"/>
    <mergeCell ref="AP32:AR33"/>
    <mergeCell ref="AS32:AT33"/>
    <mergeCell ref="H35:H36"/>
    <mergeCell ref="I35:M36"/>
    <mergeCell ref="O36:U37"/>
    <mergeCell ref="H37:H38"/>
    <mergeCell ref="I37:M38"/>
    <mergeCell ref="AF30:AG31"/>
    <mergeCell ref="AH30:AI31"/>
    <mergeCell ref="AJ30:AL31"/>
    <mergeCell ref="AM30:AO31"/>
    <mergeCell ref="AP30:AR31"/>
    <mergeCell ref="AS30:AT31"/>
    <mergeCell ref="B29:G30"/>
    <mergeCell ref="H29:H30"/>
    <mergeCell ref="I29:M30"/>
    <mergeCell ref="AD29:AE29"/>
    <mergeCell ref="O30:P31"/>
    <mergeCell ref="Q30:R31"/>
    <mergeCell ref="S30:W31"/>
    <mergeCell ref="AD30:AE30"/>
    <mergeCell ref="B31:B42"/>
    <mergeCell ref="AF28:AG29"/>
    <mergeCell ref="AH28:AI29"/>
    <mergeCell ref="AJ28:AL29"/>
    <mergeCell ref="AM28:AO29"/>
    <mergeCell ref="AP28:AR29"/>
    <mergeCell ref="AS28:AT29"/>
    <mergeCell ref="C31:G32"/>
    <mergeCell ref="H31:H32"/>
    <mergeCell ref="AF34:AG35"/>
    <mergeCell ref="AH24:AI25"/>
    <mergeCell ref="AJ24:AL25"/>
    <mergeCell ref="AM24:AO25"/>
    <mergeCell ref="AS26:AT27"/>
    <mergeCell ref="B27:G28"/>
    <mergeCell ref="H27:H28"/>
    <mergeCell ref="I27:M28"/>
    <mergeCell ref="AD27:AE27"/>
    <mergeCell ref="O28:P29"/>
    <mergeCell ref="Q28:R29"/>
    <mergeCell ref="S28:W29"/>
    <mergeCell ref="AD28:AE28"/>
    <mergeCell ref="AD26:AE26"/>
    <mergeCell ref="AF26:AG27"/>
    <mergeCell ref="AH26:AI27"/>
    <mergeCell ref="AJ26:AL27"/>
    <mergeCell ref="AM26:AO27"/>
    <mergeCell ref="AP26:AR27"/>
    <mergeCell ref="X25:AB25"/>
    <mergeCell ref="X26:AB26"/>
    <mergeCell ref="X27:AB27"/>
    <mergeCell ref="X28:AB28"/>
    <mergeCell ref="X29:AB29"/>
    <mergeCell ref="AM22:AO23"/>
    <mergeCell ref="AP22:AR23"/>
    <mergeCell ref="AS22:AT23"/>
    <mergeCell ref="B23:G24"/>
    <mergeCell ref="H23:H24"/>
    <mergeCell ref="I23:M24"/>
    <mergeCell ref="AD23:AE23"/>
    <mergeCell ref="O24:P25"/>
    <mergeCell ref="Q24:R25"/>
    <mergeCell ref="S24:W25"/>
    <mergeCell ref="S22:W23"/>
    <mergeCell ref="AD22:AE22"/>
    <mergeCell ref="AF22:AG23"/>
    <mergeCell ref="AH22:AI23"/>
    <mergeCell ref="AJ22:AL23"/>
    <mergeCell ref="AP24:AR25"/>
    <mergeCell ref="AS24:AT25"/>
    <mergeCell ref="B25:G26"/>
    <mergeCell ref="H25:H26"/>
    <mergeCell ref="I25:M26"/>
    <mergeCell ref="AD25:AE25"/>
    <mergeCell ref="O26:P27"/>
    <mergeCell ref="Q26:R27"/>
    <mergeCell ref="AF24:AG25"/>
    <mergeCell ref="A21:A42"/>
    <mergeCell ref="B21:G22"/>
    <mergeCell ref="H21:H22"/>
    <mergeCell ref="I21:M22"/>
    <mergeCell ref="AD21:AE21"/>
    <mergeCell ref="O22:P23"/>
    <mergeCell ref="Q22:R23"/>
    <mergeCell ref="S20:W21"/>
    <mergeCell ref="AD20:AE20"/>
    <mergeCell ref="S26:W27"/>
    <mergeCell ref="AD24:AE24"/>
    <mergeCell ref="I31:M32"/>
    <mergeCell ref="AD31:AE31"/>
    <mergeCell ref="O32:P33"/>
    <mergeCell ref="Q32:R33"/>
    <mergeCell ref="S32:W33"/>
    <mergeCell ref="AD32:AE32"/>
    <mergeCell ref="C33:G34"/>
    <mergeCell ref="C35:G36"/>
    <mergeCell ref="C37:G38"/>
    <mergeCell ref="O38:S39"/>
    <mergeCell ref="T38:U39"/>
    <mergeCell ref="V38:W39"/>
    <mergeCell ref="X38:Z38"/>
    <mergeCell ref="AS18:AT19"/>
    <mergeCell ref="D19:D20"/>
    <mergeCell ref="E19:G20"/>
    <mergeCell ref="H19:H20"/>
    <mergeCell ref="I19:M20"/>
    <mergeCell ref="AD19:AE19"/>
    <mergeCell ref="O20:P21"/>
    <mergeCell ref="Q20:R21"/>
    <mergeCell ref="S18:W19"/>
    <mergeCell ref="AD18:AE18"/>
    <mergeCell ref="AF18:AG19"/>
    <mergeCell ref="AH18:AI19"/>
    <mergeCell ref="AJ18:AL19"/>
    <mergeCell ref="AM20:AO21"/>
    <mergeCell ref="AP20:AR21"/>
    <mergeCell ref="AS20:AT21"/>
    <mergeCell ref="AF20:AG21"/>
    <mergeCell ref="AH20:AI21"/>
    <mergeCell ref="AJ20:AL21"/>
    <mergeCell ref="AP14:AR15"/>
    <mergeCell ref="AS14:AT15"/>
    <mergeCell ref="C15:G15"/>
    <mergeCell ref="H15:H16"/>
    <mergeCell ref="I15:M16"/>
    <mergeCell ref="AD15:AE15"/>
    <mergeCell ref="C16:G16"/>
    <mergeCell ref="O16:P17"/>
    <mergeCell ref="Q16:R17"/>
    <mergeCell ref="AM16:AO17"/>
    <mergeCell ref="AP16:AR17"/>
    <mergeCell ref="AS16:AT17"/>
    <mergeCell ref="C17:D18"/>
    <mergeCell ref="E17:G18"/>
    <mergeCell ref="H17:H18"/>
    <mergeCell ref="I17:M18"/>
    <mergeCell ref="AD17:AE17"/>
    <mergeCell ref="O18:P19"/>
    <mergeCell ref="Q18:R19"/>
    <mergeCell ref="S16:W17"/>
    <mergeCell ref="AD16:AE16"/>
    <mergeCell ref="AF16:AG17"/>
    <mergeCell ref="AH16:AI17"/>
    <mergeCell ref="AP18:AR19"/>
    <mergeCell ref="AJ12:AL13"/>
    <mergeCell ref="AM12:AO12"/>
    <mergeCell ref="B13:B18"/>
    <mergeCell ref="C13:G13"/>
    <mergeCell ref="H13:H14"/>
    <mergeCell ref="I13:M14"/>
    <mergeCell ref="AF13:AG13"/>
    <mergeCell ref="AM13:AO13"/>
    <mergeCell ref="C14:G14"/>
    <mergeCell ref="O14:P15"/>
    <mergeCell ref="Q14:R15"/>
    <mergeCell ref="S14:W15"/>
    <mergeCell ref="AD14:AE14"/>
    <mergeCell ref="AF14:AG15"/>
    <mergeCell ref="AH14:AI15"/>
    <mergeCell ref="AJ14:AL15"/>
    <mergeCell ref="AM14:AO15"/>
    <mergeCell ref="AJ16:AL17"/>
    <mergeCell ref="AM18:AO19"/>
    <mergeCell ref="X14:AB14"/>
    <mergeCell ref="X15:AB15"/>
    <mergeCell ref="A7:G8"/>
    <mergeCell ref="G9:I9"/>
    <mergeCell ref="K9:M9"/>
    <mergeCell ref="AF10:AG10"/>
    <mergeCell ref="AI10:AQ10"/>
    <mergeCell ref="A11:A20"/>
    <mergeCell ref="B11:G12"/>
    <mergeCell ref="H11:H12"/>
    <mergeCell ref="I11:M12"/>
    <mergeCell ref="O11:P11"/>
    <mergeCell ref="AC11:AE12"/>
    <mergeCell ref="AF11:AG12"/>
    <mergeCell ref="AH11:AL11"/>
    <mergeCell ref="AM11:AO11"/>
    <mergeCell ref="AM9:AN9"/>
    <mergeCell ref="AO9:AT9"/>
    <mergeCell ref="A10:H10"/>
    <mergeCell ref="I10:M10"/>
    <mergeCell ref="O10:P10"/>
    <mergeCell ref="Q10:R10"/>
    <mergeCell ref="S10:W13"/>
    <mergeCell ref="X10:AB13"/>
    <mergeCell ref="AC10:AE10"/>
    <mergeCell ref="AH12:AI13"/>
    <mergeCell ref="AH1:AS1"/>
    <mergeCell ref="P2:Q4"/>
    <mergeCell ref="R2:AB4"/>
    <mergeCell ref="AC2:AD4"/>
    <mergeCell ref="AE2:AJ2"/>
    <mergeCell ref="AL2:AL7"/>
    <mergeCell ref="AM2:AN3"/>
    <mergeCell ref="AO2:AT3"/>
    <mergeCell ref="AE3:AJ4"/>
    <mergeCell ref="AM4:AN5"/>
    <mergeCell ref="AO4:AT5"/>
    <mergeCell ref="P5:Q7"/>
    <mergeCell ref="R5:AB7"/>
    <mergeCell ref="AC5:AD7"/>
    <mergeCell ref="AE5:AF7"/>
    <mergeCell ref="AG5:AK7"/>
    <mergeCell ref="AM6:AN7"/>
    <mergeCell ref="AO6:AT7"/>
  </mergeCells>
  <phoneticPr fontId="11"/>
  <dataValidations count="2">
    <dataValidation type="list" allowBlank="1" showInputMessage="1" showErrorMessage="1" error="リストから選択してください。" sqref="R57:S70" xr:uid="{CAF4DDB1-4D73-45B6-9EBF-09E327335895}">
      <formula1>"定額,旧定額,定率,旧定率"</formula1>
    </dataValidation>
    <dataValidation type="list" allowBlank="1" showInputMessage="1" showErrorMessage="1" sqref="R71" xr:uid="{320D0780-3F7C-4A86-91AE-BAD472B928C7}">
      <formula1>#REF!</formula1>
    </dataValidation>
  </dataValidations>
  <printOptions horizontalCentered="1"/>
  <pageMargins left="0.19685039370078741" right="0.19685039370078741" top="0.35433070866141736" bottom="0.31496062992125984" header="0.19685039370078741" footer="0.19685039370078741"/>
  <pageSetup paperSize="9" orientation="landscape" r:id="rId1"/>
  <headerFooter>
    <oddFooter>&amp;C&amp;"ＭＳ Ｐ明朝,標準"- &amp;P -</oddFooter>
  </headerFooter>
  <rowBreaks count="1" manualBreakCount="1">
    <brk id="52" max="4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99AFC-5D60-4828-96C2-4BA8E76A811C}">
  <sheetPr codeName="Sheet4">
    <tabColor rgb="FFFF0000"/>
    <pageSetUpPr autoPageBreaks="0"/>
  </sheetPr>
  <dimension ref="A2:BR65"/>
  <sheetViews>
    <sheetView showGridLines="0" showRowColHeaders="0" zoomScaleNormal="100" workbookViewId="0"/>
  </sheetViews>
  <sheetFormatPr defaultRowHeight="15.75"/>
  <cols>
    <col min="1" max="1" width="4.625" style="34" customWidth="1"/>
    <col min="2" max="70" width="1.875" style="34" customWidth="1"/>
    <col min="71" max="16384" width="9" style="34"/>
  </cols>
  <sheetData>
    <row r="2" spans="1:70" ht="28.5">
      <c r="B2" s="577" t="s">
        <v>1973</v>
      </c>
      <c r="L2" s="354"/>
    </row>
    <row r="4" spans="1:70">
      <c r="C4" s="578"/>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80"/>
    </row>
    <row r="5" spans="1:70">
      <c r="C5" s="581"/>
      <c r="D5" s="348" t="s">
        <v>140</v>
      </c>
      <c r="E5" s="348"/>
      <c r="F5" s="348"/>
      <c r="G5" s="348"/>
      <c r="H5" s="348"/>
      <c r="I5" s="348"/>
      <c r="J5" s="348"/>
      <c r="K5" s="348"/>
      <c r="L5" s="348"/>
      <c r="M5" s="348"/>
      <c r="N5" s="348"/>
      <c r="O5" s="348"/>
      <c r="P5" s="348"/>
      <c r="Q5" s="348"/>
      <c r="R5" s="348"/>
      <c r="S5" s="348"/>
      <c r="T5" s="348"/>
      <c r="U5" s="348"/>
      <c r="V5" s="348"/>
      <c r="W5" s="326"/>
      <c r="X5" s="582"/>
      <c r="Y5" s="583"/>
      <c r="Z5" s="347"/>
      <c r="AA5" s="347" t="s">
        <v>141</v>
      </c>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347"/>
      <c r="BD5" s="347"/>
      <c r="BE5" s="347"/>
      <c r="BF5" s="347"/>
      <c r="BG5" s="347"/>
      <c r="BH5" s="584"/>
    </row>
    <row r="6" spans="1:70">
      <c r="C6" s="581"/>
      <c r="D6" s="347" t="s">
        <v>144</v>
      </c>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347"/>
      <c r="AU6" s="347"/>
      <c r="AV6" s="347"/>
      <c r="AW6" s="347"/>
      <c r="AX6" s="347"/>
      <c r="AY6" s="347"/>
      <c r="AZ6" s="347"/>
      <c r="BA6" s="347"/>
      <c r="BB6" s="347"/>
      <c r="BC6" s="347"/>
      <c r="BD6" s="347"/>
      <c r="BE6" s="347"/>
      <c r="BF6" s="347"/>
      <c r="BG6" s="347"/>
      <c r="BH6" s="584"/>
    </row>
    <row r="7" spans="1:70">
      <c r="C7" s="581"/>
      <c r="D7" s="347" t="s">
        <v>184</v>
      </c>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347"/>
      <c r="AU7" s="347"/>
      <c r="AV7" s="347"/>
      <c r="AW7" s="347"/>
      <c r="AX7" s="347"/>
      <c r="AY7" s="347"/>
      <c r="AZ7" s="347"/>
      <c r="BA7" s="347"/>
      <c r="BB7" s="347"/>
      <c r="BC7" s="347"/>
      <c r="BD7" s="347"/>
      <c r="BE7" s="347"/>
      <c r="BF7" s="347"/>
      <c r="BG7" s="347"/>
      <c r="BH7" s="584"/>
    </row>
    <row r="8" spans="1:70">
      <c r="C8" s="581"/>
      <c r="D8" s="347" t="s">
        <v>740</v>
      </c>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7"/>
      <c r="BB8" s="347"/>
      <c r="BC8" s="347"/>
      <c r="BD8" s="347"/>
      <c r="BE8" s="347"/>
      <c r="BF8" s="347"/>
      <c r="BG8" s="347"/>
      <c r="BH8" s="584"/>
    </row>
    <row r="9" spans="1:70">
      <c r="C9" s="581"/>
      <c r="D9" s="585" t="s">
        <v>142</v>
      </c>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7"/>
      <c r="BC9" s="347"/>
      <c r="BD9" s="347"/>
      <c r="BE9" s="347"/>
      <c r="BF9" s="347"/>
      <c r="BG9" s="347"/>
      <c r="BH9" s="584"/>
    </row>
    <row r="10" spans="1:70">
      <c r="C10" s="581"/>
      <c r="D10" s="347"/>
      <c r="E10" s="347" t="s">
        <v>143</v>
      </c>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347"/>
      <c r="AU10" s="347"/>
      <c r="AV10" s="347"/>
      <c r="AW10" s="347"/>
      <c r="AX10" s="347"/>
      <c r="AY10" s="347"/>
      <c r="AZ10" s="347"/>
      <c r="BA10" s="347"/>
      <c r="BB10" s="347"/>
      <c r="BC10" s="347"/>
      <c r="BD10" s="347"/>
      <c r="BE10" s="347"/>
      <c r="BF10" s="347"/>
      <c r="BG10" s="347"/>
      <c r="BH10" s="584"/>
    </row>
    <row r="11" spans="1:70">
      <c r="C11" s="581"/>
      <c r="D11" s="347"/>
      <c r="E11" s="347" t="s">
        <v>751</v>
      </c>
      <c r="F11" s="347"/>
      <c r="G11" s="347"/>
      <c r="H11" s="347"/>
      <c r="I11" s="347"/>
      <c r="J11" s="347"/>
      <c r="K11" s="347"/>
      <c r="L11" s="347"/>
      <c r="M11" s="347"/>
      <c r="N11" s="347"/>
      <c r="O11" s="347"/>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584"/>
    </row>
    <row r="12" spans="1:70">
      <c r="B12" s="347"/>
      <c r="C12" s="586"/>
      <c r="D12" s="330"/>
      <c r="E12" s="330"/>
      <c r="F12" s="330"/>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330"/>
      <c r="AX12" s="330"/>
      <c r="AY12" s="330"/>
      <c r="AZ12" s="330"/>
      <c r="BA12" s="330"/>
      <c r="BB12" s="330"/>
      <c r="BC12" s="330"/>
      <c r="BD12" s="330"/>
      <c r="BE12" s="330"/>
      <c r="BF12" s="330"/>
      <c r="BG12" s="330"/>
      <c r="BH12" s="587"/>
    </row>
    <row r="14" spans="1:70" ht="15" customHeight="1">
      <c r="A14" s="4198" t="s">
        <v>764</v>
      </c>
      <c r="B14" s="4199" t="s">
        <v>57</v>
      </c>
      <c r="C14" s="4200"/>
      <c r="D14" s="4200"/>
      <c r="E14" s="4201"/>
      <c r="F14" s="4203" t="s">
        <v>58</v>
      </c>
      <c r="G14" s="4111"/>
      <c r="H14" s="4111"/>
      <c r="I14" s="4204"/>
      <c r="J14" s="4205"/>
      <c r="K14" s="4205"/>
      <c r="L14" s="4205"/>
      <c r="M14" s="4205"/>
      <c r="N14" s="4205"/>
      <c r="O14" s="4205"/>
      <c r="P14" s="4205"/>
      <c r="Q14" s="4205"/>
      <c r="R14" s="4205"/>
      <c r="S14" s="4205"/>
      <c r="T14" s="4205"/>
      <c r="U14" s="4205"/>
      <c r="V14" s="4205"/>
      <c r="W14" s="4205"/>
      <c r="X14" s="4205"/>
      <c r="Y14" s="4205"/>
      <c r="Z14" s="4205"/>
      <c r="AA14" s="4205"/>
      <c r="AB14" s="4205"/>
      <c r="AC14" s="4205"/>
      <c r="AD14" s="4205"/>
      <c r="AE14" s="4205"/>
      <c r="AF14" s="4205"/>
      <c r="AG14" s="4205"/>
      <c r="AH14" s="4205"/>
      <c r="AI14" s="4205"/>
      <c r="AJ14" s="4205"/>
      <c r="AK14" s="4205"/>
      <c r="AL14" s="4205"/>
      <c r="AM14" s="4206"/>
      <c r="AN14" s="4213" t="s">
        <v>127</v>
      </c>
      <c r="AO14" s="4213"/>
      <c r="AP14" s="4213"/>
      <c r="AQ14" s="4213"/>
      <c r="AR14" s="4213"/>
      <c r="AS14" s="4213"/>
      <c r="AT14" s="4213"/>
      <c r="AU14" s="4213"/>
      <c r="AV14" s="4213"/>
      <c r="AW14" s="4213"/>
      <c r="AX14" s="4213"/>
      <c r="AY14" s="4213"/>
      <c r="AZ14" s="4213"/>
      <c r="BA14" s="4213"/>
      <c r="BB14" s="4213"/>
      <c r="BC14" s="4213"/>
      <c r="BD14" s="4213"/>
      <c r="BE14" s="4213"/>
      <c r="BF14" s="4213"/>
      <c r="BG14" s="4213"/>
      <c r="BH14" s="4213"/>
      <c r="BI14" s="4213"/>
      <c r="BJ14" s="4213"/>
      <c r="BK14" s="4213"/>
      <c r="BL14" s="4213"/>
      <c r="BM14" s="4213"/>
      <c r="BN14" s="4213"/>
      <c r="BO14" s="4213"/>
      <c r="BP14" s="4213"/>
      <c r="BQ14" s="4213"/>
      <c r="BR14" s="4213"/>
    </row>
    <row r="15" spans="1:70" ht="15" customHeight="1">
      <c r="A15" s="4198"/>
      <c r="B15" s="4099"/>
      <c r="C15" s="4100"/>
      <c r="D15" s="4100"/>
      <c r="E15" s="4179"/>
      <c r="F15" s="4175"/>
      <c r="G15" s="4176"/>
      <c r="H15" s="4176"/>
      <c r="I15" s="4207"/>
      <c r="J15" s="4208"/>
      <c r="K15" s="4208"/>
      <c r="L15" s="4208"/>
      <c r="M15" s="4208"/>
      <c r="N15" s="4208"/>
      <c r="O15" s="4208"/>
      <c r="P15" s="4208"/>
      <c r="Q15" s="4208"/>
      <c r="R15" s="4208"/>
      <c r="S15" s="4208"/>
      <c r="T15" s="4208"/>
      <c r="U15" s="4208"/>
      <c r="V15" s="4208"/>
      <c r="W15" s="4208"/>
      <c r="X15" s="4208"/>
      <c r="Y15" s="4208"/>
      <c r="Z15" s="4208"/>
      <c r="AA15" s="4208"/>
      <c r="AB15" s="4208"/>
      <c r="AC15" s="4208"/>
      <c r="AD15" s="4208"/>
      <c r="AE15" s="4208"/>
      <c r="AF15" s="4208"/>
      <c r="AG15" s="4208"/>
      <c r="AH15" s="4208"/>
      <c r="AI15" s="4208"/>
      <c r="AJ15" s="4208"/>
      <c r="AK15" s="4208"/>
      <c r="AL15" s="4208"/>
      <c r="AM15" s="4209"/>
      <c r="AN15" s="4214"/>
      <c r="AO15" s="4215"/>
      <c r="AP15" s="4215"/>
      <c r="AQ15" s="4215"/>
      <c r="AR15" s="4215"/>
      <c r="AS15" s="4215"/>
      <c r="AT15" s="4215"/>
      <c r="AU15" s="4215"/>
      <c r="AV15" s="4215"/>
      <c r="AW15" s="4215"/>
      <c r="AX15" s="4215"/>
      <c r="AY15" s="4215"/>
      <c r="AZ15" s="4215"/>
      <c r="BA15" s="4215"/>
      <c r="BB15" s="4215"/>
      <c r="BC15" s="4215"/>
      <c r="BD15" s="4215"/>
      <c r="BE15" s="4215"/>
      <c r="BF15" s="4215"/>
      <c r="BG15" s="4215"/>
      <c r="BH15" s="4215"/>
      <c r="BI15" s="4215"/>
      <c r="BJ15" s="4215"/>
      <c r="BK15" s="4215"/>
      <c r="BL15" s="4215"/>
      <c r="BM15" s="4215"/>
      <c r="BN15" s="4215"/>
      <c r="BO15" s="4215"/>
      <c r="BP15" s="4215"/>
      <c r="BQ15" s="4215"/>
      <c r="BR15" s="4216"/>
    </row>
    <row r="16" spans="1:70" ht="15" customHeight="1" thickBot="1">
      <c r="A16" s="4198"/>
      <c r="B16" s="4099"/>
      <c r="C16" s="4100"/>
      <c r="D16" s="4100"/>
      <c r="E16" s="4179"/>
      <c r="F16" s="4175"/>
      <c r="G16" s="4176"/>
      <c r="H16" s="4176"/>
      <c r="I16" s="4207"/>
      <c r="J16" s="4208"/>
      <c r="K16" s="4208"/>
      <c r="L16" s="4208"/>
      <c r="M16" s="4208"/>
      <c r="N16" s="4208"/>
      <c r="O16" s="4208"/>
      <c r="P16" s="4208"/>
      <c r="Q16" s="4208"/>
      <c r="R16" s="4208"/>
      <c r="S16" s="4208"/>
      <c r="T16" s="4208"/>
      <c r="U16" s="4208"/>
      <c r="V16" s="4208"/>
      <c r="W16" s="4208"/>
      <c r="X16" s="4208"/>
      <c r="Y16" s="4208"/>
      <c r="Z16" s="4208"/>
      <c r="AA16" s="4208"/>
      <c r="AB16" s="4208"/>
      <c r="AC16" s="4208"/>
      <c r="AD16" s="4208"/>
      <c r="AE16" s="4208"/>
      <c r="AF16" s="4208"/>
      <c r="AG16" s="4208"/>
      <c r="AH16" s="4208"/>
      <c r="AI16" s="4208"/>
      <c r="AJ16" s="4208"/>
      <c r="AK16" s="4208"/>
      <c r="AL16" s="4208"/>
      <c r="AM16" s="4209"/>
      <c r="AN16" s="4213" t="s">
        <v>59</v>
      </c>
      <c r="AO16" s="4213"/>
      <c r="AP16" s="4213"/>
      <c r="AQ16" s="4217"/>
      <c r="AR16" s="4217"/>
      <c r="AS16" s="4217"/>
      <c r="AT16" s="4217"/>
      <c r="AU16" s="4217"/>
      <c r="AV16" s="4217"/>
      <c r="AW16" s="4217"/>
      <c r="AX16" s="4217"/>
      <c r="AY16" s="4217"/>
      <c r="AZ16" s="4217"/>
      <c r="BA16" s="4217"/>
      <c r="BB16" s="4217"/>
      <c r="BC16" s="4217"/>
      <c r="BD16" s="4217"/>
      <c r="BE16" s="4217"/>
      <c r="BF16" s="4217"/>
      <c r="BG16" s="4217"/>
      <c r="BH16" s="4217"/>
      <c r="BI16" s="4217"/>
      <c r="BJ16" s="4217"/>
      <c r="BK16" s="4217"/>
      <c r="BL16" s="4217"/>
      <c r="BM16" s="4217"/>
      <c r="BN16" s="4217"/>
      <c r="BO16" s="4217"/>
      <c r="BP16" s="4217"/>
      <c r="BQ16" s="4217"/>
      <c r="BR16" s="4217"/>
    </row>
    <row r="17" spans="1:70" ht="15" customHeight="1" thickBot="1">
      <c r="A17" s="4198"/>
      <c r="B17" s="4099"/>
      <c r="C17" s="4100"/>
      <c r="D17" s="4100"/>
      <c r="E17" s="4179"/>
      <c r="F17" s="4175"/>
      <c r="G17" s="4176"/>
      <c r="H17" s="4176"/>
      <c r="I17" s="4207"/>
      <c r="J17" s="4208"/>
      <c r="K17" s="4208"/>
      <c r="L17" s="4208"/>
      <c r="M17" s="4208"/>
      <c r="N17" s="4208"/>
      <c r="O17" s="4208"/>
      <c r="P17" s="4208"/>
      <c r="Q17" s="4208"/>
      <c r="R17" s="4208"/>
      <c r="S17" s="4208"/>
      <c r="T17" s="4208"/>
      <c r="U17" s="4208"/>
      <c r="V17" s="4208"/>
      <c r="W17" s="4208"/>
      <c r="X17" s="4208"/>
      <c r="Y17" s="4208"/>
      <c r="Z17" s="4208"/>
      <c r="AA17" s="4208"/>
      <c r="AB17" s="4208"/>
      <c r="AC17" s="4208"/>
      <c r="AD17" s="4208"/>
      <c r="AE17" s="4208"/>
      <c r="AF17" s="4208"/>
      <c r="AG17" s="4208"/>
      <c r="AH17" s="4208"/>
      <c r="AI17" s="4208"/>
      <c r="AJ17" s="4208"/>
      <c r="AK17" s="4208"/>
      <c r="AL17" s="4208"/>
      <c r="AM17" s="4209"/>
      <c r="AN17" s="4203" t="s">
        <v>60</v>
      </c>
      <c r="AO17" s="4111"/>
      <c r="AP17" s="4111"/>
      <c r="AQ17" s="4218" t="s">
        <v>61</v>
      </c>
      <c r="AR17" s="4219"/>
      <c r="AS17" s="4219"/>
      <c r="AT17" s="4219"/>
      <c r="AU17" s="4219"/>
      <c r="AV17" s="4219"/>
      <c r="AW17" s="4219"/>
      <c r="AX17" s="4219"/>
      <c r="AY17" s="4219"/>
      <c r="AZ17" s="4219"/>
      <c r="BA17" s="4219"/>
      <c r="BB17" s="4219"/>
      <c r="BC17" s="4219"/>
      <c r="BD17" s="4219"/>
      <c r="BE17" s="4219"/>
      <c r="BF17" s="4219"/>
      <c r="BG17" s="4219"/>
      <c r="BH17" s="4219"/>
      <c r="BI17" s="4219"/>
      <c r="BJ17" s="4219"/>
      <c r="BK17" s="4219"/>
      <c r="BL17" s="4219"/>
      <c r="BM17" s="4219"/>
      <c r="BN17" s="4219"/>
      <c r="BO17" s="4219"/>
      <c r="BP17" s="4219"/>
      <c r="BQ17" s="4219"/>
      <c r="BR17" s="4220"/>
    </row>
    <row r="18" spans="1:70" ht="15" customHeight="1">
      <c r="A18" s="4198"/>
      <c r="B18" s="4099"/>
      <c r="C18" s="4100"/>
      <c r="D18" s="4100"/>
      <c r="E18" s="4179"/>
      <c r="F18" s="4175"/>
      <c r="G18" s="4176"/>
      <c r="H18" s="4176"/>
      <c r="I18" s="4207"/>
      <c r="J18" s="4208"/>
      <c r="K18" s="4208"/>
      <c r="L18" s="4208"/>
      <c r="M18" s="4208"/>
      <c r="N18" s="4208"/>
      <c r="O18" s="4208"/>
      <c r="P18" s="4208"/>
      <c r="Q18" s="4208"/>
      <c r="R18" s="4208"/>
      <c r="S18" s="4208"/>
      <c r="T18" s="4208"/>
      <c r="U18" s="4208"/>
      <c r="V18" s="4208"/>
      <c r="W18" s="4208"/>
      <c r="X18" s="4208"/>
      <c r="Y18" s="4208"/>
      <c r="Z18" s="4208"/>
      <c r="AA18" s="4208"/>
      <c r="AB18" s="4208"/>
      <c r="AC18" s="4208"/>
      <c r="AD18" s="4208"/>
      <c r="AE18" s="4208"/>
      <c r="AF18" s="4208"/>
      <c r="AG18" s="4208"/>
      <c r="AH18" s="4208"/>
      <c r="AI18" s="4208"/>
      <c r="AJ18" s="4208"/>
      <c r="AK18" s="4208"/>
      <c r="AL18" s="4208"/>
      <c r="AM18" s="4209"/>
      <c r="AN18" s="4175"/>
      <c r="AO18" s="4176"/>
      <c r="AP18" s="4177"/>
      <c r="AQ18" s="4221"/>
      <c r="AR18" s="4222"/>
      <c r="AS18" s="4222"/>
      <c r="AT18" s="4222"/>
      <c r="AU18" s="4222"/>
      <c r="AV18" s="4222"/>
      <c r="AW18" s="4222"/>
      <c r="AX18" s="4222"/>
      <c r="AY18" s="4222"/>
      <c r="AZ18" s="4222"/>
      <c r="BA18" s="4222"/>
      <c r="BB18" s="4222"/>
      <c r="BC18" s="4222"/>
      <c r="BD18" s="4222"/>
      <c r="BE18" s="4222"/>
      <c r="BF18" s="4222"/>
      <c r="BG18" s="4222"/>
      <c r="BH18" s="4222"/>
      <c r="BI18" s="4222"/>
      <c r="BJ18" s="4222"/>
      <c r="BK18" s="4222"/>
      <c r="BL18" s="4222"/>
      <c r="BM18" s="4222"/>
      <c r="BN18" s="4222"/>
      <c r="BO18" s="4222"/>
      <c r="BP18" s="4222"/>
      <c r="BQ18" s="4222"/>
      <c r="BR18" s="4223"/>
    </row>
    <row r="19" spans="1:70" ht="15" customHeight="1">
      <c r="A19" s="4198"/>
      <c r="B19" s="4101"/>
      <c r="C19" s="4102"/>
      <c r="D19" s="4102"/>
      <c r="E19" s="4202"/>
      <c r="F19" s="4178"/>
      <c r="G19" s="4113"/>
      <c r="H19" s="4113"/>
      <c r="I19" s="4210"/>
      <c r="J19" s="4211"/>
      <c r="K19" s="4211"/>
      <c r="L19" s="4211"/>
      <c r="M19" s="4211"/>
      <c r="N19" s="4211"/>
      <c r="O19" s="4211"/>
      <c r="P19" s="4211"/>
      <c r="Q19" s="4211"/>
      <c r="R19" s="4211"/>
      <c r="S19" s="4211"/>
      <c r="T19" s="4211"/>
      <c r="U19" s="4211"/>
      <c r="V19" s="4211"/>
      <c r="W19" s="4211"/>
      <c r="X19" s="4211"/>
      <c r="Y19" s="4211"/>
      <c r="Z19" s="4211"/>
      <c r="AA19" s="4211"/>
      <c r="AB19" s="4211"/>
      <c r="AC19" s="4211"/>
      <c r="AD19" s="4211"/>
      <c r="AE19" s="4211"/>
      <c r="AF19" s="4211"/>
      <c r="AG19" s="4211"/>
      <c r="AH19" s="4211"/>
      <c r="AI19" s="4211"/>
      <c r="AJ19" s="4211"/>
      <c r="AK19" s="4211"/>
      <c r="AL19" s="4211"/>
      <c r="AM19" s="4212"/>
      <c r="AN19" s="4178"/>
      <c r="AO19" s="4113"/>
      <c r="AP19" s="4114"/>
      <c r="AQ19" s="4224"/>
      <c r="AR19" s="4225"/>
      <c r="AS19" s="4225"/>
      <c r="AT19" s="4225"/>
      <c r="AU19" s="4225"/>
      <c r="AV19" s="4225"/>
      <c r="AW19" s="4225"/>
      <c r="AX19" s="4225"/>
      <c r="AY19" s="4225"/>
      <c r="AZ19" s="4225"/>
      <c r="BA19" s="4225"/>
      <c r="BB19" s="4225"/>
      <c r="BC19" s="4225"/>
      <c r="BD19" s="4225"/>
      <c r="BE19" s="4225"/>
      <c r="BF19" s="4225"/>
      <c r="BG19" s="4225"/>
      <c r="BH19" s="4225"/>
      <c r="BI19" s="4225"/>
      <c r="BJ19" s="4225"/>
      <c r="BK19" s="4225"/>
      <c r="BL19" s="4225"/>
      <c r="BM19" s="4225"/>
      <c r="BN19" s="4225"/>
      <c r="BO19" s="4225"/>
      <c r="BP19" s="4225"/>
      <c r="BQ19" s="4225"/>
      <c r="BR19" s="4226"/>
    </row>
    <row r="20" spans="1:70" ht="15" customHeight="1" thickBot="1">
      <c r="A20" s="4198"/>
      <c r="B20" s="4143" t="s">
        <v>62</v>
      </c>
      <c r="C20" s="4143"/>
      <c r="D20" s="4143"/>
      <c r="E20" s="4143"/>
      <c r="F20" s="4143"/>
      <c r="G20" s="4143"/>
      <c r="H20" s="4143"/>
      <c r="I20" s="4143"/>
      <c r="J20" s="4143"/>
      <c r="K20" s="4143"/>
      <c r="L20" s="4143"/>
      <c r="M20" s="4143"/>
      <c r="N20" s="4143"/>
      <c r="O20" s="4143"/>
      <c r="P20" s="4142" t="s">
        <v>63</v>
      </c>
      <c r="Q20" s="4142"/>
      <c r="R20" s="4142"/>
      <c r="S20" s="4142"/>
      <c r="T20" s="4142"/>
      <c r="U20" s="4142"/>
      <c r="V20" s="4142"/>
      <c r="W20" s="4142"/>
      <c r="X20" s="4142"/>
      <c r="Y20" s="4142"/>
      <c r="Z20" s="4142"/>
      <c r="AA20" s="4142"/>
      <c r="AB20" s="4142"/>
      <c r="AC20" s="4142"/>
      <c r="AD20" s="4184" t="s">
        <v>64</v>
      </c>
      <c r="AE20" s="4185"/>
      <c r="AF20" s="4185"/>
      <c r="AG20" s="4185"/>
      <c r="AH20" s="4185"/>
      <c r="AI20" s="4185"/>
      <c r="AJ20" s="4185"/>
      <c r="AK20" s="4185"/>
      <c r="AL20" s="4185"/>
      <c r="AM20" s="4185"/>
      <c r="AN20" s="4185"/>
      <c r="AO20" s="4185"/>
      <c r="AP20" s="4185"/>
      <c r="AQ20" s="4186"/>
      <c r="AR20" s="4143" t="s">
        <v>65</v>
      </c>
      <c r="AS20" s="4143"/>
      <c r="AT20" s="4143"/>
      <c r="AU20" s="4143"/>
      <c r="AV20" s="4143"/>
      <c r="AW20" s="4143"/>
      <c r="AX20" s="4143"/>
      <c r="AY20" s="4143"/>
      <c r="AZ20" s="4143"/>
      <c r="BA20" s="4143"/>
      <c r="BB20" s="4143"/>
      <c r="BC20" s="4143"/>
      <c r="BD20" s="4143"/>
      <c r="BE20" s="4143"/>
      <c r="BF20" s="4143" t="s">
        <v>66</v>
      </c>
      <c r="BG20" s="4143"/>
      <c r="BH20" s="4143"/>
      <c r="BI20" s="4143"/>
      <c r="BJ20" s="4143"/>
      <c r="BK20" s="4143"/>
      <c r="BL20" s="4143"/>
      <c r="BM20" s="4143"/>
      <c r="BN20" s="4143"/>
      <c r="BO20" s="4143"/>
      <c r="BP20" s="4143"/>
      <c r="BQ20" s="4143"/>
      <c r="BR20" s="4143"/>
    </row>
    <row r="21" spans="1:70" ht="15" customHeight="1">
      <c r="A21" s="4187" t="s">
        <v>67</v>
      </c>
      <c r="B21" s="4188"/>
      <c r="C21" s="4188"/>
      <c r="D21" s="4188"/>
      <c r="E21" s="4188"/>
      <c r="F21" s="4188"/>
      <c r="G21" s="4188"/>
      <c r="H21" s="4188"/>
      <c r="I21" s="4188"/>
      <c r="J21" s="4188"/>
      <c r="K21" s="4188"/>
      <c r="L21" s="4188"/>
      <c r="M21" s="4188"/>
      <c r="N21" s="4188"/>
      <c r="O21" s="4189"/>
      <c r="P21" s="588" t="s">
        <v>68</v>
      </c>
      <c r="Q21" s="589"/>
      <c r="R21" s="589"/>
      <c r="S21" s="589"/>
      <c r="T21" s="589"/>
      <c r="U21" s="589" t="s">
        <v>69</v>
      </c>
      <c r="V21" s="589"/>
      <c r="W21" s="589"/>
      <c r="X21" s="589"/>
      <c r="Y21" s="589"/>
      <c r="Z21" s="589" t="s">
        <v>70</v>
      </c>
      <c r="AA21" s="589"/>
      <c r="AB21" s="589"/>
      <c r="AC21" s="590"/>
      <c r="AD21" s="4190" t="s">
        <v>71</v>
      </c>
      <c r="AE21" s="4190"/>
      <c r="AF21" s="4190"/>
      <c r="AG21" s="4190"/>
      <c r="AH21" s="4191"/>
      <c r="AI21" s="4194" t="s">
        <v>69</v>
      </c>
      <c r="AJ21" s="4088"/>
      <c r="AK21" s="4088"/>
      <c r="AL21" s="4088"/>
      <c r="AM21" s="4195"/>
      <c r="AN21" s="4194" t="s">
        <v>70</v>
      </c>
      <c r="AO21" s="4088"/>
      <c r="AP21" s="4088"/>
      <c r="AQ21" s="4089"/>
      <c r="AR21" s="4180" t="s">
        <v>71</v>
      </c>
      <c r="AS21" s="4180"/>
      <c r="AT21" s="4180"/>
      <c r="AU21" s="4180"/>
      <c r="AV21" s="4181"/>
      <c r="AW21" s="4182" t="s">
        <v>69</v>
      </c>
      <c r="AX21" s="4104"/>
      <c r="AY21" s="4104"/>
      <c r="AZ21" s="4104"/>
      <c r="BA21" s="4148"/>
      <c r="BB21" s="4182" t="s">
        <v>70</v>
      </c>
      <c r="BC21" s="4104"/>
      <c r="BD21" s="4104"/>
      <c r="BE21" s="4104"/>
      <c r="BF21" s="4180" t="s">
        <v>71</v>
      </c>
      <c r="BG21" s="4180"/>
      <c r="BH21" s="4180"/>
      <c r="BI21" s="4180"/>
      <c r="BJ21" s="4181"/>
      <c r="BK21" s="4182" t="s">
        <v>69</v>
      </c>
      <c r="BL21" s="4104"/>
      <c r="BM21" s="4104"/>
      <c r="BN21" s="4183"/>
      <c r="BO21" s="4147" t="s">
        <v>70</v>
      </c>
      <c r="BP21" s="4104"/>
      <c r="BQ21" s="4104"/>
      <c r="BR21" s="4104"/>
    </row>
    <row r="22" spans="1:70" ht="15" customHeight="1" thickBot="1">
      <c r="A22" s="4187"/>
      <c r="B22" s="4188"/>
      <c r="C22" s="4188"/>
      <c r="D22" s="4188"/>
      <c r="E22" s="4188"/>
      <c r="F22" s="4188"/>
      <c r="G22" s="4188"/>
      <c r="H22" s="4188"/>
      <c r="I22" s="4188"/>
      <c r="J22" s="4188"/>
      <c r="K22" s="4188"/>
      <c r="L22" s="4188"/>
      <c r="M22" s="4188"/>
      <c r="N22" s="4188"/>
      <c r="O22" s="4189"/>
      <c r="P22" s="4154"/>
      <c r="Q22" s="4155"/>
      <c r="R22" s="4155"/>
      <c r="S22" s="4155"/>
      <c r="T22" s="4155"/>
      <c r="U22" s="4155"/>
      <c r="V22" s="4155"/>
      <c r="W22" s="4155"/>
      <c r="X22" s="4155"/>
      <c r="Y22" s="4155"/>
      <c r="Z22" s="4155"/>
      <c r="AA22" s="4155"/>
      <c r="AB22" s="4155"/>
      <c r="AC22" s="4156"/>
      <c r="AD22" s="4192"/>
      <c r="AE22" s="4192"/>
      <c r="AF22" s="4192"/>
      <c r="AG22" s="4192"/>
      <c r="AH22" s="4193"/>
      <c r="AI22" s="4196"/>
      <c r="AJ22" s="4091"/>
      <c r="AK22" s="4091"/>
      <c r="AL22" s="4091"/>
      <c r="AM22" s="4197"/>
      <c r="AN22" s="4196"/>
      <c r="AO22" s="4091"/>
      <c r="AP22" s="4091"/>
      <c r="AQ22" s="4092"/>
      <c r="AR22" s="4180"/>
      <c r="AS22" s="4180"/>
      <c r="AT22" s="4180"/>
      <c r="AU22" s="4180"/>
      <c r="AV22" s="4181"/>
      <c r="AW22" s="4182"/>
      <c r="AX22" s="4104"/>
      <c r="AY22" s="4104"/>
      <c r="AZ22" s="4104"/>
      <c r="BA22" s="4148"/>
      <c r="BB22" s="4182"/>
      <c r="BC22" s="4104"/>
      <c r="BD22" s="4104"/>
      <c r="BE22" s="4104"/>
      <c r="BF22" s="4180"/>
      <c r="BG22" s="4180"/>
      <c r="BH22" s="4180"/>
      <c r="BI22" s="4180"/>
      <c r="BJ22" s="4181"/>
      <c r="BK22" s="4182"/>
      <c r="BL22" s="4104"/>
      <c r="BM22" s="4104"/>
      <c r="BN22" s="4183"/>
      <c r="BO22" s="4147"/>
      <c r="BP22" s="4104"/>
      <c r="BQ22" s="4104"/>
      <c r="BR22" s="4104"/>
    </row>
    <row r="23" spans="1:70" ht="15" customHeight="1">
      <c r="A23" s="4187"/>
      <c r="B23" s="4169" t="s">
        <v>72</v>
      </c>
      <c r="C23" s="4170"/>
      <c r="D23" s="4170"/>
      <c r="E23" s="4170"/>
      <c r="F23" s="4170"/>
      <c r="G23" s="4170"/>
      <c r="H23" s="4170"/>
      <c r="I23" s="4170"/>
      <c r="J23" s="4170"/>
      <c r="K23" s="4170"/>
      <c r="L23" s="4170"/>
      <c r="M23" s="4170"/>
      <c r="N23" s="4170"/>
      <c r="O23" s="4171"/>
      <c r="P23" s="4172" t="s">
        <v>73</v>
      </c>
      <c r="Q23" s="4173"/>
      <c r="R23" s="4173"/>
      <c r="S23" s="4173"/>
      <c r="T23" s="4173"/>
      <c r="U23" s="4173"/>
      <c r="V23" s="4173"/>
      <c r="W23" s="4173"/>
      <c r="X23" s="4173"/>
      <c r="Y23" s="4173"/>
      <c r="Z23" s="4173"/>
      <c r="AA23" s="4173"/>
      <c r="AB23" s="4173"/>
      <c r="AC23" s="4174"/>
      <c r="AD23" s="4175" t="s">
        <v>74</v>
      </c>
      <c r="AE23" s="4176"/>
      <c r="AF23" s="4176"/>
      <c r="AG23" s="4176"/>
      <c r="AH23" s="4176"/>
      <c r="AI23" s="4176"/>
      <c r="AJ23" s="4176"/>
      <c r="AK23" s="4176"/>
      <c r="AL23" s="4176"/>
      <c r="AM23" s="4176"/>
      <c r="AN23" s="4176"/>
      <c r="AO23" s="4176"/>
      <c r="AP23" s="4176"/>
      <c r="AQ23" s="4176"/>
      <c r="AR23" s="4176"/>
      <c r="AS23" s="4176"/>
      <c r="AT23" s="4176"/>
      <c r="AU23" s="4176"/>
      <c r="AV23" s="4176"/>
      <c r="AW23" s="4177"/>
      <c r="AX23" s="4099" t="s">
        <v>130</v>
      </c>
      <c r="AY23" s="4100"/>
      <c r="AZ23" s="4100"/>
      <c r="BA23" s="4100"/>
      <c r="BB23" s="4100"/>
      <c r="BC23" s="4179"/>
      <c r="BD23" s="4175" t="s">
        <v>129</v>
      </c>
      <c r="BE23" s="4176"/>
      <c r="BF23" s="4176"/>
      <c r="BG23" s="4176"/>
      <c r="BH23" s="4176"/>
      <c r="BI23" s="4176"/>
      <c r="BJ23" s="4176"/>
      <c r="BK23" s="4176"/>
      <c r="BL23" s="4176"/>
      <c r="BM23" s="4176"/>
      <c r="BN23" s="4176"/>
      <c r="BO23" s="4177"/>
      <c r="BP23" s="4227" t="s">
        <v>75</v>
      </c>
      <c r="BQ23" s="4228"/>
      <c r="BR23" s="4229"/>
    </row>
    <row r="24" spans="1:70" ht="15" customHeight="1">
      <c r="A24" s="4187"/>
      <c r="B24" s="4169"/>
      <c r="C24" s="4170"/>
      <c r="D24" s="4170"/>
      <c r="E24" s="4170"/>
      <c r="F24" s="4170"/>
      <c r="G24" s="4170"/>
      <c r="H24" s="4170"/>
      <c r="I24" s="4170"/>
      <c r="J24" s="4170"/>
      <c r="K24" s="4170"/>
      <c r="L24" s="4170"/>
      <c r="M24" s="4170"/>
      <c r="N24" s="4170"/>
      <c r="O24" s="4171"/>
      <c r="P24" s="4172"/>
      <c r="Q24" s="4173"/>
      <c r="R24" s="4173"/>
      <c r="S24" s="4173"/>
      <c r="T24" s="4173"/>
      <c r="U24" s="4173"/>
      <c r="V24" s="4173"/>
      <c r="W24" s="4173"/>
      <c r="X24" s="4173"/>
      <c r="Y24" s="4173"/>
      <c r="Z24" s="4173"/>
      <c r="AA24" s="4173"/>
      <c r="AB24" s="4173"/>
      <c r="AC24" s="4174"/>
      <c r="AD24" s="4178"/>
      <c r="AE24" s="4113"/>
      <c r="AF24" s="4113"/>
      <c r="AG24" s="4113"/>
      <c r="AH24" s="4113"/>
      <c r="AI24" s="4113"/>
      <c r="AJ24" s="4113"/>
      <c r="AK24" s="4113"/>
      <c r="AL24" s="4113"/>
      <c r="AM24" s="4113"/>
      <c r="AN24" s="4113"/>
      <c r="AO24" s="4113"/>
      <c r="AP24" s="4113"/>
      <c r="AQ24" s="4113"/>
      <c r="AR24" s="4113"/>
      <c r="AS24" s="4113"/>
      <c r="AT24" s="4113"/>
      <c r="AU24" s="4113"/>
      <c r="AV24" s="4113"/>
      <c r="AW24" s="4114"/>
      <c r="AX24" s="4099"/>
      <c r="AY24" s="4100"/>
      <c r="AZ24" s="4100"/>
      <c r="BA24" s="4100"/>
      <c r="BB24" s="4100"/>
      <c r="BC24" s="4179"/>
      <c r="BD24" s="4178"/>
      <c r="BE24" s="4113"/>
      <c r="BF24" s="4113"/>
      <c r="BG24" s="4113"/>
      <c r="BH24" s="4113"/>
      <c r="BI24" s="4113"/>
      <c r="BJ24" s="4113"/>
      <c r="BK24" s="4113"/>
      <c r="BL24" s="4113"/>
      <c r="BM24" s="4113"/>
      <c r="BN24" s="4113"/>
      <c r="BO24" s="4114"/>
      <c r="BP24" s="4227"/>
      <c r="BQ24" s="4228"/>
      <c r="BR24" s="4229"/>
    </row>
    <row r="25" spans="1:70" ht="15" customHeight="1">
      <c r="A25" s="4187"/>
      <c r="B25" s="4233" t="s">
        <v>76</v>
      </c>
      <c r="C25" s="4234"/>
      <c r="D25" s="4234"/>
      <c r="E25" s="4234"/>
      <c r="F25" s="4234"/>
      <c r="G25" s="4234"/>
      <c r="H25" s="4234"/>
      <c r="I25" s="4234"/>
      <c r="J25" s="4234"/>
      <c r="K25" s="4235"/>
      <c r="L25" s="4165" t="s">
        <v>77</v>
      </c>
      <c r="M25" s="4165"/>
      <c r="N25" s="4165"/>
      <c r="O25" s="4165"/>
      <c r="P25" s="4172"/>
      <c r="Q25" s="4173"/>
      <c r="R25" s="4173"/>
      <c r="S25" s="4173"/>
      <c r="T25" s="4173"/>
      <c r="U25" s="4173"/>
      <c r="V25" s="4173"/>
      <c r="W25" s="4173"/>
      <c r="X25" s="4173"/>
      <c r="Y25" s="4173"/>
      <c r="Z25" s="4173"/>
      <c r="AA25" s="4173"/>
      <c r="AB25" s="4173"/>
      <c r="AC25" s="4174"/>
      <c r="AD25" s="4168" t="s">
        <v>78</v>
      </c>
      <c r="AE25" s="4168"/>
      <c r="AF25" s="4168"/>
      <c r="AG25" s="4168"/>
      <c r="AH25" s="4168"/>
      <c r="AI25" s="4168" t="s">
        <v>79</v>
      </c>
      <c r="AJ25" s="4168"/>
      <c r="AK25" s="4168"/>
      <c r="AL25" s="4168"/>
      <c r="AM25" s="4168"/>
      <c r="AN25" s="4168"/>
      <c r="AO25" s="4168"/>
      <c r="AP25" s="4168"/>
      <c r="AQ25" s="4168"/>
      <c r="AR25" s="4168"/>
      <c r="AS25" s="4168" t="s">
        <v>80</v>
      </c>
      <c r="AT25" s="4168"/>
      <c r="AU25" s="4168"/>
      <c r="AV25" s="4168"/>
      <c r="AW25" s="4168"/>
      <c r="AX25" s="4099"/>
      <c r="AY25" s="4100"/>
      <c r="AZ25" s="4100"/>
      <c r="BA25" s="4100"/>
      <c r="BB25" s="4100"/>
      <c r="BC25" s="4179"/>
      <c r="BD25" s="4168" t="s">
        <v>81</v>
      </c>
      <c r="BE25" s="4168"/>
      <c r="BF25" s="4168"/>
      <c r="BG25" s="4168"/>
      <c r="BH25" s="4168"/>
      <c r="BI25" s="4168"/>
      <c r="BJ25" s="4168"/>
      <c r="BK25" s="4168"/>
      <c r="BL25" s="4168" t="s">
        <v>82</v>
      </c>
      <c r="BM25" s="4168"/>
      <c r="BN25" s="4168"/>
      <c r="BO25" s="4168"/>
      <c r="BP25" s="4230"/>
      <c r="BQ25" s="4231"/>
      <c r="BR25" s="4232"/>
    </row>
    <row r="26" spans="1:70" ht="15" customHeight="1">
      <c r="A26" s="4187"/>
      <c r="B26" s="4165" t="s">
        <v>83</v>
      </c>
      <c r="C26" s="4165"/>
      <c r="D26" s="4165"/>
      <c r="E26" s="4165"/>
      <c r="F26" s="4165"/>
      <c r="G26" s="4166" t="s">
        <v>84</v>
      </c>
      <c r="H26" s="4165"/>
      <c r="I26" s="4165"/>
      <c r="J26" s="4165"/>
      <c r="K26" s="4167"/>
      <c r="L26" s="4150"/>
      <c r="M26" s="4150"/>
      <c r="N26" s="4150"/>
      <c r="O26" s="4150"/>
      <c r="P26" s="4150" t="s">
        <v>69</v>
      </c>
      <c r="Q26" s="4150"/>
      <c r="R26" s="4150"/>
      <c r="S26" s="4150"/>
      <c r="T26" s="4150"/>
      <c r="U26" s="4150"/>
      <c r="V26" s="4163"/>
      <c r="W26" s="4164" t="s">
        <v>70</v>
      </c>
      <c r="X26" s="4150"/>
      <c r="Y26" s="4150"/>
      <c r="Z26" s="4150"/>
      <c r="AA26" s="4150"/>
      <c r="AB26" s="4150"/>
      <c r="AC26" s="4150"/>
      <c r="AD26" s="4150" t="s">
        <v>85</v>
      </c>
      <c r="AE26" s="4150"/>
      <c r="AF26" s="4150"/>
      <c r="AG26" s="4150" t="s">
        <v>86</v>
      </c>
      <c r="AH26" s="4150"/>
      <c r="AI26" s="4150" t="s">
        <v>71</v>
      </c>
      <c r="AJ26" s="4150"/>
      <c r="AK26" s="4150"/>
      <c r="AL26" s="4163"/>
      <c r="AM26" s="4164" t="s">
        <v>85</v>
      </c>
      <c r="AN26" s="4150"/>
      <c r="AO26" s="4150"/>
      <c r="AP26" s="4150"/>
      <c r="AQ26" s="4150" t="s">
        <v>86</v>
      </c>
      <c r="AR26" s="4150"/>
      <c r="AS26" s="4150" t="s">
        <v>85</v>
      </c>
      <c r="AT26" s="4150"/>
      <c r="AU26" s="4150"/>
      <c r="AV26" s="4150" t="s">
        <v>86</v>
      </c>
      <c r="AW26" s="4150"/>
      <c r="AX26" s="4150"/>
      <c r="AY26" s="4150"/>
      <c r="AZ26" s="4150"/>
      <c r="BA26" s="4150"/>
      <c r="BB26" s="4150"/>
      <c r="BC26" s="4150"/>
      <c r="BD26" s="4150" t="s">
        <v>71</v>
      </c>
      <c r="BE26" s="4150"/>
      <c r="BF26" s="4150"/>
      <c r="BG26" s="4157"/>
      <c r="BH26" s="4149" t="s">
        <v>85</v>
      </c>
      <c r="BI26" s="4150"/>
      <c r="BJ26" s="4150"/>
      <c r="BK26" s="4150"/>
      <c r="BL26" s="4150" t="s">
        <v>85</v>
      </c>
      <c r="BM26" s="4150"/>
      <c r="BN26" s="4150"/>
      <c r="BO26" s="4150"/>
      <c r="BP26" s="4150" t="s">
        <v>85</v>
      </c>
      <c r="BQ26" s="4150"/>
      <c r="BR26" s="4150"/>
    </row>
    <row r="27" spans="1:70" ht="15" customHeight="1">
      <c r="A27" s="4187"/>
      <c r="B27" s="4159"/>
      <c r="C27" s="4159"/>
      <c r="D27" s="4159"/>
      <c r="E27" s="4159"/>
      <c r="F27" s="4159"/>
      <c r="G27" s="4160"/>
      <c r="H27" s="4161"/>
      <c r="I27" s="4161"/>
      <c r="J27" s="4161"/>
      <c r="K27" s="4162"/>
      <c r="L27" s="4150"/>
      <c r="M27" s="4150"/>
      <c r="N27" s="4150"/>
      <c r="O27" s="4150"/>
      <c r="P27" s="4150"/>
      <c r="Q27" s="4150"/>
      <c r="R27" s="4150"/>
      <c r="S27" s="4150"/>
      <c r="T27" s="4150"/>
      <c r="U27" s="4150"/>
      <c r="V27" s="4163"/>
      <c r="W27" s="4164"/>
      <c r="X27" s="4150"/>
      <c r="Y27" s="4150"/>
      <c r="Z27" s="4150"/>
      <c r="AA27" s="4150"/>
      <c r="AB27" s="4150"/>
      <c r="AC27" s="4150"/>
      <c r="AD27" s="4150"/>
      <c r="AE27" s="4150"/>
      <c r="AF27" s="4150"/>
      <c r="AG27" s="4150"/>
      <c r="AH27" s="4150"/>
      <c r="AI27" s="4150"/>
      <c r="AJ27" s="4150"/>
      <c r="AK27" s="4150"/>
      <c r="AL27" s="4163"/>
      <c r="AM27" s="4164"/>
      <c r="AN27" s="4150"/>
      <c r="AO27" s="4150"/>
      <c r="AP27" s="4150"/>
      <c r="AQ27" s="4150"/>
      <c r="AR27" s="4150"/>
      <c r="AS27" s="4150"/>
      <c r="AT27" s="4150"/>
      <c r="AU27" s="4150"/>
      <c r="AV27" s="4150"/>
      <c r="AW27" s="4150"/>
      <c r="AX27" s="4150"/>
      <c r="AY27" s="4150"/>
      <c r="AZ27" s="4150"/>
      <c r="BA27" s="4150"/>
      <c r="BB27" s="4150"/>
      <c r="BC27" s="4150"/>
      <c r="BD27" s="4150"/>
      <c r="BE27" s="4150"/>
      <c r="BF27" s="4150"/>
      <c r="BG27" s="4157"/>
      <c r="BH27" s="4149"/>
      <c r="BI27" s="4150"/>
      <c r="BJ27" s="4150"/>
      <c r="BK27" s="4150"/>
      <c r="BL27" s="4150"/>
      <c r="BM27" s="4150"/>
      <c r="BN27" s="4150"/>
      <c r="BO27" s="4150"/>
      <c r="BP27" s="4158"/>
      <c r="BQ27" s="4158"/>
      <c r="BR27" s="4158"/>
    </row>
    <row r="28" spans="1:70" ht="15" customHeight="1" thickBot="1">
      <c r="A28" s="4187"/>
      <c r="B28" s="4142" t="s">
        <v>87</v>
      </c>
      <c r="C28" s="4142"/>
      <c r="D28" s="4142"/>
      <c r="E28" s="4142"/>
      <c r="F28" s="4142"/>
      <c r="G28" s="4142"/>
      <c r="H28" s="4142"/>
      <c r="I28" s="4142"/>
      <c r="J28" s="4142"/>
      <c r="K28" s="4142"/>
      <c r="L28" s="4142"/>
      <c r="M28" s="4142"/>
      <c r="N28" s="4142"/>
      <c r="O28" s="4142"/>
      <c r="P28" s="4142"/>
      <c r="Q28" s="4142"/>
      <c r="R28" s="4142"/>
      <c r="S28" s="4142"/>
      <c r="T28" s="4142"/>
      <c r="U28" s="4142"/>
      <c r="V28" s="4142"/>
      <c r="W28" s="4142" t="s">
        <v>88</v>
      </c>
      <c r="X28" s="4142"/>
      <c r="Y28" s="4142"/>
      <c r="Z28" s="4142"/>
      <c r="AA28" s="4142"/>
      <c r="AB28" s="4142"/>
      <c r="AC28" s="4142"/>
      <c r="AD28" s="4142"/>
      <c r="AE28" s="4142"/>
      <c r="AF28" s="4142"/>
      <c r="AG28" s="4142"/>
      <c r="AH28" s="4142"/>
      <c r="AI28" s="4142"/>
      <c r="AJ28" s="4142"/>
      <c r="AK28" s="4142"/>
      <c r="AL28" s="4142"/>
      <c r="AM28" s="4142" t="s">
        <v>89</v>
      </c>
      <c r="AN28" s="4142"/>
      <c r="AO28" s="4142"/>
      <c r="AP28" s="4142"/>
      <c r="AQ28" s="4142"/>
      <c r="AR28" s="4142"/>
      <c r="AS28" s="4142"/>
      <c r="AT28" s="4142"/>
      <c r="AU28" s="4142"/>
      <c r="AV28" s="4142"/>
      <c r="AW28" s="4142"/>
      <c r="AX28" s="4142"/>
      <c r="AY28" s="4142"/>
      <c r="AZ28" s="4142"/>
      <c r="BA28" s="4142"/>
      <c r="BB28" s="4142"/>
      <c r="BC28" s="4143" t="s">
        <v>90</v>
      </c>
      <c r="BD28" s="4143"/>
      <c r="BE28" s="4143"/>
      <c r="BF28" s="4143"/>
      <c r="BG28" s="4143"/>
      <c r="BH28" s="4143"/>
      <c r="BI28" s="4143"/>
      <c r="BJ28" s="4143"/>
      <c r="BK28" s="4143"/>
      <c r="BL28" s="4143"/>
      <c r="BM28" s="4143"/>
      <c r="BN28" s="4143"/>
      <c r="BO28" s="4143"/>
      <c r="BP28" s="4143"/>
      <c r="BQ28" s="4143"/>
      <c r="BR28" s="4143"/>
    </row>
    <row r="29" spans="1:70" ht="15" customHeight="1">
      <c r="A29" s="4187"/>
      <c r="B29" s="591" t="s">
        <v>71</v>
      </c>
      <c r="C29" s="592"/>
      <c r="D29" s="4144"/>
      <c r="E29" s="4145"/>
      <c r="F29" s="4145"/>
      <c r="G29" s="4145"/>
      <c r="H29" s="4145"/>
      <c r="I29" s="4145"/>
      <c r="J29" s="4145"/>
      <c r="K29" s="4145"/>
      <c r="L29" s="4145"/>
      <c r="M29" s="4145"/>
      <c r="N29" s="4145"/>
      <c r="O29" s="4145"/>
      <c r="P29" s="4145"/>
      <c r="Q29" s="4145"/>
      <c r="R29" s="4145"/>
      <c r="S29" s="4145"/>
      <c r="T29" s="4145"/>
      <c r="U29" s="4146"/>
      <c r="V29" s="593" t="s">
        <v>70</v>
      </c>
      <c r="W29" s="588"/>
      <c r="X29" s="589"/>
      <c r="Y29" s="589"/>
      <c r="Z29" s="589"/>
      <c r="AA29" s="589"/>
      <c r="AB29" s="589"/>
      <c r="AC29" s="589"/>
      <c r="AD29" s="592"/>
      <c r="AE29" s="592"/>
      <c r="AF29" s="592"/>
      <c r="AG29" s="592"/>
      <c r="AH29" s="592"/>
      <c r="AI29" s="592"/>
      <c r="AJ29" s="592"/>
      <c r="AK29" s="592"/>
      <c r="AL29" s="593" t="s">
        <v>70</v>
      </c>
      <c r="AM29" s="588"/>
      <c r="AN29" s="589"/>
      <c r="AO29" s="589"/>
      <c r="AP29" s="589"/>
      <c r="AQ29" s="589"/>
      <c r="AR29" s="589"/>
      <c r="AS29" s="589"/>
      <c r="AT29" s="589"/>
      <c r="AU29" s="592"/>
      <c r="AV29" s="592"/>
      <c r="AW29" s="592"/>
      <c r="AX29" s="592"/>
      <c r="AY29" s="592"/>
      <c r="AZ29" s="592"/>
      <c r="BA29" s="592"/>
      <c r="BB29" s="593" t="s">
        <v>70</v>
      </c>
      <c r="BC29" s="4147" t="s">
        <v>91</v>
      </c>
      <c r="BD29" s="4104"/>
      <c r="BE29" s="4104"/>
      <c r="BF29" s="4104"/>
      <c r="BG29" s="4104"/>
      <c r="BH29" s="4104"/>
      <c r="BI29" s="4104"/>
      <c r="BJ29" s="4148"/>
      <c r="BK29" s="4149" t="s">
        <v>70</v>
      </c>
      <c r="BL29" s="4150"/>
      <c r="BM29" s="4150"/>
      <c r="BN29" s="4150"/>
      <c r="BO29" s="4150"/>
      <c r="BP29" s="4150"/>
      <c r="BQ29" s="4150"/>
      <c r="BR29" s="4150"/>
    </row>
    <row r="30" spans="1:70" ht="15" customHeight="1" thickBot="1">
      <c r="A30" s="4187"/>
      <c r="B30" s="4151"/>
      <c r="C30" s="4152"/>
      <c r="D30" s="4152"/>
      <c r="E30" s="4152"/>
      <c r="F30" s="4152"/>
      <c r="G30" s="4152"/>
      <c r="H30" s="4152"/>
      <c r="I30" s="4152"/>
      <c r="J30" s="4152"/>
      <c r="K30" s="4152"/>
      <c r="L30" s="4152"/>
      <c r="M30" s="4152"/>
      <c r="N30" s="4152"/>
      <c r="O30" s="4152"/>
      <c r="P30" s="4152"/>
      <c r="Q30" s="4152"/>
      <c r="R30" s="4152"/>
      <c r="S30" s="4152"/>
      <c r="T30" s="4152"/>
      <c r="U30" s="4152"/>
      <c r="V30" s="4153"/>
      <c r="W30" s="4154"/>
      <c r="X30" s="4155"/>
      <c r="Y30" s="4155"/>
      <c r="Z30" s="4155"/>
      <c r="AA30" s="4155"/>
      <c r="AB30" s="4155"/>
      <c r="AC30" s="4155"/>
      <c r="AD30" s="4155"/>
      <c r="AE30" s="4155"/>
      <c r="AF30" s="4155"/>
      <c r="AG30" s="4155"/>
      <c r="AH30" s="4155"/>
      <c r="AI30" s="4155"/>
      <c r="AJ30" s="4155"/>
      <c r="AK30" s="4155"/>
      <c r="AL30" s="4156"/>
      <c r="AM30" s="4154"/>
      <c r="AN30" s="4155"/>
      <c r="AO30" s="4155"/>
      <c r="AP30" s="4155"/>
      <c r="AQ30" s="4155"/>
      <c r="AR30" s="4155"/>
      <c r="AS30" s="4155"/>
      <c r="AT30" s="4155"/>
      <c r="AU30" s="4155"/>
      <c r="AV30" s="4155"/>
      <c r="AW30" s="4155"/>
      <c r="AX30" s="4155"/>
      <c r="AY30" s="4155"/>
      <c r="AZ30" s="4155"/>
      <c r="BA30" s="4155"/>
      <c r="BB30" s="4156"/>
      <c r="BC30" s="4147"/>
      <c r="BD30" s="4104"/>
      <c r="BE30" s="4104"/>
      <c r="BF30" s="4104"/>
      <c r="BG30" s="4104"/>
      <c r="BH30" s="4104"/>
      <c r="BI30" s="4104"/>
      <c r="BJ30" s="4148"/>
      <c r="BK30" s="4149"/>
      <c r="BL30" s="4150"/>
      <c r="BM30" s="4150"/>
      <c r="BN30" s="4150"/>
      <c r="BO30" s="4150"/>
      <c r="BP30" s="4150"/>
      <c r="BQ30" s="4150"/>
      <c r="BR30" s="4150"/>
    </row>
    <row r="31" spans="1:70" ht="15" customHeight="1">
      <c r="A31" s="4187"/>
      <c r="B31" s="4128" t="s">
        <v>92</v>
      </c>
      <c r="C31" s="4129"/>
      <c r="D31" s="4129"/>
      <c r="E31" s="4129"/>
      <c r="F31" s="4129"/>
      <c r="G31" s="4129"/>
      <c r="H31" s="4129"/>
      <c r="I31" s="4129"/>
      <c r="J31" s="4129"/>
      <c r="K31" s="4129"/>
      <c r="L31" s="4129"/>
      <c r="M31" s="4129"/>
      <c r="N31" s="4129"/>
      <c r="O31" s="4129"/>
      <c r="P31" s="4129"/>
      <c r="Q31" s="4129"/>
      <c r="R31" s="4129"/>
      <c r="S31" s="4129"/>
      <c r="T31" s="4129"/>
      <c r="U31" s="4129"/>
      <c r="V31" s="4129"/>
      <c r="W31" s="4129"/>
      <c r="X31" s="4129"/>
      <c r="Y31" s="4129"/>
      <c r="Z31" s="4129"/>
      <c r="AA31" s="4129"/>
      <c r="AB31" s="4129"/>
      <c r="AC31" s="4129"/>
      <c r="AD31" s="4129"/>
      <c r="AE31" s="4129"/>
      <c r="AF31" s="4129"/>
      <c r="AG31" s="4129"/>
      <c r="AH31" s="4129"/>
      <c r="AI31" s="4129"/>
      <c r="AJ31" s="4129"/>
      <c r="AK31" s="4129"/>
      <c r="AL31" s="4129"/>
      <c r="AM31" s="4129"/>
      <c r="AN31" s="4129"/>
      <c r="AO31" s="4129"/>
      <c r="AP31" s="4129"/>
      <c r="AQ31" s="4129"/>
      <c r="AR31" s="4129"/>
      <c r="AS31" s="4129"/>
      <c r="AT31" s="4129"/>
      <c r="AU31" s="4129"/>
      <c r="AV31" s="4129"/>
      <c r="AW31" s="4129"/>
      <c r="AX31" s="4129"/>
      <c r="AY31" s="4129"/>
      <c r="AZ31" s="4129"/>
      <c r="BA31" s="4129"/>
      <c r="BB31" s="4129"/>
      <c r="BC31" s="4129"/>
      <c r="BD31" s="4129"/>
      <c r="BE31" s="4129"/>
      <c r="BF31" s="4129"/>
      <c r="BG31" s="4129"/>
      <c r="BH31" s="4129"/>
      <c r="BI31" s="4129"/>
      <c r="BJ31" s="4129"/>
      <c r="BK31" s="4129"/>
      <c r="BL31" s="4129"/>
      <c r="BM31" s="4129"/>
      <c r="BN31" s="4129"/>
      <c r="BO31" s="4129"/>
      <c r="BP31" s="4129"/>
      <c r="BQ31" s="4129"/>
      <c r="BR31" s="4130"/>
    </row>
    <row r="32" spans="1:70" ht="15" customHeight="1">
      <c r="A32" s="4187"/>
      <c r="B32" s="4128"/>
      <c r="C32" s="4129"/>
      <c r="D32" s="4129"/>
      <c r="E32" s="4129"/>
      <c r="F32" s="4129"/>
      <c r="G32" s="4129"/>
      <c r="H32" s="4129"/>
      <c r="I32" s="4129"/>
      <c r="J32" s="4129"/>
      <c r="K32" s="4129"/>
      <c r="L32" s="4129"/>
      <c r="M32" s="4129"/>
      <c r="N32" s="4129"/>
      <c r="O32" s="4129"/>
      <c r="P32" s="4129"/>
      <c r="Q32" s="4129"/>
      <c r="R32" s="4129"/>
      <c r="S32" s="4129"/>
      <c r="T32" s="4129"/>
      <c r="U32" s="4129"/>
      <c r="V32" s="4129"/>
      <c r="W32" s="4129"/>
      <c r="X32" s="4129"/>
      <c r="Y32" s="4129"/>
      <c r="Z32" s="4129"/>
      <c r="AA32" s="4129"/>
      <c r="AB32" s="4129"/>
      <c r="AC32" s="4129"/>
      <c r="AD32" s="4129"/>
      <c r="AE32" s="4129"/>
      <c r="AF32" s="4129"/>
      <c r="AG32" s="4129"/>
      <c r="AH32" s="4129"/>
      <c r="AI32" s="4129"/>
      <c r="AJ32" s="4129"/>
      <c r="AK32" s="4129"/>
      <c r="AL32" s="4129"/>
      <c r="AM32" s="4129"/>
      <c r="AN32" s="4129"/>
      <c r="AO32" s="4129"/>
      <c r="AP32" s="4129"/>
      <c r="AQ32" s="4129"/>
      <c r="AR32" s="4129"/>
      <c r="AS32" s="4129"/>
      <c r="AT32" s="4129"/>
      <c r="AU32" s="4129"/>
      <c r="AV32" s="4129"/>
      <c r="AW32" s="4129"/>
      <c r="AX32" s="4129"/>
      <c r="AY32" s="4129"/>
      <c r="AZ32" s="4129"/>
      <c r="BA32" s="4129"/>
      <c r="BB32" s="4129"/>
      <c r="BC32" s="4129"/>
      <c r="BD32" s="4129"/>
      <c r="BE32" s="4129"/>
      <c r="BF32" s="4129"/>
      <c r="BG32" s="4129"/>
      <c r="BH32" s="4129"/>
      <c r="BI32" s="4129"/>
      <c r="BJ32" s="4129"/>
      <c r="BK32" s="4129"/>
      <c r="BL32" s="4129"/>
      <c r="BM32" s="4129"/>
      <c r="BN32" s="4129"/>
      <c r="BO32" s="4129"/>
      <c r="BP32" s="4129"/>
      <c r="BQ32" s="4129"/>
      <c r="BR32" s="4130"/>
    </row>
    <row r="33" spans="1:70" ht="15" customHeight="1">
      <c r="A33" s="4187"/>
      <c r="B33" s="4128"/>
      <c r="C33" s="4129"/>
      <c r="D33" s="4129"/>
      <c r="E33" s="4129"/>
      <c r="F33" s="4129"/>
      <c r="G33" s="4129"/>
      <c r="H33" s="4129"/>
      <c r="I33" s="4129"/>
      <c r="J33" s="4129"/>
      <c r="K33" s="4129"/>
      <c r="L33" s="4129"/>
      <c r="M33" s="4129"/>
      <c r="N33" s="4129"/>
      <c r="O33" s="4129"/>
      <c r="P33" s="4129"/>
      <c r="Q33" s="4129"/>
      <c r="R33" s="4129"/>
      <c r="S33" s="4129"/>
      <c r="T33" s="4129"/>
      <c r="U33" s="4129"/>
      <c r="V33" s="4129"/>
      <c r="W33" s="4129"/>
      <c r="X33" s="4129"/>
      <c r="Y33" s="4129"/>
      <c r="Z33" s="4129"/>
      <c r="AA33" s="4129"/>
      <c r="AB33" s="4129"/>
      <c r="AC33" s="4129"/>
      <c r="AD33" s="4129"/>
      <c r="AE33" s="4129"/>
      <c r="AF33" s="4129"/>
      <c r="AG33" s="4129"/>
      <c r="AH33" s="4129"/>
      <c r="AI33" s="4129"/>
      <c r="AJ33" s="4129"/>
      <c r="AK33" s="4129"/>
      <c r="AL33" s="4129"/>
      <c r="AM33" s="4129"/>
      <c r="AN33" s="4129"/>
      <c r="AO33" s="4129"/>
      <c r="AP33" s="4129"/>
      <c r="AQ33" s="4129"/>
      <c r="AR33" s="4129"/>
      <c r="AS33" s="4129"/>
      <c r="AT33" s="4129"/>
      <c r="AU33" s="4129"/>
      <c r="AV33" s="4129"/>
      <c r="AW33" s="4129"/>
      <c r="AX33" s="4129"/>
      <c r="AY33" s="4129"/>
      <c r="AZ33" s="4129"/>
      <c r="BA33" s="4129"/>
      <c r="BB33" s="4129"/>
      <c r="BC33" s="4129"/>
      <c r="BD33" s="4129"/>
      <c r="BE33" s="4129"/>
      <c r="BF33" s="4129"/>
      <c r="BG33" s="4129"/>
      <c r="BH33" s="4129"/>
      <c r="BI33" s="4129"/>
      <c r="BJ33" s="4129"/>
      <c r="BK33" s="4129"/>
      <c r="BL33" s="4129"/>
      <c r="BM33" s="4129"/>
      <c r="BN33" s="4129"/>
      <c r="BO33" s="4129"/>
      <c r="BP33" s="4129"/>
      <c r="BQ33" s="4129"/>
      <c r="BR33" s="4130"/>
    </row>
    <row r="34" spans="1:70" ht="15" customHeight="1" thickBot="1">
      <c r="A34" s="4187"/>
      <c r="B34" s="4128"/>
      <c r="C34" s="4129"/>
      <c r="D34" s="4129"/>
      <c r="E34" s="4129"/>
      <c r="F34" s="4129"/>
      <c r="G34" s="4129"/>
      <c r="H34" s="4129"/>
      <c r="I34" s="4129"/>
      <c r="J34" s="4129"/>
      <c r="K34" s="4129"/>
      <c r="L34" s="4129"/>
      <c r="M34" s="4129"/>
      <c r="N34" s="4129"/>
      <c r="O34" s="4129"/>
      <c r="P34" s="4129"/>
      <c r="Q34" s="4129"/>
      <c r="R34" s="4129"/>
      <c r="S34" s="4129"/>
      <c r="T34" s="4129"/>
      <c r="U34" s="4129"/>
      <c r="V34" s="4129"/>
      <c r="W34" s="4129"/>
      <c r="X34" s="4129"/>
      <c r="Y34" s="4129"/>
      <c r="Z34" s="4129"/>
      <c r="AA34" s="4129"/>
      <c r="AB34" s="4129"/>
      <c r="AC34" s="4129"/>
      <c r="AD34" s="4129"/>
      <c r="AE34" s="4129"/>
      <c r="AF34" s="4129"/>
      <c r="AG34" s="4129"/>
      <c r="AH34" s="4129"/>
      <c r="AI34" s="4129"/>
      <c r="AJ34" s="4129"/>
      <c r="AK34" s="4129"/>
      <c r="AL34" s="4129"/>
      <c r="AM34" s="4129"/>
      <c r="AN34" s="4129"/>
      <c r="AO34" s="4129"/>
      <c r="AP34" s="4129"/>
      <c r="AQ34" s="4129"/>
      <c r="AR34" s="4129"/>
      <c r="AS34" s="4129"/>
      <c r="AT34" s="4129"/>
      <c r="AU34" s="4129"/>
      <c r="AV34" s="4129"/>
      <c r="AW34" s="4129"/>
      <c r="AX34" s="4129"/>
      <c r="AY34" s="4129"/>
      <c r="AZ34" s="4129"/>
      <c r="BA34" s="4129"/>
      <c r="BB34" s="4129"/>
      <c r="BC34" s="4129"/>
      <c r="BD34" s="4129"/>
      <c r="BE34" s="4129"/>
      <c r="BF34" s="4129"/>
      <c r="BG34" s="4129"/>
      <c r="BH34" s="4129"/>
      <c r="BI34" s="4129"/>
      <c r="BJ34" s="4129"/>
      <c r="BK34" s="4129"/>
      <c r="BL34" s="4129"/>
      <c r="BM34" s="4129"/>
      <c r="BN34" s="4129"/>
      <c r="BO34" s="4129"/>
      <c r="BP34" s="4129"/>
      <c r="BQ34" s="4129"/>
      <c r="BR34" s="4130"/>
    </row>
    <row r="35" spans="1:70" ht="15" customHeight="1" thickBot="1">
      <c r="A35" s="4187"/>
      <c r="B35" s="4131" t="s">
        <v>93</v>
      </c>
      <c r="C35" s="4131"/>
      <c r="D35" s="4131"/>
      <c r="E35" s="4131"/>
      <c r="F35" s="4133" t="s">
        <v>135</v>
      </c>
      <c r="G35" s="4133"/>
      <c r="H35" s="4133"/>
      <c r="I35" s="4133"/>
      <c r="J35" s="4134"/>
      <c r="K35" s="588"/>
      <c r="L35" s="589"/>
      <c r="M35" s="589"/>
      <c r="N35" s="589"/>
      <c r="O35" s="589"/>
      <c r="P35" s="589"/>
      <c r="Q35" s="589"/>
      <c r="R35" s="590" t="s">
        <v>70</v>
      </c>
      <c r="S35" s="4137" t="s">
        <v>137</v>
      </c>
      <c r="T35" s="4133"/>
      <c r="U35" s="4133"/>
      <c r="V35" s="4133"/>
      <c r="W35" s="4134"/>
      <c r="X35" s="588"/>
      <c r="Y35" s="589"/>
      <c r="Z35" s="589"/>
      <c r="AA35" s="589"/>
      <c r="AB35" s="589"/>
      <c r="AC35" s="589"/>
      <c r="AD35" s="589"/>
      <c r="AE35" s="590" t="s">
        <v>70</v>
      </c>
      <c r="AF35" s="4137" t="s">
        <v>136</v>
      </c>
      <c r="AG35" s="4133"/>
      <c r="AH35" s="4133"/>
      <c r="AI35" s="4133"/>
      <c r="AJ35" s="4134"/>
      <c r="AK35" s="588"/>
      <c r="AL35" s="589"/>
      <c r="AM35" s="589"/>
      <c r="AN35" s="589"/>
      <c r="AO35" s="589"/>
      <c r="AP35" s="589"/>
      <c r="AQ35" s="589"/>
      <c r="AR35" s="590" t="s">
        <v>70</v>
      </c>
      <c r="AS35" s="4137" t="s">
        <v>138</v>
      </c>
      <c r="AT35" s="4133"/>
      <c r="AU35" s="4133"/>
      <c r="AV35" s="4133"/>
      <c r="AW35" s="4134"/>
      <c r="AX35" s="588"/>
      <c r="AY35" s="589"/>
      <c r="AZ35" s="589"/>
      <c r="BA35" s="589"/>
      <c r="BB35" s="589"/>
      <c r="BC35" s="589"/>
      <c r="BD35" s="589"/>
      <c r="BE35" s="590" t="s">
        <v>70</v>
      </c>
      <c r="BF35" s="4137" t="s">
        <v>139</v>
      </c>
      <c r="BG35" s="4133"/>
      <c r="BH35" s="4133"/>
      <c r="BI35" s="4133"/>
      <c r="BJ35" s="4134"/>
      <c r="BK35" s="588"/>
      <c r="BL35" s="589"/>
      <c r="BM35" s="589"/>
      <c r="BN35" s="589"/>
      <c r="BO35" s="589"/>
      <c r="BP35" s="589"/>
      <c r="BQ35" s="589"/>
      <c r="BR35" s="590" t="s">
        <v>70</v>
      </c>
    </row>
    <row r="36" spans="1:70" ht="15" customHeight="1" thickTop="1" thickBot="1">
      <c r="A36" s="4187"/>
      <c r="B36" s="4132"/>
      <c r="C36" s="4132"/>
      <c r="D36" s="4132"/>
      <c r="E36" s="4132"/>
      <c r="F36" s="4135"/>
      <c r="G36" s="4135"/>
      <c r="H36" s="4135"/>
      <c r="I36" s="4135"/>
      <c r="J36" s="4136"/>
      <c r="K36" s="4139"/>
      <c r="L36" s="4140"/>
      <c r="M36" s="4140"/>
      <c r="N36" s="4140"/>
      <c r="O36" s="4140"/>
      <c r="P36" s="4140"/>
      <c r="Q36" s="4140"/>
      <c r="R36" s="4141"/>
      <c r="S36" s="4138"/>
      <c r="T36" s="4135"/>
      <c r="U36" s="4135"/>
      <c r="V36" s="4135"/>
      <c r="W36" s="4136"/>
      <c r="X36" s="4139"/>
      <c r="Y36" s="4140"/>
      <c r="Z36" s="4140"/>
      <c r="AA36" s="4140"/>
      <c r="AB36" s="4140"/>
      <c r="AC36" s="4140"/>
      <c r="AD36" s="4140"/>
      <c r="AE36" s="4141"/>
      <c r="AF36" s="4138"/>
      <c r="AG36" s="4135"/>
      <c r="AH36" s="4135"/>
      <c r="AI36" s="4135"/>
      <c r="AJ36" s="4136"/>
      <c r="AK36" s="4139"/>
      <c r="AL36" s="4140"/>
      <c r="AM36" s="4140"/>
      <c r="AN36" s="4140"/>
      <c r="AO36" s="4140"/>
      <c r="AP36" s="4140"/>
      <c r="AQ36" s="4140"/>
      <c r="AR36" s="4141"/>
      <c r="AS36" s="4138"/>
      <c r="AT36" s="4135"/>
      <c r="AU36" s="4135"/>
      <c r="AV36" s="4135"/>
      <c r="AW36" s="4136"/>
      <c r="AX36" s="4139"/>
      <c r="AY36" s="4140"/>
      <c r="AZ36" s="4140"/>
      <c r="BA36" s="4140"/>
      <c r="BB36" s="4140"/>
      <c r="BC36" s="4140"/>
      <c r="BD36" s="4140"/>
      <c r="BE36" s="4141"/>
      <c r="BF36" s="4138"/>
      <c r="BG36" s="4135"/>
      <c r="BH36" s="4135"/>
      <c r="BI36" s="4135"/>
      <c r="BJ36" s="4136"/>
      <c r="BK36" s="4139"/>
      <c r="BL36" s="4140"/>
      <c r="BM36" s="4140"/>
      <c r="BN36" s="4140"/>
      <c r="BO36" s="4140"/>
      <c r="BP36" s="4140"/>
      <c r="BQ36" s="4140"/>
      <c r="BR36" s="4141"/>
    </row>
    <row r="37" spans="1:70" ht="15" customHeight="1">
      <c r="A37" s="4187"/>
      <c r="B37" s="4115" t="s">
        <v>94</v>
      </c>
      <c r="C37" s="4116"/>
      <c r="D37" s="4116"/>
      <c r="E37" s="4117"/>
      <c r="F37" s="4032" t="s">
        <v>95</v>
      </c>
      <c r="G37" s="4033"/>
      <c r="H37" s="4033"/>
      <c r="I37" s="4033"/>
      <c r="J37" s="4033"/>
      <c r="K37" s="4034"/>
      <c r="L37" s="4118"/>
      <c r="M37" s="4118"/>
      <c r="N37" s="4118"/>
      <c r="O37" s="4118"/>
      <c r="P37" s="4118"/>
      <c r="Q37" s="4118"/>
      <c r="R37" s="4119"/>
      <c r="S37" s="4032" t="s">
        <v>297</v>
      </c>
      <c r="T37" s="4033"/>
      <c r="U37" s="4033"/>
      <c r="V37" s="4033"/>
      <c r="W37" s="4033"/>
      <c r="X37" s="4034"/>
      <c r="Y37" s="4094" t="s">
        <v>96</v>
      </c>
      <c r="Z37" s="4094"/>
      <c r="AA37" s="4094"/>
      <c r="AB37" s="4095"/>
      <c r="AC37" s="4094" t="s">
        <v>97</v>
      </c>
      <c r="AD37" s="4094"/>
      <c r="AE37" s="4094"/>
      <c r="AF37" s="4095"/>
      <c r="AG37" s="4094" t="s">
        <v>98</v>
      </c>
      <c r="AH37" s="4094"/>
      <c r="AI37" s="4094"/>
      <c r="AJ37" s="4095"/>
      <c r="AK37" s="4122" t="s">
        <v>301</v>
      </c>
      <c r="AL37" s="4122"/>
      <c r="AM37" s="4122"/>
      <c r="AN37" s="4122"/>
      <c r="AO37" s="4122"/>
      <c r="AP37" s="4123"/>
      <c r="AQ37" s="4124"/>
      <c r="AR37" s="4124"/>
      <c r="AS37" s="4124"/>
      <c r="AT37" s="4124"/>
      <c r="AU37" s="4124"/>
      <c r="AV37" s="4124"/>
      <c r="AW37" s="4125"/>
      <c r="AX37" s="4033" t="s">
        <v>299</v>
      </c>
      <c r="AY37" s="4033"/>
      <c r="AZ37" s="4033"/>
      <c r="BA37" s="4033"/>
      <c r="BB37" s="4033"/>
      <c r="BC37" s="4033"/>
      <c r="BD37" s="4034"/>
      <c r="BE37" s="4094" t="s">
        <v>70</v>
      </c>
      <c r="BF37" s="4094"/>
      <c r="BG37" s="4094"/>
      <c r="BH37" s="4094"/>
      <c r="BI37" s="4094"/>
      <c r="BJ37" s="4094"/>
      <c r="BK37" s="4094"/>
      <c r="BL37" s="4094"/>
      <c r="BM37" s="4094"/>
      <c r="BN37" s="4094"/>
      <c r="BO37" s="4094"/>
      <c r="BP37" s="4094"/>
      <c r="BQ37" s="4094"/>
      <c r="BR37" s="4095"/>
    </row>
    <row r="38" spans="1:70" ht="15" customHeight="1">
      <c r="A38" s="4187"/>
      <c r="B38" s="4115"/>
      <c r="C38" s="4116"/>
      <c r="D38" s="4116"/>
      <c r="E38" s="4117"/>
      <c r="F38" s="4035"/>
      <c r="G38" s="4036"/>
      <c r="H38" s="4036"/>
      <c r="I38" s="4036"/>
      <c r="J38" s="4036"/>
      <c r="K38" s="4037"/>
      <c r="L38" s="4120"/>
      <c r="M38" s="4120"/>
      <c r="N38" s="4120"/>
      <c r="O38" s="4120"/>
      <c r="P38" s="4120"/>
      <c r="Q38" s="4120"/>
      <c r="R38" s="4121"/>
      <c r="S38" s="4035"/>
      <c r="T38" s="4036"/>
      <c r="U38" s="4036"/>
      <c r="V38" s="4036"/>
      <c r="W38" s="4036"/>
      <c r="X38" s="4037"/>
      <c r="Y38" s="4091"/>
      <c r="Z38" s="4091"/>
      <c r="AA38" s="4091"/>
      <c r="AB38" s="4092"/>
      <c r="AC38" s="4091"/>
      <c r="AD38" s="4091"/>
      <c r="AE38" s="4091"/>
      <c r="AF38" s="4092"/>
      <c r="AG38" s="4091"/>
      <c r="AH38" s="4091"/>
      <c r="AI38" s="4091"/>
      <c r="AJ38" s="4092"/>
      <c r="AK38" s="4109"/>
      <c r="AL38" s="4109"/>
      <c r="AM38" s="4109"/>
      <c r="AN38" s="4109"/>
      <c r="AO38" s="4109"/>
      <c r="AP38" s="4110"/>
      <c r="AQ38" s="4126"/>
      <c r="AR38" s="4126"/>
      <c r="AS38" s="4126"/>
      <c r="AT38" s="4126"/>
      <c r="AU38" s="4126"/>
      <c r="AV38" s="4126"/>
      <c r="AW38" s="4127"/>
      <c r="AX38" s="4036"/>
      <c r="AY38" s="4036"/>
      <c r="AZ38" s="4036"/>
      <c r="BA38" s="4036"/>
      <c r="BB38" s="4036"/>
      <c r="BC38" s="4036"/>
      <c r="BD38" s="4037"/>
      <c r="BE38" s="4091"/>
      <c r="BF38" s="4091"/>
      <c r="BG38" s="4091"/>
      <c r="BH38" s="4091"/>
      <c r="BI38" s="4091"/>
      <c r="BJ38" s="4091"/>
      <c r="BK38" s="4091"/>
      <c r="BL38" s="4091"/>
      <c r="BM38" s="4091"/>
      <c r="BN38" s="4091"/>
      <c r="BO38" s="4091"/>
      <c r="BP38" s="4091"/>
      <c r="BQ38" s="4091"/>
      <c r="BR38" s="4092"/>
    </row>
    <row r="39" spans="1:70" ht="15" customHeight="1">
      <c r="A39" s="4187"/>
      <c r="B39" s="4115"/>
      <c r="C39" s="4116"/>
      <c r="D39" s="4116"/>
      <c r="E39" s="4117"/>
      <c r="F39" s="4029" t="s">
        <v>99</v>
      </c>
      <c r="G39" s="4030"/>
      <c r="H39" s="4030"/>
      <c r="I39" s="4030"/>
      <c r="J39" s="4030"/>
      <c r="K39" s="4031"/>
      <c r="L39" s="4087" t="s">
        <v>70</v>
      </c>
      <c r="M39" s="4088"/>
      <c r="N39" s="4088"/>
      <c r="O39" s="4088"/>
      <c r="P39" s="4088"/>
      <c r="Q39" s="4088"/>
      <c r="R39" s="4089"/>
      <c r="S39" s="4029" t="s">
        <v>298</v>
      </c>
      <c r="T39" s="4030"/>
      <c r="U39" s="4030"/>
      <c r="V39" s="4030"/>
      <c r="W39" s="4030"/>
      <c r="X39" s="4031"/>
      <c r="Y39" s="4094" t="s">
        <v>96</v>
      </c>
      <c r="Z39" s="4094"/>
      <c r="AA39" s="4094"/>
      <c r="AB39" s="4095"/>
      <c r="AC39" s="4094" t="s">
        <v>97</v>
      </c>
      <c r="AD39" s="4094"/>
      <c r="AE39" s="4094"/>
      <c r="AF39" s="4095"/>
      <c r="AG39" s="4094" t="s">
        <v>98</v>
      </c>
      <c r="AH39" s="4094"/>
      <c r="AI39" s="4094"/>
      <c r="AJ39" s="4095"/>
      <c r="AK39" s="4105" t="s">
        <v>302</v>
      </c>
      <c r="AL39" s="4106"/>
      <c r="AM39" s="4106"/>
      <c r="AN39" s="4106"/>
      <c r="AO39" s="4106"/>
      <c r="AP39" s="4107"/>
      <c r="AQ39" s="4111"/>
      <c r="AR39" s="4111"/>
      <c r="AS39" s="4111"/>
      <c r="AT39" s="4111"/>
      <c r="AU39" s="4111"/>
      <c r="AV39" s="4111"/>
      <c r="AW39" s="4112"/>
      <c r="AX39" s="4033" t="s">
        <v>300</v>
      </c>
      <c r="AY39" s="4033"/>
      <c r="AZ39" s="4033"/>
      <c r="BA39" s="4033"/>
      <c r="BB39" s="4033"/>
      <c r="BC39" s="4033"/>
      <c r="BD39" s="4034"/>
      <c r="BE39" s="4087" t="s">
        <v>70</v>
      </c>
      <c r="BF39" s="4088"/>
      <c r="BG39" s="4088"/>
      <c r="BH39" s="4088"/>
      <c r="BI39" s="4088"/>
      <c r="BJ39" s="4088"/>
      <c r="BK39" s="4088"/>
      <c r="BL39" s="4088"/>
      <c r="BM39" s="4088"/>
      <c r="BN39" s="4088"/>
      <c r="BO39" s="4088"/>
      <c r="BP39" s="4088"/>
      <c r="BQ39" s="4088"/>
      <c r="BR39" s="4089"/>
    </row>
    <row r="40" spans="1:70" ht="15" customHeight="1" thickBot="1">
      <c r="A40" s="4187"/>
      <c r="B40" s="4075"/>
      <c r="C40" s="4076"/>
      <c r="D40" s="4076"/>
      <c r="E40" s="4077"/>
      <c r="F40" s="4035"/>
      <c r="G40" s="4036"/>
      <c r="H40" s="4036"/>
      <c r="I40" s="4036"/>
      <c r="J40" s="4036"/>
      <c r="K40" s="4037"/>
      <c r="L40" s="4090"/>
      <c r="M40" s="4091"/>
      <c r="N40" s="4091"/>
      <c r="O40" s="4091"/>
      <c r="P40" s="4091"/>
      <c r="Q40" s="4091"/>
      <c r="R40" s="4092"/>
      <c r="S40" s="4035"/>
      <c r="T40" s="4036"/>
      <c r="U40" s="4036"/>
      <c r="V40" s="4036"/>
      <c r="W40" s="4036"/>
      <c r="X40" s="4037"/>
      <c r="Y40" s="4091"/>
      <c r="Z40" s="4091"/>
      <c r="AA40" s="4091"/>
      <c r="AB40" s="4092"/>
      <c r="AC40" s="4091"/>
      <c r="AD40" s="4091"/>
      <c r="AE40" s="4091"/>
      <c r="AF40" s="4092"/>
      <c r="AG40" s="4091"/>
      <c r="AH40" s="4091"/>
      <c r="AI40" s="4091"/>
      <c r="AJ40" s="4092"/>
      <c r="AK40" s="4108"/>
      <c r="AL40" s="4109"/>
      <c r="AM40" s="4109"/>
      <c r="AN40" s="4109"/>
      <c r="AO40" s="4109"/>
      <c r="AP40" s="4110"/>
      <c r="AQ40" s="4113"/>
      <c r="AR40" s="4113"/>
      <c r="AS40" s="4113"/>
      <c r="AT40" s="4113"/>
      <c r="AU40" s="4113"/>
      <c r="AV40" s="4113"/>
      <c r="AW40" s="4114"/>
      <c r="AX40" s="4036"/>
      <c r="AY40" s="4036"/>
      <c r="AZ40" s="4036"/>
      <c r="BA40" s="4036"/>
      <c r="BB40" s="4036"/>
      <c r="BC40" s="4036"/>
      <c r="BD40" s="4037"/>
      <c r="BE40" s="4090"/>
      <c r="BF40" s="4091"/>
      <c r="BG40" s="4091"/>
      <c r="BH40" s="4091"/>
      <c r="BI40" s="4091"/>
      <c r="BJ40" s="4091"/>
      <c r="BK40" s="4091"/>
      <c r="BL40" s="4094"/>
      <c r="BM40" s="4094"/>
      <c r="BN40" s="4094"/>
      <c r="BO40" s="4094"/>
      <c r="BP40" s="4094"/>
      <c r="BQ40" s="4094"/>
      <c r="BR40" s="4095"/>
    </row>
    <row r="41" spans="1:70" ht="15" customHeight="1">
      <c r="A41" s="4187"/>
      <c r="B41" s="4096" t="s">
        <v>100</v>
      </c>
      <c r="C41" s="4096"/>
      <c r="D41" s="4096"/>
      <c r="E41" s="4096"/>
      <c r="F41" s="4056" t="s">
        <v>101</v>
      </c>
      <c r="G41" s="4056"/>
      <c r="H41" s="4056"/>
      <c r="I41" s="4056"/>
      <c r="J41" s="4061"/>
      <c r="K41" s="4061"/>
      <c r="L41" s="4061"/>
      <c r="M41" s="4061"/>
      <c r="N41" s="4061"/>
      <c r="O41" s="4061"/>
      <c r="P41" s="4061"/>
      <c r="Q41" s="4061"/>
      <c r="R41" s="4061"/>
      <c r="S41" s="4061"/>
      <c r="T41" s="4061"/>
      <c r="U41" s="4061"/>
      <c r="V41" s="4061"/>
      <c r="W41" s="4061"/>
      <c r="X41" s="4061"/>
      <c r="Y41" s="4061"/>
      <c r="Z41" s="4061"/>
      <c r="AA41" s="4061"/>
      <c r="AB41" s="4061"/>
      <c r="AC41" s="4098" t="s">
        <v>102</v>
      </c>
      <c r="AD41" s="4049"/>
      <c r="AE41" s="4049"/>
      <c r="AF41" s="4099" t="s">
        <v>134</v>
      </c>
      <c r="AG41" s="4100"/>
      <c r="AH41" s="4100"/>
      <c r="AI41" s="4100"/>
      <c r="AJ41" s="4100"/>
      <c r="AK41" s="4100"/>
      <c r="AL41" s="4103" t="s">
        <v>70</v>
      </c>
      <c r="AM41" s="4103"/>
      <c r="AN41" s="4103"/>
      <c r="AO41" s="4103"/>
      <c r="AP41" s="4103"/>
      <c r="AQ41" s="4103"/>
      <c r="AR41" s="4103"/>
      <c r="AS41" s="4029" t="s">
        <v>132</v>
      </c>
      <c r="AT41" s="4030"/>
      <c r="AU41" s="4030"/>
      <c r="AV41" s="4030"/>
      <c r="AW41" s="4030"/>
      <c r="AX41" s="4031"/>
      <c r="AY41" s="4087" t="s">
        <v>70</v>
      </c>
      <c r="AZ41" s="4088"/>
      <c r="BA41" s="4088"/>
      <c r="BB41" s="4088"/>
      <c r="BC41" s="4088"/>
      <c r="BD41" s="4088"/>
      <c r="BE41" s="4089"/>
      <c r="BF41" s="4065" t="s">
        <v>131</v>
      </c>
      <c r="BG41" s="4066"/>
      <c r="BH41" s="4066"/>
      <c r="BI41" s="4066"/>
      <c r="BJ41" s="4066"/>
      <c r="BK41" s="4066"/>
      <c r="BL41" s="4069" t="s">
        <v>70</v>
      </c>
      <c r="BM41" s="4070"/>
      <c r="BN41" s="4070"/>
      <c r="BO41" s="4070"/>
      <c r="BP41" s="4070"/>
      <c r="BQ41" s="4070"/>
      <c r="BR41" s="4071"/>
    </row>
    <row r="42" spans="1:70" ht="15" customHeight="1" thickBot="1">
      <c r="A42" s="4187"/>
      <c r="B42" s="4096"/>
      <c r="C42" s="4096"/>
      <c r="D42" s="4096"/>
      <c r="E42" s="4096"/>
      <c r="F42" s="4072" t="s">
        <v>103</v>
      </c>
      <c r="G42" s="4073"/>
      <c r="H42" s="4073"/>
      <c r="I42" s="4074"/>
      <c r="J42" s="4078"/>
      <c r="K42" s="4079"/>
      <c r="L42" s="4079"/>
      <c r="M42" s="4079"/>
      <c r="N42" s="4079"/>
      <c r="O42" s="4079"/>
      <c r="P42" s="4079"/>
      <c r="Q42" s="4079"/>
      <c r="R42" s="4079"/>
      <c r="S42" s="4079"/>
      <c r="T42" s="4079"/>
      <c r="U42" s="4079"/>
      <c r="V42" s="4079"/>
      <c r="W42" s="4079"/>
      <c r="X42" s="4079"/>
      <c r="Y42" s="4079"/>
      <c r="Z42" s="4079"/>
      <c r="AA42" s="4079"/>
      <c r="AB42" s="4080"/>
      <c r="AC42" s="4098"/>
      <c r="AD42" s="4049"/>
      <c r="AE42" s="4049"/>
      <c r="AF42" s="4099"/>
      <c r="AG42" s="4100"/>
      <c r="AH42" s="4100"/>
      <c r="AI42" s="4100"/>
      <c r="AJ42" s="4100"/>
      <c r="AK42" s="4100"/>
      <c r="AL42" s="4103"/>
      <c r="AM42" s="4103"/>
      <c r="AN42" s="4103"/>
      <c r="AO42" s="4103"/>
      <c r="AP42" s="4103"/>
      <c r="AQ42" s="4103"/>
      <c r="AR42" s="4103"/>
      <c r="AS42" s="4035"/>
      <c r="AT42" s="4036"/>
      <c r="AU42" s="4036"/>
      <c r="AV42" s="4036"/>
      <c r="AW42" s="4036"/>
      <c r="AX42" s="4037"/>
      <c r="AY42" s="4081"/>
      <c r="AZ42" s="4082"/>
      <c r="BA42" s="4082"/>
      <c r="BB42" s="4082"/>
      <c r="BC42" s="4082"/>
      <c r="BD42" s="4082"/>
      <c r="BE42" s="4083"/>
      <c r="BF42" s="4067"/>
      <c r="BG42" s="4068"/>
      <c r="BH42" s="4068"/>
      <c r="BI42" s="4068"/>
      <c r="BJ42" s="4068"/>
      <c r="BK42" s="4068"/>
      <c r="BL42" s="4084"/>
      <c r="BM42" s="4085"/>
      <c r="BN42" s="4085"/>
      <c r="BO42" s="4085"/>
      <c r="BP42" s="4085"/>
      <c r="BQ42" s="4085"/>
      <c r="BR42" s="4086"/>
    </row>
    <row r="43" spans="1:70" ht="15" customHeight="1">
      <c r="A43" s="4187"/>
      <c r="B43" s="4097"/>
      <c r="C43" s="4097"/>
      <c r="D43" s="4097"/>
      <c r="E43" s="4097"/>
      <c r="F43" s="4075"/>
      <c r="G43" s="4076"/>
      <c r="H43" s="4076"/>
      <c r="I43" s="4077"/>
      <c r="J43" s="4062"/>
      <c r="K43" s="4062"/>
      <c r="L43" s="4062"/>
      <c r="M43" s="4062"/>
      <c r="N43" s="4062"/>
      <c r="O43" s="4062"/>
      <c r="P43" s="4062"/>
      <c r="Q43" s="4062"/>
      <c r="R43" s="4062"/>
      <c r="S43" s="4062"/>
      <c r="T43" s="4062"/>
      <c r="U43" s="4062"/>
      <c r="V43" s="4062"/>
      <c r="W43" s="4062"/>
      <c r="X43" s="4062"/>
      <c r="Y43" s="4062"/>
      <c r="Z43" s="4062"/>
      <c r="AA43" s="4062"/>
      <c r="AB43" s="4062"/>
      <c r="AC43" s="4059"/>
      <c r="AD43" s="4050"/>
      <c r="AE43" s="4050"/>
      <c r="AF43" s="4099"/>
      <c r="AG43" s="4100"/>
      <c r="AH43" s="4100"/>
      <c r="AI43" s="4100"/>
      <c r="AJ43" s="4100"/>
      <c r="AK43" s="4100"/>
      <c r="AL43" s="4104"/>
      <c r="AM43" s="4104"/>
      <c r="AN43" s="4104"/>
      <c r="AO43" s="4104"/>
      <c r="AP43" s="4104"/>
      <c r="AQ43" s="4104"/>
      <c r="AR43" s="4104"/>
      <c r="AS43" s="4029" t="s">
        <v>104</v>
      </c>
      <c r="AT43" s="4030"/>
      <c r="AU43" s="4030"/>
      <c r="AV43" s="4030"/>
      <c r="AW43" s="4030"/>
      <c r="AX43" s="4031"/>
      <c r="AY43" s="4087" t="s">
        <v>70</v>
      </c>
      <c r="AZ43" s="4088"/>
      <c r="BA43" s="4088"/>
      <c r="BB43" s="4088"/>
      <c r="BC43" s="4088"/>
      <c r="BD43" s="4088"/>
      <c r="BE43" s="4089"/>
      <c r="BF43" s="4029" t="s">
        <v>133</v>
      </c>
      <c r="BG43" s="4030"/>
      <c r="BH43" s="4030"/>
      <c r="BI43" s="4030"/>
      <c r="BJ43" s="4030"/>
      <c r="BK43" s="4031"/>
      <c r="BL43" s="4093" t="s">
        <v>70</v>
      </c>
      <c r="BM43" s="4094"/>
      <c r="BN43" s="4094"/>
      <c r="BO43" s="4094"/>
      <c r="BP43" s="4094"/>
      <c r="BQ43" s="4094"/>
      <c r="BR43" s="4095"/>
    </row>
    <row r="44" spans="1:70" ht="15" customHeight="1">
      <c r="A44" s="4187"/>
      <c r="B44" s="4097"/>
      <c r="C44" s="4097"/>
      <c r="D44" s="4097"/>
      <c r="E44" s="4097"/>
      <c r="F44" s="4007"/>
      <c r="G44" s="4008"/>
      <c r="H44" s="4008"/>
      <c r="I44" s="4008"/>
      <c r="J44" s="4008"/>
      <c r="K44" s="4008"/>
      <c r="L44" s="4008"/>
      <c r="M44" s="4008"/>
      <c r="N44" s="4008"/>
      <c r="O44" s="4008"/>
      <c r="P44" s="4008"/>
      <c r="Q44" s="4008"/>
      <c r="R44" s="4008"/>
      <c r="S44" s="4008"/>
      <c r="T44" s="4008"/>
      <c r="U44" s="4008"/>
      <c r="V44" s="4008"/>
      <c r="W44" s="4008"/>
      <c r="X44" s="4008"/>
      <c r="Y44" s="4008"/>
      <c r="Z44" s="4008"/>
      <c r="AA44" s="4008"/>
      <c r="AB44" s="4008"/>
      <c r="AC44" s="4008"/>
      <c r="AD44" s="4008"/>
      <c r="AE44" s="4009"/>
      <c r="AF44" s="4101"/>
      <c r="AG44" s="4102"/>
      <c r="AH44" s="4102"/>
      <c r="AI44" s="4102"/>
      <c r="AJ44" s="4102"/>
      <c r="AK44" s="4102"/>
      <c r="AL44" s="4104"/>
      <c r="AM44" s="4104"/>
      <c r="AN44" s="4104"/>
      <c r="AO44" s="4104"/>
      <c r="AP44" s="4104"/>
      <c r="AQ44" s="4104"/>
      <c r="AR44" s="4104"/>
      <c r="AS44" s="4035"/>
      <c r="AT44" s="4036"/>
      <c r="AU44" s="4036"/>
      <c r="AV44" s="4036"/>
      <c r="AW44" s="4036"/>
      <c r="AX44" s="4037"/>
      <c r="AY44" s="4090"/>
      <c r="AZ44" s="4091"/>
      <c r="BA44" s="4091"/>
      <c r="BB44" s="4091"/>
      <c r="BC44" s="4091"/>
      <c r="BD44" s="4091"/>
      <c r="BE44" s="4092"/>
      <c r="BF44" s="4035"/>
      <c r="BG44" s="4036"/>
      <c r="BH44" s="4036"/>
      <c r="BI44" s="4036"/>
      <c r="BJ44" s="4036"/>
      <c r="BK44" s="4037"/>
      <c r="BL44" s="4090"/>
      <c r="BM44" s="4091"/>
      <c r="BN44" s="4091"/>
      <c r="BO44" s="4091"/>
      <c r="BP44" s="4091"/>
      <c r="BQ44" s="4091"/>
      <c r="BR44" s="4092"/>
    </row>
    <row r="45" spans="1:70" ht="15" customHeight="1">
      <c r="A45" s="4187"/>
      <c r="B45" s="4028" t="s">
        <v>105</v>
      </c>
      <c r="C45" s="4028"/>
      <c r="D45" s="4048">
        <v>1</v>
      </c>
      <c r="E45" s="4048"/>
      <c r="F45" s="4056" t="s">
        <v>101</v>
      </c>
      <c r="G45" s="4056"/>
      <c r="H45" s="4056"/>
      <c r="I45" s="4056"/>
      <c r="J45" s="4061"/>
      <c r="K45" s="4061"/>
      <c r="L45" s="4061"/>
      <c r="M45" s="4061"/>
      <c r="N45" s="4061"/>
      <c r="O45" s="4061"/>
      <c r="P45" s="4061"/>
      <c r="Q45" s="4061"/>
      <c r="R45" s="4061"/>
      <c r="S45" s="4061"/>
      <c r="T45" s="4061"/>
      <c r="U45" s="4061"/>
      <c r="V45" s="4061"/>
      <c r="W45" s="4061"/>
      <c r="X45" s="4061"/>
      <c r="Y45" s="4061"/>
      <c r="Z45" s="4061"/>
      <c r="AA45" s="4061"/>
      <c r="AB45" s="4061"/>
      <c r="AC45" s="4058" t="s">
        <v>102</v>
      </c>
      <c r="AD45" s="4049"/>
      <c r="AE45" s="4049"/>
      <c r="AF45" s="4048" t="s">
        <v>106</v>
      </c>
      <c r="AG45" s="4048"/>
      <c r="AH45" s="4048">
        <v>1</v>
      </c>
      <c r="AI45" s="4048"/>
      <c r="AJ45" s="4063" t="s">
        <v>101</v>
      </c>
      <c r="AK45" s="4063"/>
      <c r="AL45" s="4056"/>
      <c r="AM45" s="4056"/>
      <c r="AN45" s="4061"/>
      <c r="AO45" s="4061"/>
      <c r="AP45" s="4061"/>
      <c r="AQ45" s="4061"/>
      <c r="AR45" s="4061"/>
      <c r="AS45" s="4061"/>
      <c r="AT45" s="4061"/>
      <c r="AU45" s="4061"/>
      <c r="AV45" s="4061"/>
      <c r="AW45" s="4061"/>
      <c r="AX45" s="4061"/>
      <c r="AY45" s="4061"/>
      <c r="AZ45" s="4064"/>
      <c r="BA45" s="4064"/>
      <c r="BB45" s="4064"/>
      <c r="BC45" s="4064"/>
      <c r="BD45" s="4064"/>
      <c r="BE45" s="4064"/>
      <c r="BF45" s="4064"/>
      <c r="BG45" s="4058" t="s">
        <v>102</v>
      </c>
      <c r="BH45" s="4050"/>
      <c r="BI45" s="4050"/>
      <c r="BJ45" s="4039"/>
      <c r="BK45" s="4040"/>
      <c r="BL45" s="4040"/>
      <c r="BM45" s="4040"/>
      <c r="BN45" s="4040"/>
      <c r="BO45" s="4040"/>
      <c r="BP45" s="4040"/>
      <c r="BQ45" s="4040"/>
      <c r="BR45" s="4041"/>
    </row>
    <row r="46" spans="1:70" ht="15" customHeight="1">
      <c r="A46" s="4187"/>
      <c r="B46" s="4028"/>
      <c r="C46" s="4028"/>
      <c r="D46" s="4048"/>
      <c r="E46" s="4048"/>
      <c r="F46" s="4051" t="s">
        <v>103</v>
      </c>
      <c r="G46" s="4051"/>
      <c r="H46" s="4051"/>
      <c r="I46" s="4051"/>
      <c r="J46" s="4062"/>
      <c r="K46" s="4062"/>
      <c r="L46" s="4062"/>
      <c r="M46" s="4062"/>
      <c r="N46" s="4062"/>
      <c r="O46" s="4062"/>
      <c r="P46" s="4062"/>
      <c r="Q46" s="4062"/>
      <c r="R46" s="4062"/>
      <c r="S46" s="4062"/>
      <c r="T46" s="4062"/>
      <c r="U46" s="4062"/>
      <c r="V46" s="4062"/>
      <c r="W46" s="4062"/>
      <c r="X46" s="4062"/>
      <c r="Y46" s="4062"/>
      <c r="Z46" s="4062"/>
      <c r="AA46" s="4062"/>
      <c r="AB46" s="4062"/>
      <c r="AC46" s="4059"/>
      <c r="AD46" s="4050"/>
      <c r="AE46" s="4050"/>
      <c r="AF46" s="4048"/>
      <c r="AG46" s="4048"/>
      <c r="AH46" s="4048"/>
      <c r="AI46" s="4048"/>
      <c r="AJ46" s="4051" t="s">
        <v>103</v>
      </c>
      <c r="AK46" s="4051"/>
      <c r="AL46" s="4051"/>
      <c r="AM46" s="4051"/>
      <c r="AN46" s="4062"/>
      <c r="AO46" s="4062"/>
      <c r="AP46" s="4062"/>
      <c r="AQ46" s="4062"/>
      <c r="AR46" s="4062"/>
      <c r="AS46" s="4062"/>
      <c r="AT46" s="4062"/>
      <c r="AU46" s="4062"/>
      <c r="AV46" s="4062"/>
      <c r="AW46" s="4062"/>
      <c r="AX46" s="4062"/>
      <c r="AY46" s="4062"/>
      <c r="AZ46" s="4062"/>
      <c r="BA46" s="4062"/>
      <c r="BB46" s="4062"/>
      <c r="BC46" s="4062"/>
      <c r="BD46" s="4062"/>
      <c r="BE46" s="4062"/>
      <c r="BF46" s="4062"/>
      <c r="BG46" s="4059"/>
      <c r="BH46" s="4050"/>
      <c r="BI46" s="4050"/>
      <c r="BJ46" s="4042"/>
      <c r="BK46" s="4043"/>
      <c r="BL46" s="4043"/>
      <c r="BM46" s="4043"/>
      <c r="BN46" s="4043"/>
      <c r="BO46" s="4043"/>
      <c r="BP46" s="4043"/>
      <c r="BQ46" s="4043"/>
      <c r="BR46" s="4044"/>
    </row>
    <row r="47" spans="1:70" ht="15" customHeight="1">
      <c r="A47" s="4187"/>
      <c r="B47" s="4028"/>
      <c r="C47" s="4028"/>
      <c r="D47" s="4048"/>
      <c r="E47" s="4048"/>
      <c r="F47" s="4007"/>
      <c r="G47" s="4008"/>
      <c r="H47" s="4008"/>
      <c r="I47" s="4008"/>
      <c r="J47" s="4008"/>
      <c r="K47" s="4008"/>
      <c r="L47" s="4008"/>
      <c r="M47" s="4008"/>
      <c r="N47" s="4008"/>
      <c r="O47" s="4008"/>
      <c r="P47" s="4008"/>
      <c r="Q47" s="4008"/>
      <c r="R47" s="4008"/>
      <c r="S47" s="4008"/>
      <c r="T47" s="4008"/>
      <c r="U47" s="4008"/>
      <c r="V47" s="4008"/>
      <c r="W47" s="4008"/>
      <c r="X47" s="4008"/>
      <c r="Y47" s="4008"/>
      <c r="Z47" s="4008"/>
      <c r="AA47" s="4008"/>
      <c r="AB47" s="4008"/>
      <c r="AC47" s="4008"/>
      <c r="AD47" s="4008"/>
      <c r="AE47" s="4009"/>
      <c r="AF47" s="4048"/>
      <c r="AG47" s="4048"/>
      <c r="AH47" s="4048"/>
      <c r="AI47" s="4048"/>
      <c r="AJ47" s="4007"/>
      <c r="AK47" s="4008"/>
      <c r="AL47" s="4008"/>
      <c r="AM47" s="4008"/>
      <c r="AN47" s="4008"/>
      <c r="AO47" s="4008"/>
      <c r="AP47" s="4008"/>
      <c r="AQ47" s="4008"/>
      <c r="AR47" s="4008"/>
      <c r="AS47" s="4008"/>
      <c r="AT47" s="4008"/>
      <c r="AU47" s="4008"/>
      <c r="AV47" s="4008"/>
      <c r="AW47" s="4008"/>
      <c r="AX47" s="4008"/>
      <c r="AY47" s="4008"/>
      <c r="AZ47" s="4008"/>
      <c r="BA47" s="4008"/>
      <c r="BB47" s="4008"/>
      <c r="BC47" s="4008"/>
      <c r="BD47" s="4008"/>
      <c r="BE47" s="4008"/>
      <c r="BF47" s="4008"/>
      <c r="BG47" s="4008"/>
      <c r="BH47" s="4008"/>
      <c r="BI47" s="4009"/>
      <c r="BJ47" s="4042"/>
      <c r="BK47" s="4043"/>
      <c r="BL47" s="4043"/>
      <c r="BM47" s="4043"/>
      <c r="BN47" s="4043"/>
      <c r="BO47" s="4043"/>
      <c r="BP47" s="4043"/>
      <c r="BQ47" s="4043"/>
      <c r="BR47" s="4044"/>
    </row>
    <row r="48" spans="1:70" ht="15" customHeight="1">
      <c r="A48" s="4187"/>
      <c r="B48" s="4028"/>
      <c r="C48" s="4028"/>
      <c r="D48" s="4048">
        <v>2</v>
      </c>
      <c r="E48" s="4048"/>
      <c r="F48" s="4056" t="s">
        <v>101</v>
      </c>
      <c r="G48" s="4056"/>
      <c r="H48" s="4056"/>
      <c r="I48" s="4056"/>
      <c r="J48" s="4057"/>
      <c r="K48" s="4057"/>
      <c r="L48" s="4057"/>
      <c r="M48" s="4057"/>
      <c r="N48" s="4057"/>
      <c r="O48" s="4057"/>
      <c r="P48" s="4057"/>
      <c r="Q48" s="4057"/>
      <c r="R48" s="4057"/>
      <c r="S48" s="4057"/>
      <c r="T48" s="4057"/>
      <c r="U48" s="4057"/>
      <c r="V48" s="4057"/>
      <c r="W48" s="4057"/>
      <c r="X48" s="4057"/>
      <c r="Y48" s="4057"/>
      <c r="Z48" s="4057"/>
      <c r="AA48" s="4057"/>
      <c r="AB48" s="4057"/>
      <c r="AC48" s="4058" t="s">
        <v>102</v>
      </c>
      <c r="AD48" s="4049"/>
      <c r="AE48" s="4049"/>
      <c r="AF48" s="4048"/>
      <c r="AG48" s="4048"/>
      <c r="AH48" s="4048">
        <v>2</v>
      </c>
      <c r="AI48" s="4048"/>
      <c r="AJ48" s="4056" t="s">
        <v>101</v>
      </c>
      <c r="AK48" s="4056"/>
      <c r="AL48" s="4056"/>
      <c r="AM48" s="4056"/>
      <c r="AN48" s="4057"/>
      <c r="AO48" s="4057"/>
      <c r="AP48" s="4057"/>
      <c r="AQ48" s="4057"/>
      <c r="AR48" s="4057"/>
      <c r="AS48" s="4057"/>
      <c r="AT48" s="4057"/>
      <c r="AU48" s="4057"/>
      <c r="AV48" s="4057"/>
      <c r="AW48" s="4057"/>
      <c r="AX48" s="4057"/>
      <c r="AY48" s="4057"/>
      <c r="AZ48" s="4057"/>
      <c r="BA48" s="4057"/>
      <c r="BB48" s="4057"/>
      <c r="BC48" s="4057"/>
      <c r="BD48" s="4057"/>
      <c r="BE48" s="4057"/>
      <c r="BF48" s="4057"/>
      <c r="BG48" s="4058" t="s">
        <v>102</v>
      </c>
      <c r="BH48" s="4049"/>
      <c r="BI48" s="4049"/>
      <c r="BJ48" s="4042"/>
      <c r="BK48" s="4043"/>
      <c r="BL48" s="4043"/>
      <c r="BM48" s="4043"/>
      <c r="BN48" s="4043"/>
      <c r="BO48" s="4043"/>
      <c r="BP48" s="4043"/>
      <c r="BQ48" s="4043"/>
      <c r="BR48" s="4044"/>
    </row>
    <row r="49" spans="1:70" ht="15" customHeight="1">
      <c r="A49" s="4187"/>
      <c r="B49" s="4028"/>
      <c r="C49" s="4028"/>
      <c r="D49" s="4048"/>
      <c r="E49" s="4048"/>
      <c r="F49" s="4051" t="s">
        <v>103</v>
      </c>
      <c r="G49" s="4051"/>
      <c r="H49" s="4051"/>
      <c r="I49" s="4051"/>
      <c r="J49" s="4049"/>
      <c r="K49" s="4049"/>
      <c r="L49" s="4049"/>
      <c r="M49" s="4049"/>
      <c r="N49" s="4049"/>
      <c r="O49" s="4049"/>
      <c r="P49" s="4049"/>
      <c r="Q49" s="4049"/>
      <c r="R49" s="4049"/>
      <c r="S49" s="4049"/>
      <c r="T49" s="4049"/>
      <c r="U49" s="4049"/>
      <c r="V49" s="4049"/>
      <c r="W49" s="4049"/>
      <c r="X49" s="4049"/>
      <c r="Y49" s="4049"/>
      <c r="Z49" s="4049"/>
      <c r="AA49" s="4049"/>
      <c r="AB49" s="4049"/>
      <c r="AC49" s="4059"/>
      <c r="AD49" s="4050"/>
      <c r="AE49" s="4050"/>
      <c r="AF49" s="4048"/>
      <c r="AG49" s="4048"/>
      <c r="AH49" s="4048"/>
      <c r="AI49" s="4048"/>
      <c r="AJ49" s="4051" t="s">
        <v>103</v>
      </c>
      <c r="AK49" s="4051"/>
      <c r="AL49" s="4051"/>
      <c r="AM49" s="4051"/>
      <c r="AN49" s="4049"/>
      <c r="AO49" s="4049"/>
      <c r="AP49" s="4049"/>
      <c r="AQ49" s="4049"/>
      <c r="AR49" s="4049"/>
      <c r="AS49" s="4049"/>
      <c r="AT49" s="4049"/>
      <c r="AU49" s="4049"/>
      <c r="AV49" s="4049"/>
      <c r="AW49" s="4049"/>
      <c r="AX49" s="4049"/>
      <c r="AY49" s="4049"/>
      <c r="AZ49" s="4049"/>
      <c r="BA49" s="4049"/>
      <c r="BB49" s="4049"/>
      <c r="BC49" s="4049"/>
      <c r="BD49" s="4049"/>
      <c r="BE49" s="4049"/>
      <c r="BF49" s="4049"/>
      <c r="BG49" s="4059"/>
      <c r="BH49" s="4050"/>
      <c r="BI49" s="4050"/>
      <c r="BJ49" s="4042"/>
      <c r="BK49" s="4043"/>
      <c r="BL49" s="4043"/>
      <c r="BM49" s="4043"/>
      <c r="BN49" s="4043"/>
      <c r="BO49" s="4043"/>
      <c r="BP49" s="4043"/>
      <c r="BQ49" s="4043"/>
      <c r="BR49" s="4044"/>
    </row>
    <row r="50" spans="1:70" ht="15" customHeight="1">
      <c r="A50" s="4187"/>
      <c r="B50" s="4028"/>
      <c r="C50" s="4028"/>
      <c r="D50" s="4048"/>
      <c r="E50" s="4048"/>
      <c r="F50" s="4007"/>
      <c r="G50" s="4008"/>
      <c r="H50" s="4008"/>
      <c r="I50" s="4008"/>
      <c r="J50" s="4008"/>
      <c r="K50" s="4008"/>
      <c r="L50" s="4008"/>
      <c r="M50" s="4008"/>
      <c r="N50" s="4008"/>
      <c r="O50" s="4008"/>
      <c r="P50" s="4008"/>
      <c r="Q50" s="4008"/>
      <c r="R50" s="4008"/>
      <c r="S50" s="4008"/>
      <c r="T50" s="4008"/>
      <c r="U50" s="4008"/>
      <c r="V50" s="4008"/>
      <c r="W50" s="4008"/>
      <c r="X50" s="4008"/>
      <c r="Y50" s="4008"/>
      <c r="Z50" s="4008"/>
      <c r="AA50" s="4008"/>
      <c r="AB50" s="4008"/>
      <c r="AC50" s="4008"/>
      <c r="AD50" s="4008"/>
      <c r="AE50" s="4009"/>
      <c r="AF50" s="4048"/>
      <c r="AG50" s="4048"/>
      <c r="AH50" s="4048"/>
      <c r="AI50" s="4048"/>
      <c r="AJ50" s="4007"/>
      <c r="AK50" s="4008"/>
      <c r="AL50" s="4008"/>
      <c r="AM50" s="4008"/>
      <c r="AN50" s="4008"/>
      <c r="AO50" s="4008"/>
      <c r="AP50" s="4008"/>
      <c r="AQ50" s="4008"/>
      <c r="AR50" s="4008"/>
      <c r="AS50" s="4008"/>
      <c r="AT50" s="4008"/>
      <c r="AU50" s="4008"/>
      <c r="AV50" s="4008"/>
      <c r="AW50" s="4008"/>
      <c r="AX50" s="4008"/>
      <c r="AY50" s="4008"/>
      <c r="AZ50" s="4008"/>
      <c r="BA50" s="4008"/>
      <c r="BB50" s="4008"/>
      <c r="BC50" s="4008"/>
      <c r="BD50" s="4008"/>
      <c r="BE50" s="4008"/>
      <c r="BF50" s="4008"/>
      <c r="BG50" s="4008"/>
      <c r="BH50" s="4008"/>
      <c r="BI50" s="4009"/>
      <c r="BJ50" s="4042"/>
      <c r="BK50" s="4043"/>
      <c r="BL50" s="4043"/>
      <c r="BM50" s="4043"/>
      <c r="BN50" s="4043"/>
      <c r="BO50" s="4043"/>
      <c r="BP50" s="4043"/>
      <c r="BQ50" s="4043"/>
      <c r="BR50" s="4044"/>
    </row>
    <row r="51" spans="1:70" ht="15" customHeight="1">
      <c r="A51" s="4187"/>
      <c r="B51" s="4028"/>
      <c r="C51" s="4028"/>
      <c r="D51" s="4048">
        <v>3</v>
      </c>
      <c r="E51" s="4048"/>
      <c r="F51" s="4056" t="s">
        <v>101</v>
      </c>
      <c r="G51" s="4056"/>
      <c r="H51" s="4056"/>
      <c r="I51" s="4056"/>
      <c r="J51" s="4057"/>
      <c r="K51" s="4057"/>
      <c r="L51" s="4057"/>
      <c r="M51" s="4057"/>
      <c r="N51" s="4057"/>
      <c r="O51" s="4057"/>
      <c r="P51" s="4057"/>
      <c r="Q51" s="4057"/>
      <c r="R51" s="4057"/>
      <c r="S51" s="4057"/>
      <c r="T51" s="4057"/>
      <c r="U51" s="4057"/>
      <c r="V51" s="4057"/>
      <c r="W51" s="4057"/>
      <c r="X51" s="4057"/>
      <c r="Y51" s="4057"/>
      <c r="Z51" s="4057"/>
      <c r="AA51" s="4057"/>
      <c r="AB51" s="4057"/>
      <c r="AC51" s="4058" t="s">
        <v>102</v>
      </c>
      <c r="AD51" s="4049"/>
      <c r="AE51" s="4049"/>
      <c r="AF51" s="4048"/>
      <c r="AG51" s="4048"/>
      <c r="AH51" s="4048">
        <v>3</v>
      </c>
      <c r="AI51" s="4048"/>
      <c r="AJ51" s="4056" t="s">
        <v>101</v>
      </c>
      <c r="AK51" s="4056"/>
      <c r="AL51" s="4056"/>
      <c r="AM51" s="4056"/>
      <c r="AN51" s="4057"/>
      <c r="AO51" s="4057"/>
      <c r="AP51" s="4057"/>
      <c r="AQ51" s="4057"/>
      <c r="AR51" s="4057"/>
      <c r="AS51" s="4057"/>
      <c r="AT51" s="4057"/>
      <c r="AU51" s="4057"/>
      <c r="AV51" s="4057"/>
      <c r="AW51" s="4057"/>
      <c r="AX51" s="4057"/>
      <c r="AY51" s="4057"/>
      <c r="AZ51" s="4057"/>
      <c r="BA51" s="4057"/>
      <c r="BB51" s="4057"/>
      <c r="BC51" s="4057"/>
      <c r="BD51" s="4057"/>
      <c r="BE51" s="4057"/>
      <c r="BF51" s="4057"/>
      <c r="BG51" s="4058" t="s">
        <v>102</v>
      </c>
      <c r="BH51" s="4049"/>
      <c r="BI51" s="4049"/>
      <c r="BJ51" s="4042"/>
      <c r="BK51" s="4043"/>
      <c r="BL51" s="4043"/>
      <c r="BM51" s="4043"/>
      <c r="BN51" s="4043"/>
      <c r="BO51" s="4043"/>
      <c r="BP51" s="4043"/>
      <c r="BQ51" s="4043"/>
      <c r="BR51" s="4044"/>
    </row>
    <row r="52" spans="1:70" ht="15" customHeight="1">
      <c r="A52" s="4187"/>
      <c r="B52" s="4028"/>
      <c r="C52" s="4028"/>
      <c r="D52" s="4048"/>
      <c r="E52" s="4048"/>
      <c r="F52" s="4051" t="s">
        <v>103</v>
      </c>
      <c r="G52" s="4051"/>
      <c r="H52" s="4051"/>
      <c r="I52" s="4051"/>
      <c r="J52" s="4049"/>
      <c r="K52" s="4049"/>
      <c r="L52" s="4049"/>
      <c r="M52" s="4049"/>
      <c r="N52" s="4049"/>
      <c r="O52" s="4049"/>
      <c r="P52" s="4049"/>
      <c r="Q52" s="4049"/>
      <c r="R52" s="4049"/>
      <c r="S52" s="4049"/>
      <c r="T52" s="4049"/>
      <c r="U52" s="4049"/>
      <c r="V52" s="4049"/>
      <c r="W52" s="4049"/>
      <c r="X52" s="4049"/>
      <c r="Y52" s="4049"/>
      <c r="Z52" s="4049"/>
      <c r="AA52" s="4049"/>
      <c r="AB52" s="4049"/>
      <c r="AC52" s="4059"/>
      <c r="AD52" s="4050"/>
      <c r="AE52" s="4050"/>
      <c r="AF52" s="4048"/>
      <c r="AG52" s="4048"/>
      <c r="AH52" s="4048"/>
      <c r="AI52" s="4048"/>
      <c r="AJ52" s="4051" t="s">
        <v>103</v>
      </c>
      <c r="AK52" s="4051"/>
      <c r="AL52" s="4051"/>
      <c r="AM52" s="4051"/>
      <c r="AN52" s="4049"/>
      <c r="AO52" s="4049"/>
      <c r="AP52" s="4049"/>
      <c r="AQ52" s="4049"/>
      <c r="AR52" s="4049"/>
      <c r="AS52" s="4049"/>
      <c r="AT52" s="4049"/>
      <c r="AU52" s="4049"/>
      <c r="AV52" s="4049"/>
      <c r="AW52" s="4049"/>
      <c r="AX52" s="4049"/>
      <c r="AY52" s="4049"/>
      <c r="AZ52" s="4049"/>
      <c r="BA52" s="4049"/>
      <c r="BB52" s="4049"/>
      <c r="BC52" s="4049"/>
      <c r="BD52" s="4049"/>
      <c r="BE52" s="4049"/>
      <c r="BF52" s="4049"/>
      <c r="BG52" s="4059"/>
      <c r="BH52" s="4050"/>
      <c r="BI52" s="4050"/>
      <c r="BJ52" s="4042"/>
      <c r="BK52" s="4043"/>
      <c r="BL52" s="4043"/>
      <c r="BM52" s="4043"/>
      <c r="BN52" s="4043"/>
      <c r="BO52" s="4043"/>
      <c r="BP52" s="4043"/>
      <c r="BQ52" s="4043"/>
      <c r="BR52" s="4044"/>
    </row>
    <row r="53" spans="1:70" ht="15" customHeight="1">
      <c r="A53" s="4187"/>
      <c r="B53" s="4028"/>
      <c r="C53" s="4028"/>
      <c r="D53" s="4048"/>
      <c r="E53" s="4048"/>
      <c r="F53" s="4007"/>
      <c r="G53" s="4008"/>
      <c r="H53" s="4008"/>
      <c r="I53" s="4008"/>
      <c r="J53" s="4008"/>
      <c r="K53" s="4008"/>
      <c r="L53" s="4008"/>
      <c r="M53" s="4008"/>
      <c r="N53" s="4008"/>
      <c r="O53" s="4008"/>
      <c r="P53" s="4008"/>
      <c r="Q53" s="4008"/>
      <c r="R53" s="4008"/>
      <c r="S53" s="4008"/>
      <c r="T53" s="4008"/>
      <c r="U53" s="4008"/>
      <c r="V53" s="4008"/>
      <c r="W53" s="4008"/>
      <c r="X53" s="4008"/>
      <c r="Y53" s="4008"/>
      <c r="Z53" s="4008"/>
      <c r="AA53" s="4008"/>
      <c r="AB53" s="4008"/>
      <c r="AC53" s="4008"/>
      <c r="AD53" s="4008"/>
      <c r="AE53" s="4009"/>
      <c r="AF53" s="4048"/>
      <c r="AG53" s="4048"/>
      <c r="AH53" s="4048"/>
      <c r="AI53" s="4048"/>
      <c r="AJ53" s="4007"/>
      <c r="AK53" s="4008"/>
      <c r="AL53" s="4008"/>
      <c r="AM53" s="4008"/>
      <c r="AN53" s="4008"/>
      <c r="AO53" s="4008"/>
      <c r="AP53" s="4008"/>
      <c r="AQ53" s="4008"/>
      <c r="AR53" s="4008"/>
      <c r="AS53" s="4008"/>
      <c r="AT53" s="4008"/>
      <c r="AU53" s="4008"/>
      <c r="AV53" s="4008"/>
      <c r="AW53" s="4008"/>
      <c r="AX53" s="4008"/>
      <c r="AY53" s="4008"/>
      <c r="AZ53" s="4008"/>
      <c r="BA53" s="4008"/>
      <c r="BB53" s="4008"/>
      <c r="BC53" s="4008"/>
      <c r="BD53" s="4008"/>
      <c r="BE53" s="4008"/>
      <c r="BF53" s="4008"/>
      <c r="BG53" s="4008"/>
      <c r="BH53" s="4008"/>
      <c r="BI53" s="4009"/>
      <c r="BJ53" s="4042"/>
      <c r="BK53" s="4043"/>
      <c r="BL53" s="4043"/>
      <c r="BM53" s="4043"/>
      <c r="BN53" s="4043"/>
      <c r="BO53" s="4043"/>
      <c r="BP53" s="4043"/>
      <c r="BQ53" s="4043"/>
      <c r="BR53" s="4044"/>
    </row>
    <row r="54" spans="1:70" ht="15" customHeight="1">
      <c r="A54" s="4187"/>
      <c r="B54" s="4028"/>
      <c r="C54" s="4028"/>
      <c r="D54" s="4048">
        <v>4</v>
      </c>
      <c r="E54" s="4048"/>
      <c r="F54" s="4056" t="s">
        <v>101</v>
      </c>
      <c r="G54" s="4056"/>
      <c r="H54" s="4056"/>
      <c r="I54" s="4056"/>
      <c r="J54" s="4057"/>
      <c r="K54" s="4057"/>
      <c r="L54" s="4057"/>
      <c r="M54" s="4057"/>
      <c r="N54" s="4057"/>
      <c r="O54" s="4057"/>
      <c r="P54" s="4057"/>
      <c r="Q54" s="4057"/>
      <c r="R54" s="4057"/>
      <c r="S54" s="4057"/>
      <c r="T54" s="4057"/>
      <c r="U54" s="4057"/>
      <c r="V54" s="4057"/>
      <c r="W54" s="4057"/>
      <c r="X54" s="4057"/>
      <c r="Y54" s="4057"/>
      <c r="Z54" s="4057"/>
      <c r="AA54" s="4057"/>
      <c r="AB54" s="4057"/>
      <c r="AC54" s="4058" t="s">
        <v>102</v>
      </c>
      <c r="AD54" s="4049"/>
      <c r="AE54" s="4049"/>
      <c r="AF54" s="4048"/>
      <c r="AG54" s="4048"/>
      <c r="AH54" s="4048">
        <v>4</v>
      </c>
      <c r="AI54" s="4048"/>
      <c r="AJ54" s="4056" t="s">
        <v>101</v>
      </c>
      <c r="AK54" s="4056"/>
      <c r="AL54" s="4056"/>
      <c r="AM54" s="4056"/>
      <c r="AN54" s="4057"/>
      <c r="AO54" s="4057"/>
      <c r="AP54" s="4057"/>
      <c r="AQ54" s="4057"/>
      <c r="AR54" s="4057"/>
      <c r="AS54" s="4057"/>
      <c r="AT54" s="4057"/>
      <c r="AU54" s="4057"/>
      <c r="AV54" s="4057"/>
      <c r="AW54" s="4057"/>
      <c r="AX54" s="4057"/>
      <c r="AY54" s="4057"/>
      <c r="AZ54" s="4057"/>
      <c r="BA54" s="4057"/>
      <c r="BB54" s="4057"/>
      <c r="BC54" s="4057"/>
      <c r="BD54" s="4057"/>
      <c r="BE54" s="4057"/>
      <c r="BF54" s="4057"/>
      <c r="BG54" s="4058" t="s">
        <v>102</v>
      </c>
      <c r="BH54" s="4049"/>
      <c r="BI54" s="4049"/>
      <c r="BJ54" s="4042"/>
      <c r="BK54" s="4043"/>
      <c r="BL54" s="4043"/>
      <c r="BM54" s="4043"/>
      <c r="BN54" s="4043"/>
      <c r="BO54" s="4043"/>
      <c r="BP54" s="4043"/>
      <c r="BQ54" s="4043"/>
      <c r="BR54" s="4044"/>
    </row>
    <row r="55" spans="1:70" ht="15" customHeight="1">
      <c r="A55" s="4187"/>
      <c r="B55" s="4028"/>
      <c r="C55" s="4028"/>
      <c r="D55" s="4048"/>
      <c r="E55" s="4048"/>
      <c r="F55" s="4051" t="s">
        <v>103</v>
      </c>
      <c r="G55" s="4051"/>
      <c r="H55" s="4051"/>
      <c r="I55" s="4051"/>
      <c r="J55" s="4049"/>
      <c r="K55" s="4049"/>
      <c r="L55" s="4049"/>
      <c r="M55" s="4049"/>
      <c r="N55" s="4049"/>
      <c r="O55" s="4049"/>
      <c r="P55" s="4049"/>
      <c r="Q55" s="4049"/>
      <c r="R55" s="4049"/>
      <c r="S55" s="4049"/>
      <c r="T55" s="4049"/>
      <c r="U55" s="4049"/>
      <c r="V55" s="4049"/>
      <c r="W55" s="4049"/>
      <c r="X55" s="4049"/>
      <c r="Y55" s="4049"/>
      <c r="Z55" s="4049"/>
      <c r="AA55" s="4049"/>
      <c r="AB55" s="4049"/>
      <c r="AC55" s="4059"/>
      <c r="AD55" s="4050"/>
      <c r="AE55" s="4050"/>
      <c r="AF55" s="4048"/>
      <c r="AG55" s="4048"/>
      <c r="AH55" s="4048"/>
      <c r="AI55" s="4048"/>
      <c r="AJ55" s="4051" t="s">
        <v>103</v>
      </c>
      <c r="AK55" s="4051"/>
      <c r="AL55" s="4051"/>
      <c r="AM55" s="4051"/>
      <c r="AN55" s="4049"/>
      <c r="AO55" s="4049"/>
      <c r="AP55" s="4049"/>
      <c r="AQ55" s="4049"/>
      <c r="AR55" s="4049"/>
      <c r="AS55" s="4049"/>
      <c r="AT55" s="4049"/>
      <c r="AU55" s="4049"/>
      <c r="AV55" s="4049"/>
      <c r="AW55" s="4049"/>
      <c r="AX55" s="4049"/>
      <c r="AY55" s="4049"/>
      <c r="AZ55" s="4049"/>
      <c r="BA55" s="4049"/>
      <c r="BB55" s="4049"/>
      <c r="BC55" s="4049"/>
      <c r="BD55" s="4049"/>
      <c r="BE55" s="4049"/>
      <c r="BF55" s="4049"/>
      <c r="BG55" s="4059"/>
      <c r="BH55" s="4050"/>
      <c r="BI55" s="4050"/>
      <c r="BJ55" s="4042"/>
      <c r="BK55" s="4043"/>
      <c r="BL55" s="4043"/>
      <c r="BM55" s="4043"/>
      <c r="BN55" s="4043"/>
      <c r="BO55" s="4043"/>
      <c r="BP55" s="4043"/>
      <c r="BQ55" s="4043"/>
      <c r="BR55" s="4044"/>
    </row>
    <row r="56" spans="1:70" ht="15" customHeight="1">
      <c r="A56" s="4187"/>
      <c r="B56" s="4060"/>
      <c r="C56" s="4060"/>
      <c r="D56" s="4055"/>
      <c r="E56" s="4055"/>
      <c r="F56" s="4007"/>
      <c r="G56" s="4008"/>
      <c r="H56" s="4008"/>
      <c r="I56" s="4008"/>
      <c r="J56" s="4008"/>
      <c r="K56" s="4008"/>
      <c r="L56" s="4008"/>
      <c r="M56" s="4008"/>
      <c r="N56" s="4008"/>
      <c r="O56" s="4008"/>
      <c r="P56" s="4008"/>
      <c r="Q56" s="4008"/>
      <c r="R56" s="4008"/>
      <c r="S56" s="4008"/>
      <c r="T56" s="4008"/>
      <c r="U56" s="4008"/>
      <c r="V56" s="4008"/>
      <c r="W56" s="4008"/>
      <c r="X56" s="4008"/>
      <c r="Y56" s="4008"/>
      <c r="Z56" s="4008"/>
      <c r="AA56" s="4008"/>
      <c r="AB56" s="4008"/>
      <c r="AC56" s="4008"/>
      <c r="AD56" s="4008"/>
      <c r="AE56" s="4009"/>
      <c r="AF56" s="4055"/>
      <c r="AG56" s="4055"/>
      <c r="AH56" s="4055"/>
      <c r="AI56" s="4055"/>
      <c r="AJ56" s="4007"/>
      <c r="AK56" s="4008"/>
      <c r="AL56" s="4008"/>
      <c r="AM56" s="4008"/>
      <c r="AN56" s="4008"/>
      <c r="AO56" s="4008"/>
      <c r="AP56" s="4008"/>
      <c r="AQ56" s="4008"/>
      <c r="AR56" s="4008"/>
      <c r="AS56" s="4008"/>
      <c r="AT56" s="4008"/>
      <c r="AU56" s="4008"/>
      <c r="AV56" s="4008"/>
      <c r="AW56" s="4008"/>
      <c r="AX56" s="4008"/>
      <c r="AY56" s="4008"/>
      <c r="AZ56" s="4008"/>
      <c r="BA56" s="4008"/>
      <c r="BB56" s="4008"/>
      <c r="BC56" s="4008"/>
      <c r="BD56" s="4008"/>
      <c r="BE56" s="4008"/>
      <c r="BF56" s="4008"/>
      <c r="BG56" s="4008"/>
      <c r="BH56" s="4008"/>
      <c r="BI56" s="4009"/>
      <c r="BJ56" s="4045"/>
      <c r="BK56" s="4046"/>
      <c r="BL56" s="4046"/>
      <c r="BM56" s="4046"/>
      <c r="BN56" s="4046"/>
      <c r="BO56" s="4046"/>
      <c r="BP56" s="4046"/>
      <c r="BQ56" s="4046"/>
      <c r="BR56" s="4047"/>
    </row>
    <row r="57" spans="1:70" ht="15" customHeight="1">
      <c r="A57" s="4187"/>
      <c r="B57" s="4038" t="s">
        <v>107</v>
      </c>
      <c r="C57" s="4038"/>
      <c r="D57" s="4038"/>
      <c r="E57" s="4038" t="s">
        <v>108</v>
      </c>
      <c r="F57" s="4038"/>
      <c r="G57" s="4038"/>
      <c r="H57" s="4038" t="s">
        <v>109</v>
      </c>
      <c r="I57" s="4038"/>
      <c r="J57" s="4038"/>
      <c r="K57" s="4038" t="s">
        <v>110</v>
      </c>
      <c r="L57" s="4038"/>
      <c r="M57" s="4038"/>
      <c r="N57" s="4038" t="s">
        <v>111</v>
      </c>
      <c r="O57" s="4038"/>
      <c r="P57" s="4038"/>
      <c r="Q57" s="4048" t="s">
        <v>112</v>
      </c>
      <c r="R57" s="4048"/>
      <c r="S57" s="4048"/>
      <c r="T57" s="4048"/>
      <c r="U57" s="4048"/>
      <c r="V57" s="4048"/>
      <c r="W57" s="4029" t="s">
        <v>113</v>
      </c>
      <c r="X57" s="4030"/>
      <c r="Y57" s="4031"/>
      <c r="Z57" s="4029" t="s">
        <v>114</v>
      </c>
      <c r="AA57" s="4030"/>
      <c r="AB57" s="4031"/>
      <c r="AC57" s="4038" t="s">
        <v>115</v>
      </c>
      <c r="AD57" s="4038"/>
      <c r="AE57" s="4038"/>
      <c r="AF57" s="4039"/>
      <c r="AG57" s="4040"/>
      <c r="AH57" s="4041"/>
      <c r="AI57" s="4006" t="s">
        <v>116</v>
      </c>
      <c r="AJ57" s="4006"/>
      <c r="AK57" s="4006"/>
      <c r="AL57" s="4006"/>
      <c r="AM57" s="4006"/>
      <c r="AN57" s="4006"/>
      <c r="AO57" s="4006"/>
      <c r="AP57" s="4006"/>
      <c r="AQ57" s="4006"/>
      <c r="AR57" s="4006"/>
      <c r="AS57" s="4006"/>
      <c r="AT57" s="4006"/>
      <c r="AU57" s="4006"/>
      <c r="AV57" s="4006"/>
      <c r="AW57" s="4006"/>
      <c r="AX57" s="4006"/>
      <c r="AY57" s="4006"/>
      <c r="AZ57" s="4006"/>
      <c r="BA57" s="4006" t="s">
        <v>117</v>
      </c>
      <c r="BB57" s="4006"/>
      <c r="BC57" s="4006"/>
      <c r="BD57" s="4006"/>
      <c r="BE57" s="4006"/>
      <c r="BF57" s="4006"/>
      <c r="BG57" s="4006"/>
      <c r="BH57" s="4006"/>
      <c r="BI57" s="4006"/>
      <c r="BJ57" s="4006"/>
      <c r="BK57" s="4006"/>
      <c r="BL57" s="4006"/>
      <c r="BM57" s="4006"/>
      <c r="BN57" s="4006"/>
      <c r="BO57" s="4006"/>
      <c r="BP57" s="4006"/>
      <c r="BQ57" s="4006"/>
      <c r="BR57" s="4006"/>
    </row>
    <row r="58" spans="1:70" ht="15" customHeight="1">
      <c r="A58" s="4187"/>
      <c r="B58" s="4038"/>
      <c r="C58" s="4038"/>
      <c r="D58" s="4038"/>
      <c r="E58" s="4038"/>
      <c r="F58" s="4038"/>
      <c r="G58" s="4038"/>
      <c r="H58" s="4038"/>
      <c r="I58" s="4038"/>
      <c r="J58" s="4038"/>
      <c r="K58" s="4038"/>
      <c r="L58" s="4038"/>
      <c r="M58" s="4038"/>
      <c r="N58" s="4038"/>
      <c r="O58" s="4038"/>
      <c r="P58" s="4038"/>
      <c r="Q58" s="4038" t="s">
        <v>118</v>
      </c>
      <c r="R58" s="4038"/>
      <c r="S58" s="4038"/>
      <c r="T58" s="4038" t="s">
        <v>119</v>
      </c>
      <c r="U58" s="4038"/>
      <c r="V58" s="4038"/>
      <c r="W58" s="4032"/>
      <c r="X58" s="4033"/>
      <c r="Y58" s="4034"/>
      <c r="Z58" s="4032"/>
      <c r="AA58" s="4033"/>
      <c r="AB58" s="4034"/>
      <c r="AC58" s="4038"/>
      <c r="AD58" s="4038"/>
      <c r="AE58" s="4038"/>
      <c r="AF58" s="4042"/>
      <c r="AG58" s="4043"/>
      <c r="AH58" s="4044"/>
      <c r="AI58" s="4006"/>
      <c r="AJ58" s="4006"/>
      <c r="AK58" s="4006"/>
      <c r="AL58" s="4006"/>
      <c r="AM58" s="4006"/>
      <c r="AN58" s="4006"/>
      <c r="AO58" s="4006"/>
      <c r="AP58" s="4006"/>
      <c r="AQ58" s="4006"/>
      <c r="AR58" s="4006"/>
      <c r="AS58" s="4006"/>
      <c r="AT58" s="4006"/>
      <c r="AU58" s="4006"/>
      <c r="AV58" s="4006"/>
      <c r="AW58" s="4006"/>
      <c r="AX58" s="4006"/>
      <c r="AY58" s="4006"/>
      <c r="AZ58" s="4006"/>
      <c r="BA58" s="4006"/>
      <c r="BB58" s="4006"/>
      <c r="BC58" s="4006"/>
      <c r="BD58" s="4006"/>
      <c r="BE58" s="4006"/>
      <c r="BF58" s="4006"/>
      <c r="BG58" s="4006"/>
      <c r="BH58" s="4006"/>
      <c r="BI58" s="4006"/>
      <c r="BJ58" s="4006"/>
      <c r="BK58" s="4006"/>
      <c r="BL58" s="4006"/>
      <c r="BM58" s="4006"/>
      <c r="BN58" s="4006"/>
      <c r="BO58" s="4006"/>
      <c r="BP58" s="4006"/>
      <c r="BQ58" s="4006"/>
      <c r="BR58" s="4006"/>
    </row>
    <row r="59" spans="1:70" ht="15" customHeight="1">
      <c r="A59" s="4187"/>
      <c r="B59" s="4038"/>
      <c r="C59" s="4038"/>
      <c r="D59" s="4038"/>
      <c r="E59" s="4038"/>
      <c r="F59" s="4038"/>
      <c r="G59" s="4038"/>
      <c r="H59" s="4038"/>
      <c r="I59" s="4038"/>
      <c r="J59" s="4038"/>
      <c r="K59" s="4038"/>
      <c r="L59" s="4038"/>
      <c r="M59" s="4038"/>
      <c r="N59" s="4038"/>
      <c r="O59" s="4038"/>
      <c r="P59" s="4038"/>
      <c r="Q59" s="4038"/>
      <c r="R59" s="4038"/>
      <c r="S59" s="4038"/>
      <c r="T59" s="4038"/>
      <c r="U59" s="4038"/>
      <c r="V59" s="4038"/>
      <c r="W59" s="4035"/>
      <c r="X59" s="4036"/>
      <c r="Y59" s="4037"/>
      <c r="Z59" s="4035"/>
      <c r="AA59" s="4036"/>
      <c r="AB59" s="4037"/>
      <c r="AC59" s="4038"/>
      <c r="AD59" s="4038"/>
      <c r="AE59" s="4038"/>
      <c r="AF59" s="4042"/>
      <c r="AG59" s="4043"/>
      <c r="AH59" s="4044"/>
      <c r="AI59" s="4028" t="s">
        <v>120</v>
      </c>
      <c r="AJ59" s="4028"/>
      <c r="AK59" s="4028"/>
      <c r="AL59" s="4028" t="s">
        <v>121</v>
      </c>
      <c r="AM59" s="4028"/>
      <c r="AN59" s="4028"/>
      <c r="AO59" s="4028" t="s">
        <v>96</v>
      </c>
      <c r="AP59" s="4028"/>
      <c r="AQ59" s="4028"/>
      <c r="AR59" s="4028"/>
      <c r="AS59" s="4028" t="s">
        <v>97</v>
      </c>
      <c r="AT59" s="4028"/>
      <c r="AU59" s="4028"/>
      <c r="AV59" s="4028"/>
      <c r="AW59" s="4028" t="s">
        <v>98</v>
      </c>
      <c r="AX59" s="4028"/>
      <c r="AY59" s="4028"/>
      <c r="AZ59" s="4028"/>
      <c r="BA59" s="4052" t="s">
        <v>122</v>
      </c>
      <c r="BB59" s="4053"/>
      <c r="BC59" s="4053"/>
      <c r="BD59" s="4053"/>
      <c r="BE59" s="4053"/>
      <c r="BF59" s="4053"/>
      <c r="BG59" s="4053"/>
      <c r="BH59" s="4054"/>
      <c r="BI59" s="4028" t="s">
        <v>96</v>
      </c>
      <c r="BJ59" s="4028"/>
      <c r="BK59" s="4028"/>
      <c r="BL59" s="4028" t="s">
        <v>97</v>
      </c>
      <c r="BM59" s="4028"/>
      <c r="BN59" s="4028"/>
      <c r="BO59" s="4028" t="s">
        <v>123</v>
      </c>
      <c r="BP59" s="4028"/>
      <c r="BQ59" s="4028"/>
      <c r="BR59" s="4028"/>
    </row>
    <row r="60" spans="1:70" ht="15" customHeight="1">
      <c r="A60" s="4187"/>
      <c r="B60" s="4006"/>
      <c r="C60" s="4006"/>
      <c r="D60" s="4006"/>
      <c r="E60" s="4006"/>
      <c r="F60" s="4006"/>
      <c r="G60" s="4006"/>
      <c r="H60" s="4006"/>
      <c r="I60" s="4006"/>
      <c r="J60" s="4006"/>
      <c r="K60" s="4006"/>
      <c r="L60" s="4006"/>
      <c r="M60" s="4006"/>
      <c r="N60" s="4006"/>
      <c r="O60" s="4006"/>
      <c r="P60" s="4006"/>
      <c r="Q60" s="4006"/>
      <c r="R60" s="4006"/>
      <c r="S60" s="4006"/>
      <c r="T60" s="4006"/>
      <c r="U60" s="4006"/>
      <c r="V60" s="4006"/>
      <c r="W60" s="4006"/>
      <c r="X60" s="4006"/>
      <c r="Y60" s="4006"/>
      <c r="Z60" s="4006"/>
      <c r="AA60" s="4006"/>
      <c r="AB60" s="4006"/>
      <c r="AC60" s="4006"/>
      <c r="AD60" s="4006"/>
      <c r="AE60" s="4006"/>
      <c r="AF60" s="4045"/>
      <c r="AG60" s="4046"/>
      <c r="AH60" s="4047"/>
      <c r="AI60" s="4027"/>
      <c r="AJ60" s="4027"/>
      <c r="AK60" s="4027"/>
      <c r="AL60" s="4006"/>
      <c r="AM60" s="4006"/>
      <c r="AN60" s="4006"/>
      <c r="AO60" s="4006"/>
      <c r="AP60" s="4006"/>
      <c r="AQ60" s="4006"/>
      <c r="AR60" s="4006"/>
      <c r="AS60" s="4023"/>
      <c r="AT60" s="4023"/>
      <c r="AU60" s="4023"/>
      <c r="AV60" s="4023"/>
      <c r="AW60" s="4023"/>
      <c r="AX60" s="4023"/>
      <c r="AY60" s="4023"/>
      <c r="AZ60" s="4023"/>
      <c r="BA60" s="4024"/>
      <c r="BB60" s="4025"/>
      <c r="BC60" s="4025"/>
      <c r="BD60" s="4025"/>
      <c r="BE60" s="4025"/>
      <c r="BF60" s="4025"/>
      <c r="BG60" s="4025"/>
      <c r="BH60" s="4026"/>
      <c r="BI60" s="4023"/>
      <c r="BJ60" s="4023"/>
      <c r="BK60" s="4023"/>
      <c r="BL60" s="4023"/>
      <c r="BM60" s="4023"/>
      <c r="BN60" s="4023"/>
      <c r="BO60" s="4023"/>
      <c r="BP60" s="4023"/>
      <c r="BQ60" s="4023"/>
      <c r="BR60" s="4023"/>
    </row>
    <row r="61" spans="1:70" ht="15" customHeight="1">
      <c r="A61" s="4187"/>
      <c r="B61" s="4005" t="s">
        <v>124</v>
      </c>
      <c r="C61" s="4005"/>
      <c r="D61" s="4005"/>
      <c r="E61" s="4007"/>
      <c r="F61" s="4008"/>
      <c r="G61" s="4008"/>
      <c r="H61" s="4008"/>
      <c r="I61" s="4008"/>
      <c r="J61" s="4008"/>
      <c r="K61" s="4008"/>
      <c r="L61" s="4008"/>
      <c r="M61" s="4008"/>
      <c r="N61" s="4008"/>
      <c r="O61" s="4008"/>
      <c r="P61" s="4008"/>
      <c r="Q61" s="4008"/>
      <c r="R61" s="4008"/>
      <c r="S61" s="4008"/>
      <c r="T61" s="4008"/>
      <c r="U61" s="4008"/>
      <c r="V61" s="4008"/>
      <c r="W61" s="4008"/>
      <c r="X61" s="4008"/>
      <c r="Y61" s="4008"/>
      <c r="Z61" s="4008"/>
      <c r="AA61" s="4008"/>
      <c r="AB61" s="4008"/>
      <c r="AC61" s="4008"/>
      <c r="AD61" s="4008"/>
      <c r="AE61" s="4008"/>
      <c r="AF61" s="4008"/>
      <c r="AG61" s="4008"/>
      <c r="AH61" s="4008"/>
      <c r="AI61" s="4008"/>
      <c r="AJ61" s="4008"/>
      <c r="AK61" s="4008"/>
      <c r="AL61" s="4008"/>
      <c r="AM61" s="4008"/>
      <c r="AN61" s="4008"/>
      <c r="AO61" s="4008"/>
      <c r="AP61" s="4008"/>
      <c r="AQ61" s="4008"/>
      <c r="AR61" s="4008"/>
      <c r="AS61" s="4008"/>
      <c r="AT61" s="4008"/>
      <c r="AU61" s="4008"/>
      <c r="AV61" s="4008"/>
      <c r="AW61" s="4008"/>
      <c r="AX61" s="4008"/>
      <c r="AY61" s="4008"/>
      <c r="AZ61" s="4008"/>
      <c r="BA61" s="4008"/>
      <c r="BB61" s="4008"/>
      <c r="BC61" s="4008"/>
      <c r="BD61" s="4008"/>
      <c r="BE61" s="4008"/>
      <c r="BF61" s="4008"/>
      <c r="BG61" s="4008"/>
      <c r="BH61" s="4008"/>
      <c r="BI61" s="4008"/>
      <c r="BJ61" s="4008"/>
      <c r="BK61" s="4008"/>
      <c r="BL61" s="4008"/>
      <c r="BM61" s="4008"/>
      <c r="BN61" s="4008"/>
      <c r="BO61" s="4008"/>
      <c r="BP61" s="4008"/>
      <c r="BQ61" s="4008"/>
      <c r="BR61" s="4009"/>
    </row>
    <row r="62" spans="1:70" ht="15" customHeight="1">
      <c r="A62" s="4187"/>
      <c r="B62" s="4006"/>
      <c r="C62" s="4006"/>
      <c r="D62" s="4006"/>
      <c r="E62" s="4010" t="s">
        <v>125</v>
      </c>
      <c r="F62" s="4010"/>
      <c r="G62" s="4010"/>
      <c r="H62" s="4010"/>
      <c r="I62" s="4010"/>
      <c r="J62" s="4010"/>
      <c r="K62" s="4010"/>
      <c r="L62" s="4010"/>
      <c r="M62" s="4010"/>
      <c r="N62" s="4011"/>
      <c r="O62" s="4012"/>
      <c r="P62" s="4012"/>
      <c r="Q62" s="4012"/>
      <c r="R62" s="4012"/>
      <c r="S62" s="4012"/>
      <c r="T62" s="4012"/>
      <c r="U62" s="4012"/>
      <c r="V62" s="4012"/>
      <c r="W62" s="4012"/>
      <c r="X62" s="4012"/>
      <c r="Y62" s="4012"/>
      <c r="Z62" s="4012"/>
      <c r="AA62" s="4012"/>
      <c r="AB62" s="4012"/>
      <c r="AC62" s="4012"/>
      <c r="AD62" s="4012"/>
      <c r="AE62" s="4012"/>
      <c r="AF62" s="4012"/>
      <c r="AG62" s="4012"/>
      <c r="AH62" s="4012"/>
      <c r="AI62" s="4012"/>
      <c r="AJ62" s="4012"/>
      <c r="AK62" s="4012"/>
      <c r="AL62" s="4012"/>
      <c r="AM62" s="4012"/>
      <c r="AN62" s="4012"/>
      <c r="AO62" s="4012"/>
      <c r="AP62" s="4012"/>
      <c r="AQ62" s="4012"/>
      <c r="AR62" s="4012"/>
      <c r="AS62" s="4012"/>
      <c r="AT62" s="4012"/>
      <c r="AU62" s="4012"/>
      <c r="AV62" s="4012"/>
      <c r="AW62" s="4012"/>
      <c r="AX62" s="4012"/>
      <c r="AY62" s="4012"/>
      <c r="AZ62" s="4012"/>
      <c r="BA62" s="4012"/>
      <c r="BB62" s="4012"/>
      <c r="BC62" s="4012"/>
      <c r="BD62" s="4012"/>
      <c r="BE62" s="4012"/>
      <c r="BF62" s="4012"/>
      <c r="BG62" s="4012"/>
      <c r="BH62" s="4012"/>
      <c r="BI62" s="4012"/>
      <c r="BJ62" s="4012"/>
      <c r="BK62" s="4012"/>
      <c r="BL62" s="4012"/>
      <c r="BM62" s="4012"/>
      <c r="BN62" s="4012"/>
      <c r="BO62" s="4012"/>
      <c r="BP62" s="4012"/>
      <c r="BQ62" s="4012"/>
      <c r="BR62" s="4013"/>
    </row>
    <row r="63" spans="1:70" ht="15" customHeight="1">
      <c r="A63" s="4187"/>
      <c r="B63" s="4006"/>
      <c r="C63" s="4006"/>
      <c r="D63" s="4006"/>
      <c r="E63" s="4010"/>
      <c r="F63" s="4010"/>
      <c r="G63" s="4010"/>
      <c r="H63" s="4010"/>
      <c r="I63" s="4010"/>
      <c r="J63" s="4010"/>
      <c r="K63" s="4010"/>
      <c r="L63" s="4010"/>
      <c r="M63" s="4010"/>
      <c r="N63" s="4014"/>
      <c r="O63" s="4015"/>
      <c r="P63" s="4015"/>
      <c r="Q63" s="4015"/>
      <c r="R63" s="4015"/>
      <c r="S63" s="4015"/>
      <c r="T63" s="4015"/>
      <c r="U63" s="4015"/>
      <c r="V63" s="4015"/>
      <c r="W63" s="4015"/>
      <c r="X63" s="4015"/>
      <c r="Y63" s="4015"/>
      <c r="Z63" s="4015"/>
      <c r="AA63" s="4015"/>
      <c r="AB63" s="4015"/>
      <c r="AC63" s="4015"/>
      <c r="AD63" s="4015"/>
      <c r="AE63" s="4015"/>
      <c r="AF63" s="4015"/>
      <c r="AG63" s="4015"/>
      <c r="AH63" s="4015"/>
      <c r="AI63" s="4015"/>
      <c r="AJ63" s="4015"/>
      <c r="AK63" s="4015"/>
      <c r="AL63" s="4015"/>
      <c r="AM63" s="4015"/>
      <c r="AN63" s="4015"/>
      <c r="AO63" s="4015"/>
      <c r="AP63" s="4015"/>
      <c r="AQ63" s="4015"/>
      <c r="AR63" s="4015"/>
      <c r="AS63" s="4015"/>
      <c r="AT63" s="4015"/>
      <c r="AU63" s="4015"/>
      <c r="AV63" s="4015"/>
      <c r="AW63" s="4015"/>
      <c r="AX63" s="4015"/>
      <c r="AY63" s="4015"/>
      <c r="AZ63" s="4015"/>
      <c r="BA63" s="4015"/>
      <c r="BB63" s="4015"/>
      <c r="BC63" s="4015"/>
      <c r="BD63" s="4015"/>
      <c r="BE63" s="4015"/>
      <c r="BF63" s="4015"/>
      <c r="BG63" s="4015"/>
      <c r="BH63" s="4015"/>
      <c r="BI63" s="4015"/>
      <c r="BJ63" s="4015"/>
      <c r="BK63" s="4015"/>
      <c r="BL63" s="4015"/>
      <c r="BM63" s="4015"/>
      <c r="BN63" s="4015"/>
      <c r="BO63" s="4015"/>
      <c r="BP63" s="4015"/>
      <c r="BQ63" s="4015"/>
      <c r="BR63" s="4016"/>
    </row>
    <row r="64" spans="1:70" ht="15" customHeight="1">
      <c r="A64" s="4187"/>
      <c r="B64" s="4006"/>
      <c r="C64" s="4006"/>
      <c r="D64" s="4006"/>
      <c r="E64" s="4010" t="s">
        <v>126</v>
      </c>
      <c r="F64" s="4010"/>
      <c r="G64" s="4010"/>
      <c r="H64" s="4010"/>
      <c r="I64" s="4010"/>
      <c r="J64" s="4010"/>
      <c r="K64" s="4010"/>
      <c r="L64" s="4010"/>
      <c r="M64" s="4010"/>
      <c r="N64" s="4017" t="s">
        <v>128</v>
      </c>
      <c r="O64" s="4018"/>
      <c r="P64" s="4018"/>
      <c r="Q64" s="4018"/>
      <c r="R64" s="4018"/>
      <c r="S64" s="4018"/>
      <c r="T64" s="4018"/>
      <c r="U64" s="4018"/>
      <c r="V64" s="4018"/>
      <c r="W64" s="4018"/>
      <c r="X64" s="4018"/>
      <c r="Y64" s="4018"/>
      <c r="Z64" s="4018"/>
      <c r="AA64" s="4018"/>
      <c r="AB64" s="4018"/>
      <c r="AC64" s="4018"/>
      <c r="AD64" s="4018"/>
      <c r="AE64" s="4018"/>
      <c r="AF64" s="4018"/>
      <c r="AG64" s="4018"/>
      <c r="AH64" s="4018"/>
      <c r="AI64" s="4018"/>
      <c r="AJ64" s="4018"/>
      <c r="AK64" s="4018"/>
      <c r="AL64" s="4018"/>
      <c r="AM64" s="4018"/>
      <c r="AN64" s="4018"/>
      <c r="AO64" s="4018"/>
      <c r="AP64" s="4018"/>
      <c r="AQ64" s="4018"/>
      <c r="AR64" s="4018"/>
      <c r="AS64" s="4018"/>
      <c r="AT64" s="4018"/>
      <c r="AU64" s="4018"/>
      <c r="AV64" s="4018"/>
      <c r="AW64" s="4018"/>
      <c r="AX64" s="4018"/>
      <c r="AY64" s="4018"/>
      <c r="AZ64" s="4018"/>
      <c r="BA64" s="4018"/>
      <c r="BB64" s="4018"/>
      <c r="BC64" s="4018"/>
      <c r="BD64" s="4018"/>
      <c r="BE64" s="4018"/>
      <c r="BF64" s="4018"/>
      <c r="BG64" s="4018"/>
      <c r="BH64" s="4018"/>
      <c r="BI64" s="4018"/>
      <c r="BJ64" s="4018"/>
      <c r="BK64" s="4018"/>
      <c r="BL64" s="4018"/>
      <c r="BM64" s="4018"/>
      <c r="BN64" s="4018"/>
      <c r="BO64" s="4018"/>
      <c r="BP64" s="4018"/>
      <c r="BQ64" s="4018"/>
      <c r="BR64" s="4019"/>
    </row>
    <row r="65" spans="1:70" ht="15" customHeight="1">
      <c r="A65" s="4187"/>
      <c r="B65" s="4006"/>
      <c r="C65" s="4006"/>
      <c r="D65" s="4006"/>
      <c r="E65" s="4010"/>
      <c r="F65" s="4010"/>
      <c r="G65" s="4010"/>
      <c r="H65" s="4010"/>
      <c r="I65" s="4010"/>
      <c r="J65" s="4010"/>
      <c r="K65" s="4010"/>
      <c r="L65" s="4010"/>
      <c r="M65" s="4010"/>
      <c r="N65" s="4020"/>
      <c r="O65" s="4021"/>
      <c r="P65" s="4021"/>
      <c r="Q65" s="4021"/>
      <c r="R65" s="4021"/>
      <c r="S65" s="4021"/>
      <c r="T65" s="4021"/>
      <c r="U65" s="4021"/>
      <c r="V65" s="4021"/>
      <c r="W65" s="4021"/>
      <c r="X65" s="4021"/>
      <c r="Y65" s="4021"/>
      <c r="Z65" s="4021"/>
      <c r="AA65" s="4021"/>
      <c r="AB65" s="4021"/>
      <c r="AC65" s="4021"/>
      <c r="AD65" s="4021"/>
      <c r="AE65" s="4021"/>
      <c r="AF65" s="4021"/>
      <c r="AG65" s="4021"/>
      <c r="AH65" s="4021"/>
      <c r="AI65" s="4021"/>
      <c r="AJ65" s="4021"/>
      <c r="AK65" s="4021"/>
      <c r="AL65" s="4021"/>
      <c r="AM65" s="4021"/>
      <c r="AN65" s="4021"/>
      <c r="AO65" s="4021"/>
      <c r="AP65" s="4021"/>
      <c r="AQ65" s="4021"/>
      <c r="AR65" s="4021"/>
      <c r="AS65" s="4021"/>
      <c r="AT65" s="4021"/>
      <c r="AU65" s="4021"/>
      <c r="AV65" s="4021"/>
      <c r="AW65" s="4021"/>
      <c r="AX65" s="4021"/>
      <c r="AY65" s="4021"/>
      <c r="AZ65" s="4021"/>
      <c r="BA65" s="4021"/>
      <c r="BB65" s="4021"/>
      <c r="BC65" s="4021"/>
      <c r="BD65" s="4021"/>
      <c r="BE65" s="4021"/>
      <c r="BF65" s="4021"/>
      <c r="BG65" s="4021"/>
      <c r="BH65" s="4021"/>
      <c r="BI65" s="4021"/>
      <c r="BJ65" s="4021"/>
      <c r="BK65" s="4021"/>
      <c r="BL65" s="4021"/>
      <c r="BM65" s="4021"/>
      <c r="BN65" s="4021"/>
      <c r="BO65" s="4021"/>
      <c r="BP65" s="4021"/>
      <c r="BQ65" s="4021"/>
      <c r="BR65" s="4022"/>
    </row>
  </sheetData>
  <sheetProtection algorithmName="SHA-512" hashValue="ZQLWmOcngbIyu4Nx2ko/cE/uUmPEPqpS9FE8GGYBY/CEgeR4st/vTKrEvttce6akbJBUFX0ZiqEBGv2trKmbWQ==" saltValue="4/qbV7my1KcSekJyB1ySLA==" spinCount="100000" sheet="1" objects="1" scenarios="1"/>
  <mergeCells count="238">
    <mergeCell ref="B20:O20"/>
    <mergeCell ref="P20:AC20"/>
    <mergeCell ref="AD20:AQ20"/>
    <mergeCell ref="AR20:BE20"/>
    <mergeCell ref="BF20:BR20"/>
    <mergeCell ref="A21:A65"/>
    <mergeCell ref="B21:O22"/>
    <mergeCell ref="AD21:AH22"/>
    <mergeCell ref="AI21:AM22"/>
    <mergeCell ref="AN21:AQ22"/>
    <mergeCell ref="A14:A20"/>
    <mergeCell ref="B14:E19"/>
    <mergeCell ref="F14:H19"/>
    <mergeCell ref="I14:AM19"/>
    <mergeCell ref="AN14:BR14"/>
    <mergeCell ref="AN15:BR15"/>
    <mergeCell ref="AN16:BR16"/>
    <mergeCell ref="AN17:AP19"/>
    <mergeCell ref="AQ17:BR17"/>
    <mergeCell ref="AQ18:BR19"/>
    <mergeCell ref="BP23:BR25"/>
    <mergeCell ref="B25:K25"/>
    <mergeCell ref="L25:O25"/>
    <mergeCell ref="AD25:AH25"/>
    <mergeCell ref="AI25:AR25"/>
    <mergeCell ref="AS25:AW25"/>
    <mergeCell ref="BD25:BK25"/>
    <mergeCell ref="BL25:BO25"/>
    <mergeCell ref="P22:AC22"/>
    <mergeCell ref="B23:O24"/>
    <mergeCell ref="P23:AC25"/>
    <mergeCell ref="AD23:AW24"/>
    <mergeCell ref="AX23:BC25"/>
    <mergeCell ref="BD23:BO24"/>
    <mergeCell ref="AR21:AV22"/>
    <mergeCell ref="AW21:BA22"/>
    <mergeCell ref="BB21:BE22"/>
    <mergeCell ref="BF21:BJ22"/>
    <mergeCell ref="BK21:BN22"/>
    <mergeCell ref="BO21:BR22"/>
    <mergeCell ref="AX26:BC27"/>
    <mergeCell ref="BD26:BG27"/>
    <mergeCell ref="BH26:BK27"/>
    <mergeCell ref="BL26:BO27"/>
    <mergeCell ref="BP26:BR27"/>
    <mergeCell ref="B27:F27"/>
    <mergeCell ref="G27:K27"/>
    <mergeCell ref="AG26:AH27"/>
    <mergeCell ref="AI26:AL27"/>
    <mergeCell ref="AM26:AP27"/>
    <mergeCell ref="AQ26:AR27"/>
    <mergeCell ref="AS26:AU27"/>
    <mergeCell ref="AV26:AW27"/>
    <mergeCell ref="B26:F26"/>
    <mergeCell ref="G26:K26"/>
    <mergeCell ref="L26:O27"/>
    <mergeCell ref="P26:V27"/>
    <mergeCell ref="W26:AC27"/>
    <mergeCell ref="AD26:AF27"/>
    <mergeCell ref="B28:V28"/>
    <mergeCell ref="W28:AL28"/>
    <mergeCell ref="AM28:BB28"/>
    <mergeCell ref="BC28:BR28"/>
    <mergeCell ref="D29:U29"/>
    <mergeCell ref="BC29:BJ30"/>
    <mergeCell ref="BK29:BR30"/>
    <mergeCell ref="B30:V30"/>
    <mergeCell ref="W30:AL30"/>
    <mergeCell ref="AM30:BB30"/>
    <mergeCell ref="B31:BR34"/>
    <mergeCell ref="B35:E36"/>
    <mergeCell ref="F35:J36"/>
    <mergeCell ref="S35:W36"/>
    <mergeCell ref="AF35:AJ36"/>
    <mergeCell ref="AS35:AW36"/>
    <mergeCell ref="BF35:BJ36"/>
    <mergeCell ref="K36:R36"/>
    <mergeCell ref="X36:AE36"/>
    <mergeCell ref="AK36:AR36"/>
    <mergeCell ref="AX36:BE36"/>
    <mergeCell ref="BK36:BR36"/>
    <mergeCell ref="B37:E40"/>
    <mergeCell ref="F37:K38"/>
    <mergeCell ref="L37:R38"/>
    <mergeCell ref="S37:X38"/>
    <mergeCell ref="Y37:AB38"/>
    <mergeCell ref="AC37:AF38"/>
    <mergeCell ref="AG37:AJ38"/>
    <mergeCell ref="AK37:AP38"/>
    <mergeCell ref="AQ37:AW38"/>
    <mergeCell ref="AX37:BD38"/>
    <mergeCell ref="BE37:BR38"/>
    <mergeCell ref="F39:K40"/>
    <mergeCell ref="L39:R40"/>
    <mergeCell ref="S39:X40"/>
    <mergeCell ref="Y39:AB40"/>
    <mergeCell ref="AC39:AF40"/>
    <mergeCell ref="AG39:AJ40"/>
    <mergeCell ref="AK39:AP40"/>
    <mergeCell ref="AQ39:AW40"/>
    <mergeCell ref="AX39:BD40"/>
    <mergeCell ref="BE39:BR40"/>
    <mergeCell ref="B41:E44"/>
    <mergeCell ref="F41:I41"/>
    <mergeCell ref="J41:AB41"/>
    <mergeCell ref="AC41:AC43"/>
    <mergeCell ref="AD41:AE43"/>
    <mergeCell ref="AF41:AK44"/>
    <mergeCell ref="AL41:AR44"/>
    <mergeCell ref="AS41:AX42"/>
    <mergeCell ref="AY41:BE41"/>
    <mergeCell ref="BF41:BK42"/>
    <mergeCell ref="BL41:BR41"/>
    <mergeCell ref="F42:I43"/>
    <mergeCell ref="J42:AB42"/>
    <mergeCell ref="AY42:BE42"/>
    <mergeCell ref="BL42:BR42"/>
    <mergeCell ref="J43:AB43"/>
    <mergeCell ref="AS43:AX44"/>
    <mergeCell ref="AY43:BE44"/>
    <mergeCell ref="BF43:BK44"/>
    <mergeCell ref="BL43:BR44"/>
    <mergeCell ref="F44:AE44"/>
    <mergeCell ref="B45:C56"/>
    <mergeCell ref="D45:E47"/>
    <mergeCell ref="F45:I45"/>
    <mergeCell ref="J45:AB45"/>
    <mergeCell ref="AC45:AC46"/>
    <mergeCell ref="AD45:AE46"/>
    <mergeCell ref="BJ45:BR56"/>
    <mergeCell ref="F46:I46"/>
    <mergeCell ref="J46:AB46"/>
    <mergeCell ref="AJ46:AM46"/>
    <mergeCell ref="AN46:BF46"/>
    <mergeCell ref="F47:AE47"/>
    <mergeCell ref="AJ47:BI47"/>
    <mergeCell ref="AJ48:AM48"/>
    <mergeCell ref="AN48:BF48"/>
    <mergeCell ref="BG48:BG49"/>
    <mergeCell ref="AF45:AG56"/>
    <mergeCell ref="AH45:AI47"/>
    <mergeCell ref="AJ45:AM45"/>
    <mergeCell ref="AN45:BF45"/>
    <mergeCell ref="BG45:BG46"/>
    <mergeCell ref="BH45:BI46"/>
    <mergeCell ref="BH48:BI49"/>
    <mergeCell ref="AJ49:AM49"/>
    <mergeCell ref="AN49:BF49"/>
    <mergeCell ref="AJ50:BI50"/>
    <mergeCell ref="D48:E50"/>
    <mergeCell ref="F48:I48"/>
    <mergeCell ref="J48:AB48"/>
    <mergeCell ref="AC48:AC49"/>
    <mergeCell ref="AD48:AE49"/>
    <mergeCell ref="AH48:AI50"/>
    <mergeCell ref="F49:I49"/>
    <mergeCell ref="J49:AB49"/>
    <mergeCell ref="F50:AE50"/>
    <mergeCell ref="AJ51:AM51"/>
    <mergeCell ref="AN51:BF51"/>
    <mergeCell ref="BG51:BG52"/>
    <mergeCell ref="BH51:BI52"/>
    <mergeCell ref="F52:I52"/>
    <mergeCell ref="J52:AB52"/>
    <mergeCell ref="AJ52:AM52"/>
    <mergeCell ref="AN52:BF52"/>
    <mergeCell ref="D51:E53"/>
    <mergeCell ref="F51:I51"/>
    <mergeCell ref="J51:AB51"/>
    <mergeCell ref="AC51:AC52"/>
    <mergeCell ref="AD51:AE52"/>
    <mergeCell ref="AH51:AI53"/>
    <mergeCell ref="F53:AE53"/>
    <mergeCell ref="AJ53:BI53"/>
    <mergeCell ref="D54:E56"/>
    <mergeCell ref="F54:I54"/>
    <mergeCell ref="J54:AB54"/>
    <mergeCell ref="AC54:AC55"/>
    <mergeCell ref="AD54:AE55"/>
    <mergeCell ref="AH54:AI56"/>
    <mergeCell ref="AJ54:AM54"/>
    <mergeCell ref="AN54:BF54"/>
    <mergeCell ref="BG54:BG55"/>
    <mergeCell ref="Q57:V57"/>
    <mergeCell ref="Q58:S59"/>
    <mergeCell ref="T58:V59"/>
    <mergeCell ref="BH54:BI55"/>
    <mergeCell ref="F55:I55"/>
    <mergeCell ref="J55:AB55"/>
    <mergeCell ref="AJ55:AM55"/>
    <mergeCell ref="AN55:BF55"/>
    <mergeCell ref="F56:AE56"/>
    <mergeCell ref="AJ56:BI56"/>
    <mergeCell ref="AW59:AZ59"/>
    <mergeCell ref="BA59:BH59"/>
    <mergeCell ref="BI59:BK59"/>
    <mergeCell ref="BL59:BN59"/>
    <mergeCell ref="BO59:BR59"/>
    <mergeCell ref="B60:D60"/>
    <mergeCell ref="E60:G60"/>
    <mergeCell ref="H60:J60"/>
    <mergeCell ref="K60:M60"/>
    <mergeCell ref="N60:P60"/>
    <mergeCell ref="W57:Y59"/>
    <mergeCell ref="Z57:AB59"/>
    <mergeCell ref="AC57:AE59"/>
    <mergeCell ref="AF57:AH60"/>
    <mergeCell ref="AI57:AZ58"/>
    <mergeCell ref="BA57:BR58"/>
    <mergeCell ref="AI59:AK59"/>
    <mergeCell ref="AL59:AN59"/>
    <mergeCell ref="AO59:AR59"/>
    <mergeCell ref="AS59:AV59"/>
    <mergeCell ref="B57:D59"/>
    <mergeCell ref="E57:G59"/>
    <mergeCell ref="H57:J59"/>
    <mergeCell ref="K57:M59"/>
    <mergeCell ref="BL60:BN60"/>
    <mergeCell ref="BO60:BR60"/>
    <mergeCell ref="N57:P59"/>
    <mergeCell ref="B61:D65"/>
    <mergeCell ref="E61:BR61"/>
    <mergeCell ref="E62:M63"/>
    <mergeCell ref="N62:BR63"/>
    <mergeCell ref="E64:M65"/>
    <mergeCell ref="N64:BR65"/>
    <mergeCell ref="AL60:AN60"/>
    <mergeCell ref="AO60:AR60"/>
    <mergeCell ref="AS60:AV60"/>
    <mergeCell ref="AW60:AZ60"/>
    <mergeCell ref="BA60:BH60"/>
    <mergeCell ref="BI60:BK60"/>
    <mergeCell ref="Q60:S60"/>
    <mergeCell ref="T60:V60"/>
    <mergeCell ref="W60:Y60"/>
    <mergeCell ref="Z60:AB60"/>
    <mergeCell ref="AC60:AE60"/>
    <mergeCell ref="AI60:AK60"/>
  </mergeCells>
  <phoneticPr fontId="2"/>
  <dataValidations count="3">
    <dataValidation type="whole" allowBlank="1" showInputMessage="1" showErrorMessage="1" errorTitle="地震保険料控除額" error="０円から50,000円の間以外は入力できません。_x000a_源泉徴収票をご確認ください。" sqref="AM32:BB32" xr:uid="{6A9E67B8-2ABB-44A9-8B2A-769477CC3825}">
      <formula1>0</formula1>
      <formula2>50000</formula2>
    </dataValidation>
    <dataValidation type="whole" allowBlank="1" showInputMessage="1" showErrorMessage="1" errorTitle="生命保険料控除" error="０円から120,000円を超える数字は入力できません。_x000a_源泉徴収票をご確認ください。" promptTitle="生命保険料控除額" prompt="源泉徴収票に記載されている生命保険料の控除額を入力してください。" sqref="W32:AL32" xr:uid="{C599A615-97F7-4BC3-BE8D-B35ECC4CB010}">
      <formula1>0</formula1>
      <formula2>120000</formula2>
    </dataValidation>
    <dataValidation type="custom" allowBlank="1" showInputMessage="1" showErrorMessage="1" error="数値のみ入力してください。" sqref="P22:AC22 D29:U29 B30:V30 W30:AL30 AM30:BB30 K36:R36 X36:AE36 AK36:AR36 AX36:BE36 BK36:BR36 BL42:BR42" xr:uid="{C14437A8-2C5A-4B71-8F28-53CF9BA81203}">
      <formula1>ISNUMBER(B22)</formula1>
    </dataValidation>
  </dataValidations>
  <pageMargins left="0.7" right="0.7" top="0.75" bottom="0.75"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045AB-6B5A-454E-803D-B299713DEED1}">
  <sheetPr codeName="Sheet5">
    <tabColor rgb="FFFF0000"/>
    <pageSetUpPr autoPageBreaks="0"/>
  </sheetPr>
  <dimension ref="B2:L39"/>
  <sheetViews>
    <sheetView showGridLines="0" showRowColHeaders="0" workbookViewId="0"/>
  </sheetViews>
  <sheetFormatPr defaultRowHeight="15.75"/>
  <cols>
    <col min="1" max="1" width="9" style="34"/>
    <col min="2" max="2" width="1.625" style="34" customWidth="1"/>
    <col min="3" max="3" width="10.625" style="34" customWidth="1"/>
    <col min="4" max="4" width="15.625" style="34" customWidth="1"/>
    <col min="5" max="5" width="9" style="34"/>
    <col min="6" max="6" width="15.625" style="34" customWidth="1"/>
    <col min="7" max="16384" width="9" style="34"/>
  </cols>
  <sheetData>
    <row r="2" spans="2:12" ht="28.5">
      <c r="B2" s="577" t="s">
        <v>1972</v>
      </c>
    </row>
    <row r="4" spans="2:12" ht="9.9499999999999993" customHeight="1">
      <c r="B4" s="578"/>
      <c r="C4" s="579"/>
      <c r="D4" s="579"/>
      <c r="E4" s="579"/>
      <c r="F4" s="579"/>
      <c r="G4" s="579"/>
      <c r="H4" s="579"/>
      <c r="I4" s="579"/>
      <c r="J4" s="580"/>
    </row>
    <row r="5" spans="2:12">
      <c r="B5" s="581"/>
      <c r="C5" s="347" t="s">
        <v>145</v>
      </c>
      <c r="D5" s="347"/>
      <c r="E5" s="347"/>
      <c r="F5" s="347"/>
      <c r="G5" s="347"/>
      <c r="H5" s="347"/>
      <c r="I5" s="347"/>
      <c r="J5" s="584"/>
    </row>
    <row r="6" spans="2:12">
      <c r="B6" s="581"/>
      <c r="C6" s="347" t="s">
        <v>187</v>
      </c>
      <c r="D6" s="347"/>
      <c r="E6" s="347"/>
      <c r="F6" s="347"/>
      <c r="G6" s="347"/>
      <c r="H6" s="347"/>
      <c r="I6" s="347"/>
      <c r="J6" s="584"/>
    </row>
    <row r="7" spans="2:12">
      <c r="B7" s="581"/>
      <c r="C7" s="347" t="s">
        <v>49</v>
      </c>
      <c r="D7" s="347"/>
      <c r="E7" s="347"/>
      <c r="F7" s="347"/>
      <c r="G7" s="347"/>
      <c r="H7" s="347"/>
      <c r="I7" s="347"/>
      <c r="J7" s="584"/>
    </row>
    <row r="8" spans="2:12">
      <c r="B8" s="581"/>
      <c r="C8" s="347" t="s">
        <v>146</v>
      </c>
      <c r="D8" s="347"/>
      <c r="E8" s="347"/>
      <c r="F8" s="347"/>
      <c r="G8" s="347"/>
      <c r="H8" s="347"/>
      <c r="I8" s="347"/>
      <c r="J8" s="584"/>
    </row>
    <row r="9" spans="2:12">
      <c r="B9" s="581"/>
      <c r="C9" s="34" t="s">
        <v>1957</v>
      </c>
      <c r="D9" s="347"/>
      <c r="E9" s="347"/>
      <c r="F9" s="347"/>
      <c r="G9" s="347"/>
      <c r="H9" s="347"/>
      <c r="I9" s="347"/>
      <c r="J9" s="584"/>
    </row>
    <row r="10" spans="2:12">
      <c r="B10" s="581"/>
      <c r="C10" s="347" t="s">
        <v>1958</v>
      </c>
      <c r="D10" s="347"/>
      <c r="E10" s="347"/>
      <c r="F10" s="347"/>
      <c r="G10" s="347"/>
      <c r="H10" s="347"/>
      <c r="I10" s="347"/>
      <c r="J10" s="584"/>
    </row>
    <row r="11" spans="2:12" ht="9.9499999999999993" customHeight="1">
      <c r="B11" s="586"/>
      <c r="C11" s="330"/>
      <c r="D11" s="330"/>
      <c r="E11" s="330"/>
      <c r="F11" s="330"/>
      <c r="G11" s="330"/>
      <c r="H11" s="330"/>
      <c r="I11" s="330"/>
      <c r="J11" s="587"/>
    </row>
    <row r="12" spans="2:12">
      <c r="B12" s="347"/>
      <c r="C12" s="347"/>
      <c r="D12" s="347"/>
      <c r="E12" s="347"/>
      <c r="F12" s="347"/>
      <c r="G12" s="347"/>
      <c r="H12" s="347"/>
      <c r="I12" s="347"/>
      <c r="J12" s="347"/>
    </row>
    <row r="13" spans="2:12" ht="31.5" customHeight="1">
      <c r="C13" s="347"/>
      <c r="D13" s="338" t="s">
        <v>1486</v>
      </c>
      <c r="E13" s="338" t="s">
        <v>1487</v>
      </c>
      <c r="F13" s="338" t="s">
        <v>1488</v>
      </c>
    </row>
    <row r="14" spans="2:12">
      <c r="C14" s="323" t="s">
        <v>34</v>
      </c>
      <c r="D14" s="29"/>
      <c r="E14" s="30"/>
      <c r="F14" s="594">
        <f>IFERROR(D14*E14,"")</f>
        <v>0</v>
      </c>
      <c r="H14" s="2911" t="s">
        <v>47</v>
      </c>
      <c r="I14" s="2234"/>
      <c r="J14" s="4236"/>
      <c r="K14" s="4237"/>
      <c r="L14" s="4238"/>
    </row>
    <row r="15" spans="2:12">
      <c r="C15" s="323" t="s">
        <v>35</v>
      </c>
      <c r="D15" s="29"/>
      <c r="E15" s="30"/>
      <c r="F15" s="594">
        <f t="shared" ref="F15:F25" si="0">IFERROR(D15*E15,"")</f>
        <v>0</v>
      </c>
      <c r="H15" s="2911" t="s">
        <v>48</v>
      </c>
      <c r="I15" s="2234"/>
      <c r="J15" s="4236"/>
      <c r="K15" s="4237"/>
      <c r="L15" s="4238"/>
    </row>
    <row r="16" spans="2:12">
      <c r="C16" s="323" t="s">
        <v>36</v>
      </c>
      <c r="D16" s="29"/>
      <c r="E16" s="30"/>
      <c r="F16" s="594">
        <f t="shared" si="0"/>
        <v>0</v>
      </c>
      <c r="H16" s="2911" t="s">
        <v>1489</v>
      </c>
      <c r="I16" s="2234"/>
      <c r="J16" s="4236"/>
      <c r="K16" s="4237"/>
      <c r="L16" s="4238"/>
    </row>
    <row r="17" spans="2:12">
      <c r="C17" s="323" t="s">
        <v>37</v>
      </c>
      <c r="D17" s="29"/>
      <c r="E17" s="30"/>
      <c r="F17" s="594">
        <f t="shared" si="0"/>
        <v>0</v>
      </c>
      <c r="H17" s="926"/>
      <c r="I17" s="926"/>
      <c r="J17" s="926"/>
      <c r="K17" s="926"/>
      <c r="L17" s="926"/>
    </row>
    <row r="18" spans="2:12">
      <c r="C18" s="323" t="s">
        <v>38</v>
      </c>
      <c r="D18" s="29"/>
      <c r="E18" s="30"/>
      <c r="F18" s="594">
        <f t="shared" si="0"/>
        <v>0</v>
      </c>
    </row>
    <row r="19" spans="2:12">
      <c r="B19" s="595"/>
      <c r="C19" s="323" t="s">
        <v>39</v>
      </c>
      <c r="D19" s="29"/>
      <c r="E19" s="30"/>
      <c r="F19" s="594">
        <f t="shared" si="0"/>
        <v>0</v>
      </c>
    </row>
    <row r="20" spans="2:12">
      <c r="B20" s="595"/>
      <c r="C20" s="323" t="s">
        <v>40</v>
      </c>
      <c r="D20" s="29"/>
      <c r="E20" s="30"/>
      <c r="F20" s="594">
        <f t="shared" si="0"/>
        <v>0</v>
      </c>
    </row>
    <row r="21" spans="2:12">
      <c r="B21" s="364"/>
      <c r="C21" s="323" t="s">
        <v>41</v>
      </c>
      <c r="D21" s="29"/>
      <c r="E21" s="30"/>
      <c r="F21" s="594">
        <f t="shared" si="0"/>
        <v>0</v>
      </c>
    </row>
    <row r="22" spans="2:12">
      <c r="B22" s="364"/>
      <c r="C22" s="323" t="s">
        <v>42</v>
      </c>
      <c r="D22" s="29"/>
      <c r="E22" s="30"/>
      <c r="F22" s="594">
        <f t="shared" si="0"/>
        <v>0</v>
      </c>
    </row>
    <row r="23" spans="2:12">
      <c r="B23" s="364"/>
      <c r="C23" s="323" t="s">
        <v>43</v>
      </c>
      <c r="D23" s="29"/>
      <c r="E23" s="30"/>
      <c r="F23" s="594">
        <f t="shared" si="0"/>
        <v>0</v>
      </c>
    </row>
    <row r="24" spans="2:12">
      <c r="B24" s="364"/>
      <c r="C24" s="323" t="s">
        <v>44</v>
      </c>
      <c r="D24" s="29"/>
      <c r="E24" s="30"/>
      <c r="F24" s="594">
        <f t="shared" si="0"/>
        <v>0</v>
      </c>
    </row>
    <row r="25" spans="2:12">
      <c r="B25" s="364"/>
      <c r="C25" s="323" t="s">
        <v>45</v>
      </c>
      <c r="D25" s="29"/>
      <c r="E25" s="30"/>
      <c r="F25" s="594">
        <f t="shared" si="0"/>
        <v>0</v>
      </c>
    </row>
    <row r="26" spans="2:12">
      <c r="B26" s="364"/>
      <c r="C26" s="323" t="s">
        <v>46</v>
      </c>
      <c r="D26" s="4239"/>
      <c r="E26" s="4240"/>
      <c r="F26" s="31">
        <v>0</v>
      </c>
    </row>
    <row r="27" spans="2:12">
      <c r="B27" s="364"/>
      <c r="C27" s="2911" t="s">
        <v>33</v>
      </c>
      <c r="D27" s="2241"/>
      <c r="E27" s="2234"/>
      <c r="F27" s="596">
        <f t="shared" ref="F27" si="1">SUM(F14:F26)</f>
        <v>0</v>
      </c>
    </row>
    <row r="28" spans="2:12">
      <c r="B28" s="364"/>
      <c r="C28" s="597"/>
    </row>
    <row r="29" spans="2:12">
      <c r="B29" s="364"/>
      <c r="C29" s="597"/>
    </row>
    <row r="30" spans="2:12">
      <c r="B30" s="364"/>
      <c r="C30" s="597"/>
    </row>
    <row r="31" spans="2:12">
      <c r="B31" s="364"/>
      <c r="C31" s="597"/>
    </row>
    <row r="36" ht="18.75" customHeight="1"/>
    <row r="37" ht="18.75" customHeight="1"/>
    <row r="38" ht="18.75" customHeight="1"/>
    <row r="39" ht="18.75" customHeight="1"/>
  </sheetData>
  <sheetProtection algorithmName="SHA-512" hashValue="JTsTdk7LCj1dYQb8el1rvUbZPaEJ9N0hW0pYLrkFGPnBmKq7OmKawxZp1/+AGsK2/Kznz8+GiUy3OQEw3+adOQ==" saltValue="yI3uOOMhwnuw9H2ooJ89Og==" spinCount="100000" sheet="1" objects="1" scenarios="1"/>
  <mergeCells count="10">
    <mergeCell ref="J14:L14"/>
    <mergeCell ref="J15:L15"/>
    <mergeCell ref="J16:L16"/>
    <mergeCell ref="C27:E27"/>
    <mergeCell ref="H14:I14"/>
    <mergeCell ref="H15:I15"/>
    <mergeCell ref="H16:I16"/>
    <mergeCell ref="H17:I17"/>
    <mergeCell ref="J17:L17"/>
    <mergeCell ref="D26:E26"/>
  </mergeCells>
  <phoneticPr fontId="2"/>
  <dataValidations count="2">
    <dataValidation type="whole" allowBlank="1" showInputMessage="1" showErrorMessage="1" error="0~31の間の整数のみ入力してください。" sqref="E14:E25" xr:uid="{4C66323A-DB1F-4A4E-BB2C-A2D42152BEF5}">
      <formula1>0</formula1>
      <formula2>31</formula2>
    </dataValidation>
    <dataValidation type="whole" operator="greaterThanOrEqual" allowBlank="1" showInputMessage="1" showErrorMessage="1" error="数値のみ入力してください。" sqref="D14:D25" xr:uid="{95E2632E-6FE8-47E6-B5B2-8EB2C4E44A6B}">
      <formula1>0</formula1>
    </dataValidation>
  </dataValidations>
  <pageMargins left="0.7" right="0.7" top="0.75" bottom="0.75"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C3CC7-37CE-40B4-813A-E927B2BFC89E}">
  <sheetPr codeName="Sheet6">
    <tabColor rgb="FFFF0000"/>
    <pageSetUpPr autoPageBreaks="0"/>
  </sheetPr>
  <dimension ref="B2:AX45"/>
  <sheetViews>
    <sheetView showGridLines="0" showRowColHeaders="0" zoomScaleNormal="100" workbookViewId="0"/>
  </sheetViews>
  <sheetFormatPr defaultRowHeight="15.75"/>
  <cols>
    <col min="1" max="1" width="1.625" style="34" customWidth="1"/>
    <col min="2" max="50" width="2.375" style="34" customWidth="1"/>
    <col min="51" max="16384" width="9" style="34"/>
  </cols>
  <sheetData>
    <row r="2" spans="2:50" ht="28.5">
      <c r="B2" s="577" t="s">
        <v>186</v>
      </c>
    </row>
    <row r="4" spans="2:50">
      <c r="C4" s="578"/>
      <c r="D4" s="579"/>
      <c r="E4" s="579"/>
      <c r="F4" s="579"/>
      <c r="G4" s="579"/>
      <c r="H4" s="579"/>
      <c r="I4" s="579"/>
      <c r="J4" s="579"/>
      <c r="K4" s="579"/>
      <c r="L4" s="579"/>
      <c r="M4" s="579"/>
      <c r="N4" s="579"/>
      <c r="O4" s="579"/>
      <c r="P4" s="579"/>
      <c r="Q4" s="579"/>
      <c r="R4" s="579"/>
      <c r="S4" s="579"/>
      <c r="T4" s="579"/>
      <c r="U4" s="579"/>
      <c r="V4" s="579"/>
      <c r="W4" s="579"/>
      <c r="X4" s="579"/>
      <c r="Y4" s="579"/>
      <c r="Z4" s="579"/>
      <c r="AA4" s="579"/>
      <c r="AB4" s="579"/>
      <c r="AC4" s="579"/>
      <c r="AD4" s="579"/>
      <c r="AE4" s="579"/>
      <c r="AF4" s="579"/>
      <c r="AG4" s="579"/>
      <c r="AH4" s="579"/>
      <c r="AI4" s="579"/>
      <c r="AJ4" s="579"/>
      <c r="AK4" s="579"/>
      <c r="AL4" s="579"/>
      <c r="AM4" s="579"/>
      <c r="AN4" s="579"/>
      <c r="AO4" s="579"/>
      <c r="AP4" s="579"/>
      <c r="AQ4" s="579"/>
      <c r="AR4" s="579"/>
      <c r="AS4" s="579"/>
      <c r="AT4" s="580"/>
    </row>
    <row r="5" spans="2:50">
      <c r="C5" s="581"/>
      <c r="D5" s="347" t="s">
        <v>185</v>
      </c>
      <c r="E5" s="347"/>
      <c r="F5" s="347"/>
      <c r="G5" s="347"/>
      <c r="H5" s="347"/>
      <c r="I5" s="347"/>
      <c r="J5" s="347"/>
      <c r="K5" s="347"/>
      <c r="L5" s="347"/>
      <c r="M5" s="347"/>
      <c r="N5" s="347"/>
      <c r="O5" s="347"/>
      <c r="P5" s="347"/>
      <c r="Q5" s="347"/>
      <c r="R5" s="347"/>
      <c r="S5" s="347"/>
      <c r="T5" s="347"/>
      <c r="U5" s="347"/>
      <c r="V5" s="347"/>
      <c r="W5" s="347"/>
      <c r="X5" s="325"/>
      <c r="Y5" s="582"/>
      <c r="Z5" s="583"/>
      <c r="AA5" s="347"/>
      <c r="AB5" s="347" t="s">
        <v>188</v>
      </c>
      <c r="AC5" s="347"/>
      <c r="AD5" s="347"/>
      <c r="AE5" s="347"/>
      <c r="AF5" s="347"/>
      <c r="AG5" s="347"/>
      <c r="AH5" s="347"/>
      <c r="AI5" s="347"/>
      <c r="AJ5" s="347"/>
      <c r="AK5" s="347"/>
      <c r="AL5" s="347"/>
      <c r="AM5" s="347"/>
      <c r="AN5" s="347"/>
      <c r="AO5" s="347"/>
      <c r="AP5" s="347"/>
      <c r="AQ5" s="347"/>
      <c r="AR5" s="347"/>
      <c r="AS5" s="347"/>
      <c r="AT5" s="584"/>
    </row>
    <row r="6" spans="2:50">
      <c r="C6" s="581"/>
      <c r="D6" s="347" t="s">
        <v>189</v>
      </c>
      <c r="E6" s="347"/>
      <c r="F6" s="347"/>
      <c r="G6" s="347"/>
      <c r="H6" s="347"/>
      <c r="I6" s="347"/>
      <c r="J6" s="347"/>
      <c r="K6" s="347"/>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347"/>
      <c r="AQ6" s="347"/>
      <c r="AR6" s="347"/>
      <c r="AS6" s="347"/>
      <c r="AT6" s="584"/>
    </row>
    <row r="7" spans="2:50">
      <c r="C7" s="581"/>
      <c r="D7" s="347" t="s">
        <v>190</v>
      </c>
      <c r="E7" s="347"/>
      <c r="F7" s="347"/>
      <c r="G7" s="347"/>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347"/>
      <c r="AK7" s="347"/>
      <c r="AL7" s="347"/>
      <c r="AM7" s="347"/>
      <c r="AN7" s="347"/>
      <c r="AO7" s="347"/>
      <c r="AP7" s="347"/>
      <c r="AQ7" s="347"/>
      <c r="AR7" s="347"/>
      <c r="AS7" s="347"/>
      <c r="AT7" s="584"/>
    </row>
    <row r="8" spans="2:50">
      <c r="C8" s="581"/>
      <c r="D8" s="585" t="s">
        <v>142</v>
      </c>
      <c r="E8" s="347"/>
      <c r="F8" s="347"/>
      <c r="G8" s="347"/>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584"/>
    </row>
    <row r="9" spans="2:50">
      <c r="C9" s="581"/>
      <c r="D9" s="585"/>
      <c r="E9" s="347" t="s">
        <v>2012</v>
      </c>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584"/>
    </row>
    <row r="10" spans="2:50">
      <c r="C10" s="581"/>
      <c r="D10" s="347"/>
      <c r="E10" s="347" t="s">
        <v>191</v>
      </c>
      <c r="F10" s="347"/>
      <c r="G10" s="347"/>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7"/>
      <c r="AK10" s="347"/>
      <c r="AL10" s="347"/>
      <c r="AM10" s="347"/>
      <c r="AN10" s="347"/>
      <c r="AO10" s="347"/>
      <c r="AP10" s="347"/>
      <c r="AQ10" s="347"/>
      <c r="AR10" s="347"/>
      <c r="AS10" s="347"/>
      <c r="AT10" s="584"/>
    </row>
    <row r="11" spans="2:50">
      <c r="C11" s="586"/>
      <c r="D11" s="330"/>
      <c r="E11" s="330"/>
      <c r="F11" s="330"/>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587"/>
    </row>
    <row r="13" spans="2:50" ht="15" customHeight="1">
      <c r="B13" s="4253" t="s">
        <v>147</v>
      </c>
      <c r="C13" s="4254"/>
      <c r="D13" s="4254"/>
      <c r="E13" s="4254"/>
      <c r="F13" s="4390"/>
      <c r="G13" s="4393" t="s">
        <v>148</v>
      </c>
      <c r="H13" s="4394"/>
      <c r="I13" s="4394"/>
      <c r="J13" s="4397"/>
      <c r="K13" s="4398"/>
      <c r="L13" s="4398"/>
      <c r="M13" s="4398"/>
      <c r="N13" s="4398"/>
      <c r="O13" s="4398"/>
      <c r="P13" s="4398"/>
      <c r="Q13" s="4398"/>
      <c r="R13" s="4398"/>
      <c r="S13" s="4398"/>
      <c r="T13" s="4398"/>
      <c r="U13" s="4398"/>
      <c r="V13" s="4398"/>
      <c r="W13" s="4398"/>
      <c r="X13" s="4398"/>
      <c r="Y13" s="4398"/>
      <c r="Z13" s="4398"/>
      <c r="AA13" s="4398"/>
      <c r="AB13" s="4398"/>
      <c r="AC13" s="4398"/>
      <c r="AD13" s="4398"/>
      <c r="AE13" s="4398"/>
      <c r="AF13" s="4398"/>
      <c r="AG13" s="4398"/>
      <c r="AH13" s="4399"/>
      <c r="AI13" s="4400"/>
      <c r="AJ13" s="4401"/>
      <c r="AK13" s="4401"/>
      <c r="AL13" s="4401"/>
      <c r="AM13" s="4401"/>
      <c r="AN13" s="4401"/>
      <c r="AO13" s="4401"/>
      <c r="AP13" s="4401"/>
      <c r="AQ13" s="4401"/>
      <c r="AR13" s="4401"/>
      <c r="AS13" s="4401"/>
      <c r="AT13" s="4401"/>
      <c r="AU13" s="4401"/>
      <c r="AV13" s="4401"/>
      <c r="AW13" s="4401"/>
      <c r="AX13" s="4402"/>
    </row>
    <row r="14" spans="2:50" ht="15" customHeight="1">
      <c r="B14" s="4255"/>
      <c r="C14" s="4256"/>
      <c r="D14" s="4256"/>
      <c r="E14" s="4256"/>
      <c r="F14" s="4391"/>
      <c r="G14" s="4395"/>
      <c r="H14" s="4396"/>
      <c r="I14" s="4396"/>
      <c r="J14" s="4403"/>
      <c r="K14" s="4404"/>
      <c r="L14" s="4404"/>
      <c r="M14" s="4404"/>
      <c r="N14" s="4404"/>
      <c r="O14" s="4404"/>
      <c r="P14" s="4404"/>
      <c r="Q14" s="4404"/>
      <c r="R14" s="4404"/>
      <c r="S14" s="4404"/>
      <c r="T14" s="4404"/>
      <c r="U14" s="4404"/>
      <c r="V14" s="4404"/>
      <c r="W14" s="4404"/>
      <c r="X14" s="4404"/>
      <c r="Y14" s="4404"/>
      <c r="Z14" s="4404"/>
      <c r="AA14" s="4404"/>
      <c r="AB14" s="4404"/>
      <c r="AC14" s="4404"/>
      <c r="AD14" s="4404"/>
      <c r="AE14" s="4404"/>
      <c r="AF14" s="4404"/>
      <c r="AG14" s="4404"/>
      <c r="AH14" s="4404"/>
      <c r="AI14" s="4404"/>
      <c r="AJ14" s="4404"/>
      <c r="AK14" s="4404"/>
      <c r="AL14" s="4404"/>
      <c r="AM14" s="4404"/>
      <c r="AN14" s="4404"/>
      <c r="AO14" s="4404"/>
      <c r="AP14" s="4404"/>
      <c r="AQ14" s="4404"/>
      <c r="AR14" s="4404"/>
      <c r="AS14" s="4404"/>
      <c r="AT14" s="4404"/>
      <c r="AU14" s="4404"/>
      <c r="AV14" s="4404"/>
      <c r="AW14" s="4404"/>
      <c r="AX14" s="4405"/>
    </row>
    <row r="15" spans="2:50" ht="15" customHeight="1">
      <c r="B15" s="4255"/>
      <c r="C15" s="4256"/>
      <c r="D15" s="4256"/>
      <c r="E15" s="4256"/>
      <c r="F15" s="4391"/>
      <c r="G15" s="4406" t="s">
        <v>101</v>
      </c>
      <c r="H15" s="4406"/>
      <c r="I15" s="4406"/>
      <c r="J15" s="4407"/>
      <c r="K15" s="4407"/>
      <c r="L15" s="4407"/>
      <c r="M15" s="4407"/>
      <c r="N15" s="4407"/>
      <c r="O15" s="4407"/>
      <c r="P15" s="4407"/>
      <c r="Q15" s="4407"/>
      <c r="R15" s="4407"/>
      <c r="S15" s="4407"/>
      <c r="T15" s="4407"/>
      <c r="U15" s="4407"/>
      <c r="V15" s="4407"/>
      <c r="W15" s="4408" t="s">
        <v>149</v>
      </c>
      <c r="X15" s="4408"/>
      <c r="Y15" s="4356" t="s">
        <v>150</v>
      </c>
      <c r="Z15" s="4384"/>
      <c r="AA15" s="4384"/>
      <c r="AB15" s="4384"/>
      <c r="AC15" s="4357"/>
      <c r="AD15" s="4356" t="s">
        <v>151</v>
      </c>
      <c r="AE15" s="4384"/>
      <c r="AF15" s="4384"/>
      <c r="AG15" s="4384"/>
      <c r="AH15" s="4357"/>
      <c r="AI15" s="4356" t="s">
        <v>152</v>
      </c>
      <c r="AJ15" s="4384"/>
      <c r="AK15" s="4384"/>
      <c r="AL15" s="4384"/>
      <c r="AM15" s="4357"/>
      <c r="AN15" s="4356" t="s">
        <v>153</v>
      </c>
      <c r="AO15" s="4384"/>
      <c r="AP15" s="4384"/>
      <c r="AQ15" s="4384"/>
      <c r="AR15" s="4384"/>
      <c r="AS15" s="4357"/>
      <c r="AT15" s="4356" t="s">
        <v>154</v>
      </c>
      <c r="AU15" s="4384"/>
      <c r="AV15" s="4384"/>
      <c r="AW15" s="4384"/>
      <c r="AX15" s="4357"/>
    </row>
    <row r="16" spans="2:50" ht="15" customHeight="1">
      <c r="B16" s="4257"/>
      <c r="C16" s="4258"/>
      <c r="D16" s="4258"/>
      <c r="E16" s="4258"/>
      <c r="F16" s="4392"/>
      <c r="G16" s="4385" t="s">
        <v>60</v>
      </c>
      <c r="H16" s="4385"/>
      <c r="I16" s="4385"/>
      <c r="J16" s="4386"/>
      <c r="K16" s="4386"/>
      <c r="L16" s="4386"/>
      <c r="M16" s="4386"/>
      <c r="N16" s="4386"/>
      <c r="O16" s="4386"/>
      <c r="P16" s="4386"/>
      <c r="Q16" s="4386"/>
      <c r="R16" s="4386"/>
      <c r="S16" s="4386"/>
      <c r="T16" s="4386"/>
      <c r="U16" s="4386"/>
      <c r="V16" s="4386"/>
      <c r="W16" s="4339"/>
      <c r="X16" s="4339"/>
      <c r="Y16" s="4387"/>
      <c r="Z16" s="4388"/>
      <c r="AA16" s="4388"/>
      <c r="AB16" s="4388"/>
      <c r="AC16" s="4388"/>
      <c r="AD16" s="4388"/>
      <c r="AE16" s="4388"/>
      <c r="AF16" s="4388"/>
      <c r="AG16" s="4389"/>
      <c r="AH16" s="598" t="s">
        <v>96</v>
      </c>
      <c r="AI16" s="4388"/>
      <c r="AJ16" s="4388"/>
      <c r="AK16" s="4388"/>
      <c r="AL16" s="4388"/>
      <c r="AM16" s="4388"/>
      <c r="AN16" s="4388"/>
      <c r="AO16" s="4388"/>
      <c r="AP16" s="4389"/>
      <c r="AQ16" s="598" t="s">
        <v>97</v>
      </c>
      <c r="AR16" s="4388"/>
      <c r="AS16" s="4388"/>
      <c r="AT16" s="4388"/>
      <c r="AU16" s="4388"/>
      <c r="AV16" s="4388"/>
      <c r="AW16" s="4388"/>
      <c r="AX16" s="599" t="s">
        <v>123</v>
      </c>
    </row>
    <row r="17" spans="2:50" ht="15" customHeight="1">
      <c r="B17" s="4296" t="s">
        <v>102</v>
      </c>
      <c r="C17" s="4297"/>
      <c r="D17" s="4297"/>
      <c r="E17" s="4297"/>
      <c r="F17" s="4297"/>
      <c r="G17" s="4297"/>
      <c r="H17" s="4297"/>
      <c r="I17" s="4297"/>
      <c r="J17" s="4297"/>
      <c r="K17" s="4297"/>
      <c r="L17" s="4297"/>
      <c r="M17" s="4297"/>
      <c r="N17" s="4297"/>
      <c r="O17" s="4297"/>
      <c r="P17" s="4297"/>
      <c r="Q17" s="4297"/>
      <c r="R17" s="4297"/>
      <c r="S17" s="4297"/>
      <c r="T17" s="4297"/>
      <c r="U17" s="4297"/>
      <c r="V17" s="4297"/>
      <c r="W17" s="4297"/>
      <c r="X17" s="4297"/>
      <c r="Y17" s="4297"/>
      <c r="Z17" s="4409" t="s">
        <v>155</v>
      </c>
      <c r="AA17" s="4410"/>
      <c r="AB17" s="4410"/>
      <c r="AC17" s="4410"/>
      <c r="AD17" s="4410"/>
      <c r="AE17" s="4410"/>
      <c r="AF17" s="4410"/>
      <c r="AG17" s="4410"/>
      <c r="AH17" s="4410"/>
      <c r="AI17" s="4410"/>
      <c r="AJ17" s="4410"/>
      <c r="AK17" s="4410"/>
      <c r="AL17" s="4411"/>
      <c r="AM17" s="4296" t="s">
        <v>156</v>
      </c>
      <c r="AN17" s="4297"/>
      <c r="AO17" s="4297"/>
      <c r="AP17" s="4297"/>
      <c r="AQ17" s="4297"/>
      <c r="AR17" s="4297"/>
      <c r="AS17" s="4297"/>
      <c r="AT17" s="4297"/>
      <c r="AU17" s="4297"/>
      <c r="AV17" s="4297"/>
      <c r="AW17" s="4297"/>
      <c r="AX17" s="4298"/>
    </row>
    <row r="18" spans="2:50" ht="15" customHeight="1" thickBot="1">
      <c r="B18" s="4299"/>
      <c r="C18" s="4300"/>
      <c r="D18" s="4300"/>
      <c r="E18" s="4300"/>
      <c r="F18" s="4300"/>
      <c r="G18" s="4300"/>
      <c r="H18" s="4300"/>
      <c r="I18" s="4300"/>
      <c r="J18" s="4300"/>
      <c r="K18" s="4300"/>
      <c r="L18" s="4300"/>
      <c r="M18" s="4300"/>
      <c r="N18" s="4300"/>
      <c r="O18" s="4300"/>
      <c r="P18" s="4300"/>
      <c r="Q18" s="4300"/>
      <c r="R18" s="4300"/>
      <c r="S18" s="4300"/>
      <c r="T18" s="4300"/>
      <c r="U18" s="4300"/>
      <c r="V18" s="4300"/>
      <c r="W18" s="4300"/>
      <c r="X18" s="4300"/>
      <c r="Y18" s="4300"/>
      <c r="Z18" s="4412"/>
      <c r="AA18" s="4413"/>
      <c r="AB18" s="4413"/>
      <c r="AC18" s="4413"/>
      <c r="AD18" s="4413"/>
      <c r="AE18" s="4413"/>
      <c r="AF18" s="4413"/>
      <c r="AG18" s="4413"/>
      <c r="AH18" s="4413"/>
      <c r="AI18" s="4413"/>
      <c r="AJ18" s="4413"/>
      <c r="AK18" s="4413"/>
      <c r="AL18" s="4414"/>
      <c r="AM18" s="4299"/>
      <c r="AN18" s="4300"/>
      <c r="AO18" s="4300"/>
      <c r="AP18" s="4300"/>
      <c r="AQ18" s="4300"/>
      <c r="AR18" s="4300"/>
      <c r="AS18" s="4300"/>
      <c r="AT18" s="4300"/>
      <c r="AU18" s="4300"/>
      <c r="AV18" s="4300"/>
      <c r="AW18" s="4300"/>
      <c r="AX18" s="4301"/>
    </row>
    <row r="19" spans="2:50" ht="12" customHeight="1">
      <c r="B19" s="4364" t="s">
        <v>157</v>
      </c>
      <c r="C19" s="4365"/>
      <c r="D19" s="4365"/>
      <c r="E19" s="4365"/>
      <c r="F19" s="4365"/>
      <c r="G19" s="4365"/>
      <c r="H19" s="4365"/>
      <c r="I19" s="4365"/>
      <c r="J19" s="4365"/>
      <c r="K19" s="4365"/>
      <c r="L19" s="4365"/>
      <c r="M19" s="4365"/>
      <c r="N19" s="4365"/>
      <c r="O19" s="4365"/>
      <c r="P19" s="4365"/>
      <c r="Q19" s="4365"/>
      <c r="R19" s="4365"/>
      <c r="S19" s="4365"/>
      <c r="T19" s="4365"/>
      <c r="U19" s="4365"/>
      <c r="V19" s="4365"/>
      <c r="W19" s="4365"/>
      <c r="X19" s="4365"/>
      <c r="Y19" s="4365"/>
      <c r="Z19" s="600"/>
      <c r="AA19" s="601"/>
      <c r="AB19" s="601"/>
      <c r="AC19" s="601"/>
      <c r="AD19" s="601"/>
      <c r="AE19" s="601"/>
      <c r="AF19" s="601"/>
      <c r="AG19" s="601"/>
      <c r="AH19" s="602" t="s">
        <v>69</v>
      </c>
      <c r="AI19" s="601"/>
      <c r="AJ19" s="601"/>
      <c r="AK19" s="601"/>
      <c r="AL19" s="603" t="s">
        <v>70</v>
      </c>
      <c r="AM19" s="604"/>
      <c r="AN19" s="604"/>
      <c r="AO19" s="604"/>
      <c r="AP19" s="604"/>
      <c r="AQ19" s="605"/>
      <c r="AR19" s="604"/>
      <c r="AS19" s="604"/>
      <c r="AT19" s="606" t="s">
        <v>69</v>
      </c>
      <c r="AU19" s="605"/>
      <c r="AV19" s="604"/>
      <c r="AW19" s="604"/>
      <c r="AX19" s="606" t="s">
        <v>70</v>
      </c>
    </row>
    <row r="20" spans="2:50" ht="20.100000000000001" customHeight="1" thickBot="1">
      <c r="B20" s="4366"/>
      <c r="C20" s="4367"/>
      <c r="D20" s="4367"/>
      <c r="E20" s="4367"/>
      <c r="F20" s="4367"/>
      <c r="G20" s="4367"/>
      <c r="H20" s="4367"/>
      <c r="I20" s="4367"/>
      <c r="J20" s="4367"/>
      <c r="K20" s="4367"/>
      <c r="L20" s="4367"/>
      <c r="M20" s="4367"/>
      <c r="N20" s="4367"/>
      <c r="O20" s="4367"/>
      <c r="P20" s="4367"/>
      <c r="Q20" s="4367"/>
      <c r="R20" s="4367"/>
      <c r="S20" s="4367"/>
      <c r="T20" s="4367"/>
      <c r="U20" s="4367"/>
      <c r="V20" s="4367"/>
      <c r="W20" s="4367"/>
      <c r="X20" s="4367"/>
      <c r="Y20" s="4367"/>
      <c r="Z20" s="4371"/>
      <c r="AA20" s="4372"/>
      <c r="AB20" s="4372"/>
      <c r="AC20" s="4372"/>
      <c r="AD20" s="4372"/>
      <c r="AE20" s="4372"/>
      <c r="AF20" s="4372"/>
      <c r="AG20" s="4372"/>
      <c r="AH20" s="4372"/>
      <c r="AI20" s="4372"/>
      <c r="AJ20" s="4372"/>
      <c r="AK20" s="4372"/>
      <c r="AL20" s="4373"/>
      <c r="AM20" s="607"/>
      <c r="AN20" s="607"/>
      <c r="AO20" s="607"/>
      <c r="AP20" s="607"/>
      <c r="AQ20" s="608"/>
      <c r="AR20" s="607"/>
      <c r="AS20" s="607"/>
      <c r="AT20" s="607"/>
      <c r="AU20" s="608"/>
      <c r="AV20" s="607"/>
      <c r="AW20" s="607"/>
      <c r="AX20" s="609"/>
    </row>
    <row r="21" spans="2:50" ht="14.1" customHeight="1">
      <c r="B21" s="4364" t="s">
        <v>158</v>
      </c>
      <c r="C21" s="4365"/>
      <c r="D21" s="4365"/>
      <c r="E21" s="4365"/>
      <c r="F21" s="4365"/>
      <c r="G21" s="4365"/>
      <c r="H21" s="4365"/>
      <c r="I21" s="4365"/>
      <c r="J21" s="4365"/>
      <c r="K21" s="4365"/>
      <c r="L21" s="4365"/>
      <c r="M21" s="4365"/>
      <c r="N21" s="4365"/>
      <c r="O21" s="4365"/>
      <c r="P21" s="4365"/>
      <c r="Q21" s="4365"/>
      <c r="R21" s="4365"/>
      <c r="S21" s="4365"/>
      <c r="T21" s="4365"/>
      <c r="U21" s="4365"/>
      <c r="V21" s="4365"/>
      <c r="W21" s="4365"/>
      <c r="X21" s="4365"/>
      <c r="Y21" s="4365"/>
      <c r="Z21" s="4368"/>
      <c r="AA21" s="4369"/>
      <c r="AB21" s="4369"/>
      <c r="AC21" s="4369"/>
      <c r="AD21" s="4369"/>
      <c r="AE21" s="4369"/>
      <c r="AF21" s="4369"/>
      <c r="AG21" s="4369"/>
      <c r="AH21" s="4369"/>
      <c r="AI21" s="4369"/>
      <c r="AJ21" s="4369"/>
      <c r="AK21" s="4369"/>
      <c r="AL21" s="4370"/>
      <c r="AM21" s="604"/>
      <c r="AN21" s="604"/>
      <c r="AO21" s="604"/>
      <c r="AP21" s="604"/>
      <c r="AQ21" s="605"/>
      <c r="AR21" s="604"/>
      <c r="AS21" s="604"/>
      <c r="AT21" s="604"/>
      <c r="AU21" s="605"/>
      <c r="AV21" s="604"/>
      <c r="AW21" s="604"/>
      <c r="AX21" s="610"/>
    </row>
    <row r="22" spans="2:50" ht="14.1" customHeight="1" thickBot="1">
      <c r="B22" s="4366"/>
      <c r="C22" s="4367"/>
      <c r="D22" s="4367"/>
      <c r="E22" s="4367"/>
      <c r="F22" s="4367"/>
      <c r="G22" s="4367"/>
      <c r="H22" s="4367"/>
      <c r="I22" s="4367"/>
      <c r="J22" s="4367"/>
      <c r="K22" s="4367"/>
      <c r="L22" s="4367"/>
      <c r="M22" s="4367"/>
      <c r="N22" s="4367"/>
      <c r="O22" s="4367"/>
      <c r="P22" s="4367"/>
      <c r="Q22" s="4367"/>
      <c r="R22" s="4367"/>
      <c r="S22" s="4367"/>
      <c r="T22" s="4367"/>
      <c r="U22" s="4367"/>
      <c r="V22" s="4367"/>
      <c r="W22" s="4367"/>
      <c r="X22" s="4367"/>
      <c r="Y22" s="4367"/>
      <c r="Z22" s="4371"/>
      <c r="AA22" s="4372"/>
      <c r="AB22" s="4372"/>
      <c r="AC22" s="4372"/>
      <c r="AD22" s="4372"/>
      <c r="AE22" s="4372"/>
      <c r="AF22" s="4372"/>
      <c r="AG22" s="4372"/>
      <c r="AH22" s="4372"/>
      <c r="AI22" s="4372"/>
      <c r="AJ22" s="4372"/>
      <c r="AK22" s="4372"/>
      <c r="AL22" s="4373"/>
      <c r="AM22" s="611"/>
      <c r="AN22" s="611"/>
      <c r="AO22" s="611"/>
      <c r="AP22" s="611"/>
      <c r="AQ22" s="612"/>
      <c r="AR22" s="611"/>
      <c r="AS22" s="611"/>
      <c r="AT22" s="611"/>
      <c r="AU22" s="612"/>
      <c r="AV22" s="611"/>
      <c r="AW22" s="611"/>
      <c r="AX22" s="613"/>
    </row>
    <row r="23" spans="2:50" ht="14.1" customHeight="1">
      <c r="B23" s="4364" t="s">
        <v>159</v>
      </c>
      <c r="C23" s="4365"/>
      <c r="D23" s="4365"/>
      <c r="E23" s="4365"/>
      <c r="F23" s="4365"/>
      <c r="G23" s="4365"/>
      <c r="H23" s="4365"/>
      <c r="I23" s="4365"/>
      <c r="J23" s="4365"/>
      <c r="K23" s="4365"/>
      <c r="L23" s="4365"/>
      <c r="M23" s="4365"/>
      <c r="N23" s="4365"/>
      <c r="O23" s="4365"/>
      <c r="P23" s="4365"/>
      <c r="Q23" s="4365"/>
      <c r="R23" s="4365"/>
      <c r="S23" s="4365"/>
      <c r="T23" s="4365"/>
      <c r="U23" s="4365"/>
      <c r="V23" s="4365"/>
      <c r="W23" s="4365"/>
      <c r="X23" s="4365"/>
      <c r="Y23" s="4365"/>
      <c r="Z23" s="4368"/>
      <c r="AA23" s="4369"/>
      <c r="AB23" s="4369"/>
      <c r="AC23" s="4369"/>
      <c r="AD23" s="4369"/>
      <c r="AE23" s="4369"/>
      <c r="AF23" s="4369"/>
      <c r="AG23" s="4369"/>
      <c r="AH23" s="4369"/>
      <c r="AI23" s="4369"/>
      <c r="AJ23" s="4369"/>
      <c r="AK23" s="4369"/>
      <c r="AL23" s="4370"/>
      <c r="AM23" s="607"/>
      <c r="AN23" s="607"/>
      <c r="AO23" s="607"/>
      <c r="AP23" s="607"/>
      <c r="AQ23" s="608"/>
      <c r="AR23" s="607"/>
      <c r="AS23" s="607"/>
      <c r="AT23" s="607"/>
      <c r="AU23" s="608"/>
      <c r="AV23" s="607"/>
      <c r="AW23" s="607"/>
      <c r="AX23" s="609"/>
    </row>
    <row r="24" spans="2:50" ht="14.1" customHeight="1" thickBot="1">
      <c r="B24" s="4366"/>
      <c r="C24" s="4367"/>
      <c r="D24" s="4367"/>
      <c r="E24" s="4367"/>
      <c r="F24" s="4367"/>
      <c r="G24" s="4367"/>
      <c r="H24" s="4367"/>
      <c r="I24" s="4367"/>
      <c r="J24" s="4367"/>
      <c r="K24" s="4367"/>
      <c r="L24" s="4367"/>
      <c r="M24" s="4367"/>
      <c r="N24" s="4367"/>
      <c r="O24" s="4367"/>
      <c r="P24" s="4367"/>
      <c r="Q24" s="4367"/>
      <c r="R24" s="4367"/>
      <c r="S24" s="4367"/>
      <c r="T24" s="4367"/>
      <c r="U24" s="4367"/>
      <c r="V24" s="4367"/>
      <c r="W24" s="4367"/>
      <c r="X24" s="4367"/>
      <c r="Y24" s="4367"/>
      <c r="Z24" s="4371"/>
      <c r="AA24" s="4372"/>
      <c r="AB24" s="4372"/>
      <c r="AC24" s="4372"/>
      <c r="AD24" s="4372"/>
      <c r="AE24" s="4372"/>
      <c r="AF24" s="4372"/>
      <c r="AG24" s="4372"/>
      <c r="AH24" s="4372"/>
      <c r="AI24" s="4372"/>
      <c r="AJ24" s="4372"/>
      <c r="AK24" s="4372"/>
      <c r="AL24" s="4373"/>
      <c r="AM24" s="607"/>
      <c r="AN24" s="607"/>
      <c r="AO24" s="607"/>
      <c r="AP24" s="607"/>
      <c r="AQ24" s="608"/>
      <c r="AR24" s="607"/>
      <c r="AS24" s="607"/>
      <c r="AT24" s="607"/>
      <c r="AU24" s="608"/>
      <c r="AV24" s="607"/>
      <c r="AW24" s="607"/>
      <c r="AX24" s="609"/>
    </row>
    <row r="25" spans="2:50" ht="14.1" customHeight="1">
      <c r="B25" s="4364" t="s">
        <v>160</v>
      </c>
      <c r="C25" s="4365"/>
      <c r="D25" s="4365"/>
      <c r="E25" s="4365"/>
      <c r="F25" s="4365"/>
      <c r="G25" s="4365"/>
      <c r="H25" s="4365"/>
      <c r="I25" s="4365"/>
      <c r="J25" s="4365"/>
      <c r="K25" s="4365"/>
      <c r="L25" s="4365"/>
      <c r="M25" s="4365"/>
      <c r="N25" s="4365"/>
      <c r="O25" s="4365"/>
      <c r="P25" s="4365"/>
      <c r="Q25" s="4365"/>
      <c r="R25" s="4365"/>
      <c r="S25" s="4365"/>
      <c r="T25" s="4365"/>
      <c r="U25" s="4365"/>
      <c r="V25" s="4365"/>
      <c r="W25" s="4365"/>
      <c r="X25" s="4365"/>
      <c r="Y25" s="4365"/>
      <c r="Z25" s="4368"/>
      <c r="AA25" s="4369"/>
      <c r="AB25" s="4369"/>
      <c r="AC25" s="4369"/>
      <c r="AD25" s="4369"/>
      <c r="AE25" s="4369"/>
      <c r="AF25" s="4369"/>
      <c r="AG25" s="4369"/>
      <c r="AH25" s="4369"/>
      <c r="AI25" s="4369"/>
      <c r="AJ25" s="4369"/>
      <c r="AK25" s="4369"/>
      <c r="AL25" s="4370"/>
      <c r="AM25" s="604"/>
      <c r="AN25" s="604"/>
      <c r="AO25" s="604"/>
      <c r="AP25" s="604"/>
      <c r="AQ25" s="605"/>
      <c r="AR25" s="604"/>
      <c r="AS25" s="604"/>
      <c r="AT25" s="604"/>
      <c r="AU25" s="605"/>
      <c r="AV25" s="604"/>
      <c r="AW25" s="604"/>
      <c r="AX25" s="610"/>
    </row>
    <row r="26" spans="2:50" ht="14.1" customHeight="1" thickBot="1">
      <c r="B26" s="4366"/>
      <c r="C26" s="4367"/>
      <c r="D26" s="4367"/>
      <c r="E26" s="4367"/>
      <c r="F26" s="4367"/>
      <c r="G26" s="4367"/>
      <c r="H26" s="4367"/>
      <c r="I26" s="4367"/>
      <c r="J26" s="4367"/>
      <c r="K26" s="4367"/>
      <c r="L26" s="4367"/>
      <c r="M26" s="4367"/>
      <c r="N26" s="4367"/>
      <c r="O26" s="4367"/>
      <c r="P26" s="4367"/>
      <c r="Q26" s="4367"/>
      <c r="R26" s="4367"/>
      <c r="S26" s="4367"/>
      <c r="T26" s="4367"/>
      <c r="U26" s="4367"/>
      <c r="V26" s="4367"/>
      <c r="W26" s="4367"/>
      <c r="X26" s="4367"/>
      <c r="Y26" s="4367"/>
      <c r="Z26" s="4371"/>
      <c r="AA26" s="4372"/>
      <c r="AB26" s="4372"/>
      <c r="AC26" s="4372"/>
      <c r="AD26" s="4372"/>
      <c r="AE26" s="4372"/>
      <c r="AF26" s="4372"/>
      <c r="AG26" s="4372"/>
      <c r="AH26" s="4372"/>
      <c r="AI26" s="4372"/>
      <c r="AJ26" s="4372"/>
      <c r="AK26" s="4372"/>
      <c r="AL26" s="4373"/>
      <c r="AM26" s="611"/>
      <c r="AN26" s="611"/>
      <c r="AO26" s="611"/>
      <c r="AP26" s="611"/>
      <c r="AQ26" s="612"/>
      <c r="AR26" s="611"/>
      <c r="AS26" s="611"/>
      <c r="AT26" s="611"/>
      <c r="AU26" s="612"/>
      <c r="AV26" s="611"/>
      <c r="AW26" s="611"/>
      <c r="AX26" s="613"/>
    </row>
    <row r="27" spans="2:50">
      <c r="B27" s="4338" t="s">
        <v>161</v>
      </c>
      <c r="C27" s="4338"/>
      <c r="D27" s="4338"/>
      <c r="E27" s="4338"/>
      <c r="F27" s="4338"/>
      <c r="G27" s="4338"/>
      <c r="H27" s="4338"/>
      <c r="I27" s="4338"/>
      <c r="J27" s="4338"/>
      <c r="K27" s="4338"/>
      <c r="L27" s="4338"/>
      <c r="M27" s="4338"/>
      <c r="N27" s="4374" t="s">
        <v>162</v>
      </c>
      <c r="O27" s="4374"/>
      <c r="P27" s="4374"/>
      <c r="Q27" s="4374"/>
      <c r="R27" s="4374"/>
      <c r="S27" s="4374"/>
      <c r="T27" s="4338"/>
      <c r="U27" s="4338"/>
      <c r="V27" s="4338"/>
      <c r="W27" s="4338"/>
      <c r="X27" s="4338"/>
      <c r="Y27" s="4338"/>
      <c r="Z27" s="4376"/>
      <c r="AA27" s="4376"/>
      <c r="AB27" s="4376"/>
      <c r="AC27" s="4377" t="s">
        <v>183</v>
      </c>
      <c r="AD27" s="4292"/>
      <c r="AE27" s="4292"/>
      <c r="AF27" s="4293"/>
      <c r="AG27" s="4378"/>
      <c r="AH27" s="4379"/>
      <c r="AI27" s="4379"/>
      <c r="AJ27" s="4379"/>
      <c r="AK27" s="4379"/>
      <c r="AL27" s="4380"/>
      <c r="AM27" s="4320" t="s">
        <v>163</v>
      </c>
      <c r="AN27" s="4321"/>
      <c r="AO27" s="4322"/>
      <c r="AP27" s="4358" t="s">
        <v>164</v>
      </c>
      <c r="AQ27" s="4359"/>
      <c r="AR27" s="4359"/>
      <c r="AS27" s="4359"/>
      <c r="AT27" s="4359"/>
      <c r="AU27" s="4359"/>
      <c r="AV27" s="4359"/>
      <c r="AW27" s="4359"/>
      <c r="AX27" s="4360"/>
    </row>
    <row r="28" spans="2:50">
      <c r="B28" s="4338"/>
      <c r="C28" s="4338"/>
      <c r="D28" s="4338"/>
      <c r="E28" s="4338"/>
      <c r="F28" s="4338"/>
      <c r="G28" s="4338"/>
      <c r="H28" s="4338"/>
      <c r="I28" s="4338"/>
      <c r="J28" s="4338"/>
      <c r="K28" s="4338"/>
      <c r="L28" s="4338"/>
      <c r="M28" s="4338"/>
      <c r="N28" s="4375"/>
      <c r="O28" s="4375"/>
      <c r="P28" s="4375"/>
      <c r="Q28" s="4375"/>
      <c r="R28" s="4375"/>
      <c r="S28" s="4375"/>
      <c r="T28" s="4338"/>
      <c r="U28" s="4338"/>
      <c r="V28" s="4338"/>
      <c r="W28" s="4338"/>
      <c r="X28" s="4338"/>
      <c r="Y28" s="4338"/>
      <c r="Z28" s="4338"/>
      <c r="AA28" s="4338"/>
      <c r="AB28" s="4338"/>
      <c r="AC28" s="4377"/>
      <c r="AD28" s="4292"/>
      <c r="AE28" s="4292"/>
      <c r="AF28" s="4293"/>
      <c r="AG28" s="4299"/>
      <c r="AH28" s="4300"/>
      <c r="AI28" s="4300"/>
      <c r="AJ28" s="4300"/>
      <c r="AK28" s="4300"/>
      <c r="AL28" s="4301"/>
      <c r="AM28" s="4323"/>
      <c r="AN28" s="4324"/>
      <c r="AO28" s="4325"/>
      <c r="AP28" s="4361"/>
      <c r="AQ28" s="4362"/>
      <c r="AR28" s="4362"/>
      <c r="AS28" s="4362"/>
      <c r="AT28" s="4362"/>
      <c r="AU28" s="4362"/>
      <c r="AV28" s="4362"/>
      <c r="AW28" s="4362"/>
      <c r="AX28" s="4363"/>
    </row>
    <row r="29" spans="2:50" ht="18" customHeight="1" thickBot="1">
      <c r="B29" s="4329" t="s">
        <v>179</v>
      </c>
      <c r="C29" s="4330"/>
      <c r="D29" s="4331"/>
      <c r="E29" s="4332" t="s">
        <v>180</v>
      </c>
      <c r="F29" s="4333"/>
      <c r="G29" s="4334"/>
      <c r="H29" s="4335" t="s">
        <v>181</v>
      </c>
      <c r="I29" s="4336"/>
      <c r="J29" s="4337"/>
      <c r="K29" s="4335" t="s">
        <v>182</v>
      </c>
      <c r="L29" s="4336"/>
      <c r="M29" s="4336"/>
      <c r="N29" s="4338" t="s">
        <v>165</v>
      </c>
      <c r="O29" s="4338"/>
      <c r="P29" s="4338"/>
      <c r="Q29" s="4339" t="s">
        <v>166</v>
      </c>
      <c r="R29" s="4339"/>
      <c r="S29" s="4339"/>
      <c r="T29" s="4340" t="s">
        <v>167</v>
      </c>
      <c r="U29" s="4340"/>
      <c r="V29" s="4341"/>
      <c r="W29" s="4342" t="s">
        <v>166</v>
      </c>
      <c r="X29" s="4340"/>
      <c r="Y29" s="4341"/>
      <c r="Z29" s="4381" t="s">
        <v>82</v>
      </c>
      <c r="AA29" s="4382"/>
      <c r="AB29" s="4383"/>
      <c r="AC29" s="4249"/>
      <c r="AD29" s="4250"/>
      <c r="AE29" s="4250"/>
      <c r="AF29" s="4287"/>
      <c r="AG29" s="4283" t="s">
        <v>168</v>
      </c>
      <c r="AH29" s="4284"/>
      <c r="AI29" s="4284"/>
      <c r="AJ29" s="4285"/>
      <c r="AK29" s="4356" t="s">
        <v>82</v>
      </c>
      <c r="AL29" s="4357"/>
      <c r="AM29" s="4326"/>
      <c r="AN29" s="4327"/>
      <c r="AO29" s="4328"/>
      <c r="AP29" s="4361"/>
      <c r="AQ29" s="4362"/>
      <c r="AR29" s="4362"/>
      <c r="AS29" s="4362"/>
      <c r="AT29" s="4362"/>
      <c r="AU29" s="4362"/>
      <c r="AV29" s="4362"/>
      <c r="AW29" s="4362"/>
      <c r="AX29" s="4363"/>
    </row>
    <row r="30" spans="2:50">
      <c r="B30" s="4302"/>
      <c r="C30" s="4303"/>
      <c r="D30" s="4304"/>
      <c r="E30" s="4308"/>
      <c r="F30" s="4309"/>
      <c r="G30" s="4310"/>
      <c r="H30" s="4302"/>
      <c r="I30" s="4303"/>
      <c r="J30" s="4304"/>
      <c r="K30" s="4302"/>
      <c r="L30" s="4303"/>
      <c r="M30" s="4304"/>
      <c r="N30" s="4309"/>
      <c r="O30" s="4309"/>
      <c r="P30" s="4310"/>
      <c r="Q30" s="4302"/>
      <c r="R30" s="4303"/>
      <c r="S30" s="4304"/>
      <c r="T30" s="4314" t="s">
        <v>169</v>
      </c>
      <c r="U30" s="4315"/>
      <c r="V30" s="4316"/>
      <c r="W30" s="4314" t="s">
        <v>169</v>
      </c>
      <c r="X30" s="4315"/>
      <c r="Y30" s="4316"/>
      <c r="Z30" s="4314" t="s">
        <v>169</v>
      </c>
      <c r="AA30" s="4315"/>
      <c r="AB30" s="4316"/>
      <c r="AC30" s="4314" t="s">
        <v>169</v>
      </c>
      <c r="AD30" s="4315"/>
      <c r="AE30" s="4315"/>
      <c r="AF30" s="4316"/>
      <c r="AG30" s="4343"/>
      <c r="AH30" s="4344"/>
      <c r="AI30" s="4344"/>
      <c r="AJ30" s="4345"/>
      <c r="AK30" s="4314" t="s">
        <v>169</v>
      </c>
      <c r="AL30" s="4316"/>
      <c r="AM30" s="4349" t="s">
        <v>169</v>
      </c>
      <c r="AN30" s="4350"/>
      <c r="AO30" s="4350"/>
      <c r="AP30" s="614"/>
      <c r="AQ30" s="615"/>
      <c r="AR30" s="615"/>
      <c r="AS30" s="615"/>
      <c r="AT30" s="615" t="s">
        <v>69</v>
      </c>
      <c r="AU30" s="615"/>
      <c r="AV30" s="615"/>
      <c r="AW30" s="615"/>
      <c r="AX30" s="616" t="s">
        <v>70</v>
      </c>
    </row>
    <row r="31" spans="2:50" ht="20.100000000000001" customHeight="1" thickBot="1">
      <c r="B31" s="4305"/>
      <c r="C31" s="4306"/>
      <c r="D31" s="4307"/>
      <c r="E31" s="4311"/>
      <c r="F31" s="4312"/>
      <c r="G31" s="4313"/>
      <c r="H31" s="4305"/>
      <c r="I31" s="4306"/>
      <c r="J31" s="4307"/>
      <c r="K31" s="4305"/>
      <c r="L31" s="4306"/>
      <c r="M31" s="4307"/>
      <c r="N31" s="4312"/>
      <c r="O31" s="4312"/>
      <c r="P31" s="4313"/>
      <c r="Q31" s="4305"/>
      <c r="R31" s="4306"/>
      <c r="S31" s="4307"/>
      <c r="T31" s="4317"/>
      <c r="U31" s="4318"/>
      <c r="V31" s="4319"/>
      <c r="W31" s="4317"/>
      <c r="X31" s="4318"/>
      <c r="Y31" s="4319"/>
      <c r="Z31" s="4317"/>
      <c r="AA31" s="4318"/>
      <c r="AB31" s="4319"/>
      <c r="AC31" s="4317"/>
      <c r="AD31" s="4318"/>
      <c r="AE31" s="4318"/>
      <c r="AF31" s="4319"/>
      <c r="AG31" s="4346"/>
      <c r="AH31" s="4347"/>
      <c r="AI31" s="4347"/>
      <c r="AJ31" s="4348"/>
      <c r="AK31" s="4317"/>
      <c r="AL31" s="4319"/>
      <c r="AM31" s="4351"/>
      <c r="AN31" s="4352"/>
      <c r="AO31" s="4352"/>
      <c r="AP31" s="4353"/>
      <c r="AQ31" s="4354"/>
      <c r="AR31" s="4354"/>
      <c r="AS31" s="4354"/>
      <c r="AT31" s="4354"/>
      <c r="AU31" s="4354"/>
      <c r="AV31" s="4354"/>
      <c r="AW31" s="4354"/>
      <c r="AX31" s="4355"/>
    </row>
    <row r="32" spans="2:50" ht="12.95" customHeight="1">
      <c r="B32" s="4283" t="s">
        <v>170</v>
      </c>
      <c r="C32" s="4284"/>
      <c r="D32" s="4284"/>
      <c r="E32" s="4284"/>
      <c r="F32" s="4284"/>
      <c r="G32" s="4284"/>
      <c r="H32" s="4284"/>
      <c r="I32" s="4284"/>
      <c r="J32" s="4284"/>
      <c r="K32" s="4284"/>
      <c r="L32" s="4284"/>
      <c r="M32" s="4284"/>
      <c r="N32" s="4284"/>
      <c r="O32" s="4284"/>
      <c r="P32" s="4285"/>
      <c r="Q32" s="4269" t="s">
        <v>171</v>
      </c>
      <c r="R32" s="4269"/>
      <c r="S32" s="4269"/>
      <c r="T32" s="4269"/>
      <c r="U32" s="4269"/>
      <c r="V32" s="4286"/>
      <c r="W32" s="4286"/>
      <c r="X32" s="4286"/>
      <c r="Y32" s="4286"/>
      <c r="Z32" s="4286"/>
      <c r="AA32" s="4286"/>
      <c r="AB32" s="4286"/>
      <c r="AC32" s="4286"/>
      <c r="AD32" s="4286"/>
      <c r="AE32" s="4269"/>
      <c r="AF32" s="4269"/>
      <c r="AG32" s="4269"/>
      <c r="AH32" s="4284" t="s">
        <v>172</v>
      </c>
      <c r="AI32" s="4284"/>
      <c r="AJ32" s="4284"/>
      <c r="AK32" s="4284"/>
      <c r="AL32" s="4284"/>
      <c r="AM32" s="4284"/>
      <c r="AN32" s="4284"/>
      <c r="AO32" s="4284"/>
      <c r="AP32" s="4250"/>
      <c r="AQ32" s="4250"/>
      <c r="AR32" s="4250"/>
      <c r="AS32" s="4250"/>
      <c r="AT32" s="4250"/>
      <c r="AU32" s="4250"/>
      <c r="AV32" s="4250"/>
      <c r="AW32" s="4250"/>
      <c r="AX32" s="4287"/>
    </row>
    <row r="33" spans="2:50" ht="12.95" customHeight="1">
      <c r="B33" s="4277" t="s">
        <v>173</v>
      </c>
      <c r="C33" s="4278"/>
      <c r="D33" s="4278"/>
      <c r="E33" s="4279"/>
      <c r="F33" s="4284"/>
      <c r="G33" s="4284"/>
      <c r="H33" s="4284"/>
      <c r="I33" s="4284"/>
      <c r="J33" s="4284"/>
      <c r="K33" s="4284"/>
      <c r="L33" s="4284"/>
      <c r="M33" s="4285"/>
      <c r="N33" s="4288" t="s">
        <v>102</v>
      </c>
      <c r="O33" s="4248"/>
      <c r="P33" s="4291"/>
      <c r="Q33" s="4286">
        <v>1</v>
      </c>
      <c r="R33" s="4277" t="s">
        <v>173</v>
      </c>
      <c r="S33" s="4278"/>
      <c r="T33" s="4278"/>
      <c r="U33" s="4279"/>
      <c r="V33" s="4269"/>
      <c r="W33" s="4269"/>
      <c r="X33" s="4269"/>
      <c r="Y33" s="4269"/>
      <c r="Z33" s="4269"/>
      <c r="AA33" s="4269"/>
      <c r="AB33" s="4269"/>
      <c r="AC33" s="4269"/>
      <c r="AD33" s="4269"/>
      <c r="AE33" s="4280" t="s">
        <v>102</v>
      </c>
      <c r="AF33" s="4251"/>
      <c r="AG33" s="4251"/>
      <c r="AH33" s="4248">
        <v>1</v>
      </c>
      <c r="AI33" s="4277" t="s">
        <v>173</v>
      </c>
      <c r="AJ33" s="4278"/>
      <c r="AK33" s="4278"/>
      <c r="AL33" s="4279"/>
      <c r="AM33" s="4251"/>
      <c r="AN33" s="4251"/>
      <c r="AO33" s="4251"/>
      <c r="AP33" s="4251"/>
      <c r="AQ33" s="4251"/>
      <c r="AR33" s="4251"/>
      <c r="AS33" s="4251"/>
      <c r="AT33" s="4251"/>
      <c r="AU33" s="4251"/>
      <c r="AV33" s="4269" t="s">
        <v>102</v>
      </c>
      <c r="AW33" s="4269"/>
      <c r="AX33" s="4269"/>
    </row>
    <row r="34" spans="2:50" ht="12.95" customHeight="1">
      <c r="B34" s="4247" t="s">
        <v>103</v>
      </c>
      <c r="C34" s="4248"/>
      <c r="D34" s="4248"/>
      <c r="E34" s="4291"/>
      <c r="F34" s="4248"/>
      <c r="G34" s="4248"/>
      <c r="H34" s="4248"/>
      <c r="I34" s="4248"/>
      <c r="J34" s="4248"/>
      <c r="K34" s="4248"/>
      <c r="L34" s="4248"/>
      <c r="M34" s="4291"/>
      <c r="N34" s="4289"/>
      <c r="O34" s="4292"/>
      <c r="P34" s="4293"/>
      <c r="Q34" s="4294"/>
      <c r="R34" s="4247" t="s">
        <v>103</v>
      </c>
      <c r="S34" s="4248"/>
      <c r="T34" s="4248"/>
      <c r="U34" s="4248"/>
      <c r="V34" s="4269"/>
      <c r="W34" s="4269"/>
      <c r="X34" s="4269"/>
      <c r="Y34" s="4269"/>
      <c r="Z34" s="4269"/>
      <c r="AA34" s="4269"/>
      <c r="AB34" s="4269"/>
      <c r="AC34" s="4269"/>
      <c r="AD34" s="4269"/>
      <c r="AE34" s="4281"/>
      <c r="AF34" s="4251"/>
      <c r="AG34" s="4251"/>
      <c r="AH34" s="4292"/>
      <c r="AI34" s="4247" t="s">
        <v>103</v>
      </c>
      <c r="AJ34" s="4248"/>
      <c r="AK34" s="4248"/>
      <c r="AL34" s="4248"/>
      <c r="AM34" s="4251"/>
      <c r="AN34" s="4251"/>
      <c r="AO34" s="4251"/>
      <c r="AP34" s="4251"/>
      <c r="AQ34" s="4251"/>
      <c r="AR34" s="4251"/>
      <c r="AS34" s="4251"/>
      <c r="AT34" s="4251"/>
      <c r="AU34" s="4251"/>
      <c r="AV34" s="4269"/>
      <c r="AW34" s="4269"/>
      <c r="AX34" s="4269"/>
    </row>
    <row r="35" spans="2:50" ht="12.95" customHeight="1">
      <c r="B35" s="4249"/>
      <c r="C35" s="4250"/>
      <c r="D35" s="4250"/>
      <c r="E35" s="4287"/>
      <c r="F35" s="4250"/>
      <c r="G35" s="4250"/>
      <c r="H35" s="4250"/>
      <c r="I35" s="4250"/>
      <c r="J35" s="4250"/>
      <c r="K35" s="4250"/>
      <c r="L35" s="4250"/>
      <c r="M35" s="4287"/>
      <c r="N35" s="4290"/>
      <c r="O35" s="4250"/>
      <c r="P35" s="4287"/>
      <c r="Q35" s="4294"/>
      <c r="R35" s="4249"/>
      <c r="S35" s="4250"/>
      <c r="T35" s="4250"/>
      <c r="U35" s="4250"/>
      <c r="V35" s="4269"/>
      <c r="W35" s="4269"/>
      <c r="X35" s="4269"/>
      <c r="Y35" s="4269"/>
      <c r="Z35" s="4269"/>
      <c r="AA35" s="4269"/>
      <c r="AB35" s="4269"/>
      <c r="AC35" s="4269"/>
      <c r="AD35" s="4269"/>
      <c r="AE35" s="4282"/>
      <c r="AF35" s="4251"/>
      <c r="AG35" s="4251"/>
      <c r="AH35" s="4292"/>
      <c r="AI35" s="4249"/>
      <c r="AJ35" s="4250"/>
      <c r="AK35" s="4250"/>
      <c r="AL35" s="4250"/>
      <c r="AM35" s="4251"/>
      <c r="AN35" s="4251"/>
      <c r="AO35" s="4251"/>
      <c r="AP35" s="4251"/>
      <c r="AQ35" s="4251"/>
      <c r="AR35" s="4251"/>
      <c r="AS35" s="4251"/>
      <c r="AT35" s="4251"/>
      <c r="AU35" s="4251"/>
      <c r="AV35" s="4269"/>
      <c r="AW35" s="4269"/>
      <c r="AX35" s="4269"/>
    </row>
    <row r="36" spans="2:50" ht="12.95" customHeight="1">
      <c r="B36" s="4271"/>
      <c r="C36" s="4272"/>
      <c r="D36" s="4272"/>
      <c r="E36" s="4272"/>
      <c r="F36" s="4272"/>
      <c r="G36" s="4272"/>
      <c r="H36" s="4272"/>
      <c r="I36" s="4272"/>
      <c r="J36" s="4272"/>
      <c r="K36" s="4272"/>
      <c r="L36" s="4272"/>
      <c r="M36" s="4272"/>
      <c r="N36" s="4272"/>
      <c r="O36" s="4272"/>
      <c r="P36" s="4273"/>
      <c r="Q36" s="4295"/>
      <c r="R36" s="4271"/>
      <c r="S36" s="4272"/>
      <c r="T36" s="4272"/>
      <c r="U36" s="4272"/>
      <c r="V36" s="4272"/>
      <c r="W36" s="4272"/>
      <c r="X36" s="4272"/>
      <c r="Y36" s="4272"/>
      <c r="Z36" s="4272"/>
      <c r="AA36" s="4272"/>
      <c r="AB36" s="4272"/>
      <c r="AC36" s="4272"/>
      <c r="AD36" s="4272"/>
      <c r="AE36" s="4272"/>
      <c r="AF36" s="4272"/>
      <c r="AG36" s="4273"/>
      <c r="AH36" s="4250"/>
      <c r="AI36" s="4271"/>
      <c r="AJ36" s="4272"/>
      <c r="AK36" s="4272"/>
      <c r="AL36" s="4272"/>
      <c r="AM36" s="4272"/>
      <c r="AN36" s="4272"/>
      <c r="AO36" s="4272"/>
      <c r="AP36" s="4272"/>
      <c r="AQ36" s="4272"/>
      <c r="AR36" s="4272"/>
      <c r="AS36" s="4272"/>
      <c r="AT36" s="4272"/>
      <c r="AU36" s="4272"/>
      <c r="AV36" s="4272"/>
      <c r="AW36" s="4272"/>
      <c r="AX36" s="4273"/>
    </row>
    <row r="37" spans="2:50" ht="12.95" customHeight="1">
      <c r="B37" s="617" t="s">
        <v>92</v>
      </c>
      <c r="C37" s="618"/>
      <c r="D37" s="618"/>
      <c r="E37" s="618"/>
      <c r="F37" s="618"/>
      <c r="G37" s="618"/>
      <c r="H37" s="618"/>
      <c r="I37" s="618"/>
      <c r="J37" s="618"/>
      <c r="K37" s="618"/>
      <c r="L37" s="618"/>
      <c r="M37" s="618"/>
      <c r="N37" s="618"/>
      <c r="O37" s="618"/>
      <c r="P37" s="618"/>
      <c r="Q37" s="4274">
        <v>2</v>
      </c>
      <c r="R37" s="4277" t="s">
        <v>173</v>
      </c>
      <c r="S37" s="4278"/>
      <c r="T37" s="4278"/>
      <c r="U37" s="4279"/>
      <c r="V37" s="4251"/>
      <c r="W37" s="4251"/>
      <c r="X37" s="4251"/>
      <c r="Y37" s="4251"/>
      <c r="Z37" s="4251"/>
      <c r="AA37" s="4251"/>
      <c r="AB37" s="4251"/>
      <c r="AC37" s="4251"/>
      <c r="AD37" s="4251"/>
      <c r="AE37" s="4280" t="s">
        <v>102</v>
      </c>
      <c r="AF37" s="4251"/>
      <c r="AG37" s="4251"/>
      <c r="AH37" s="4253">
        <v>2</v>
      </c>
      <c r="AI37" s="4277" t="s">
        <v>173</v>
      </c>
      <c r="AJ37" s="4278"/>
      <c r="AK37" s="4278"/>
      <c r="AL37" s="4279"/>
      <c r="AM37" s="4251"/>
      <c r="AN37" s="4251"/>
      <c r="AO37" s="4251"/>
      <c r="AP37" s="4251"/>
      <c r="AQ37" s="4251"/>
      <c r="AR37" s="4251"/>
      <c r="AS37" s="4251"/>
      <c r="AT37" s="4251"/>
      <c r="AU37" s="4251"/>
      <c r="AV37" s="4280" t="s">
        <v>102</v>
      </c>
      <c r="AW37" s="4251"/>
      <c r="AX37" s="4251"/>
    </row>
    <row r="38" spans="2:50" ht="12.95" customHeight="1">
      <c r="B38" s="4241"/>
      <c r="C38" s="4242"/>
      <c r="D38" s="4242"/>
      <c r="E38" s="4242"/>
      <c r="F38" s="4242"/>
      <c r="G38" s="4242"/>
      <c r="H38" s="4242"/>
      <c r="I38" s="4242"/>
      <c r="J38" s="4242"/>
      <c r="K38" s="4242"/>
      <c r="L38" s="4242"/>
      <c r="M38" s="4242"/>
      <c r="N38" s="4242"/>
      <c r="O38" s="4242"/>
      <c r="P38" s="4243"/>
      <c r="Q38" s="4275"/>
      <c r="R38" s="4247" t="s">
        <v>103</v>
      </c>
      <c r="S38" s="4248"/>
      <c r="T38" s="4248"/>
      <c r="U38" s="4248"/>
      <c r="V38" s="4251"/>
      <c r="W38" s="4251"/>
      <c r="X38" s="4251"/>
      <c r="Y38" s="4251"/>
      <c r="Z38" s="4251"/>
      <c r="AA38" s="4251"/>
      <c r="AB38" s="4251"/>
      <c r="AC38" s="4251"/>
      <c r="AD38" s="4251"/>
      <c r="AE38" s="4281"/>
      <c r="AF38" s="4251"/>
      <c r="AG38" s="4251"/>
      <c r="AH38" s="4255"/>
      <c r="AI38" s="4247" t="s">
        <v>103</v>
      </c>
      <c r="AJ38" s="4248"/>
      <c r="AK38" s="4248"/>
      <c r="AL38" s="4248"/>
      <c r="AM38" s="4251"/>
      <c r="AN38" s="4251"/>
      <c r="AO38" s="4251"/>
      <c r="AP38" s="4251"/>
      <c r="AQ38" s="4251"/>
      <c r="AR38" s="4251"/>
      <c r="AS38" s="4251"/>
      <c r="AT38" s="4251"/>
      <c r="AU38" s="4251"/>
      <c r="AV38" s="4281"/>
      <c r="AW38" s="4251"/>
      <c r="AX38" s="4251"/>
    </row>
    <row r="39" spans="2:50" ht="12.95" customHeight="1">
      <c r="B39" s="4241"/>
      <c r="C39" s="4242"/>
      <c r="D39" s="4242"/>
      <c r="E39" s="4242"/>
      <c r="F39" s="4242"/>
      <c r="G39" s="4242"/>
      <c r="H39" s="4242"/>
      <c r="I39" s="4242"/>
      <c r="J39" s="4242"/>
      <c r="K39" s="4242"/>
      <c r="L39" s="4242"/>
      <c r="M39" s="4242"/>
      <c r="N39" s="4242"/>
      <c r="O39" s="4242"/>
      <c r="P39" s="4243"/>
      <c r="Q39" s="4275"/>
      <c r="R39" s="4249"/>
      <c r="S39" s="4250"/>
      <c r="T39" s="4250"/>
      <c r="U39" s="4250"/>
      <c r="V39" s="4251"/>
      <c r="W39" s="4251"/>
      <c r="X39" s="4251"/>
      <c r="Y39" s="4251"/>
      <c r="Z39" s="4251"/>
      <c r="AA39" s="4251"/>
      <c r="AB39" s="4251"/>
      <c r="AC39" s="4251"/>
      <c r="AD39" s="4251"/>
      <c r="AE39" s="4282"/>
      <c r="AF39" s="4251"/>
      <c r="AG39" s="4251"/>
      <c r="AH39" s="4255"/>
      <c r="AI39" s="4249"/>
      <c r="AJ39" s="4250"/>
      <c r="AK39" s="4250"/>
      <c r="AL39" s="4250"/>
      <c r="AM39" s="4251"/>
      <c r="AN39" s="4251"/>
      <c r="AO39" s="4251"/>
      <c r="AP39" s="4251"/>
      <c r="AQ39" s="4251"/>
      <c r="AR39" s="4251"/>
      <c r="AS39" s="4251"/>
      <c r="AT39" s="4251"/>
      <c r="AU39" s="4251"/>
      <c r="AV39" s="4282"/>
      <c r="AW39" s="4251"/>
      <c r="AX39" s="4251"/>
    </row>
    <row r="40" spans="2:50" ht="12.95" customHeight="1">
      <c r="B40" s="4244"/>
      <c r="C40" s="4245"/>
      <c r="D40" s="4245"/>
      <c r="E40" s="4245"/>
      <c r="F40" s="4245"/>
      <c r="G40" s="4245"/>
      <c r="H40" s="4245"/>
      <c r="I40" s="4245"/>
      <c r="J40" s="4245"/>
      <c r="K40" s="4245"/>
      <c r="L40" s="4245"/>
      <c r="M40" s="4245"/>
      <c r="N40" s="4245"/>
      <c r="O40" s="4245"/>
      <c r="P40" s="4246"/>
      <c r="Q40" s="4276"/>
      <c r="R40" s="4252"/>
      <c r="S40" s="4252"/>
      <c r="T40" s="4252"/>
      <c r="U40" s="4252"/>
      <c r="V40" s="4252"/>
      <c r="W40" s="4252"/>
      <c r="X40" s="4252"/>
      <c r="Y40" s="4252"/>
      <c r="Z40" s="4252"/>
      <c r="AA40" s="4252"/>
      <c r="AB40" s="4252"/>
      <c r="AC40" s="4252"/>
      <c r="AD40" s="4252"/>
      <c r="AE40" s="4252"/>
      <c r="AF40" s="4252"/>
      <c r="AG40" s="4252"/>
      <c r="AH40" s="4257"/>
      <c r="AI40" s="4252"/>
      <c r="AJ40" s="4252"/>
      <c r="AK40" s="4252"/>
      <c r="AL40" s="4252"/>
      <c r="AM40" s="4252"/>
      <c r="AN40" s="4252"/>
      <c r="AO40" s="4252"/>
      <c r="AP40" s="4252"/>
      <c r="AQ40" s="4252"/>
      <c r="AR40" s="4252"/>
      <c r="AS40" s="4252"/>
      <c r="AT40" s="4252"/>
      <c r="AU40" s="4252"/>
      <c r="AV40" s="4252"/>
      <c r="AW40" s="4252"/>
      <c r="AX40" s="4252"/>
    </row>
    <row r="41" spans="2:50" ht="12.95" customHeight="1">
      <c r="B41" s="4253" t="s">
        <v>174</v>
      </c>
      <c r="C41" s="4254"/>
      <c r="D41" s="4254"/>
      <c r="E41" s="4254"/>
      <c r="F41" s="4254"/>
      <c r="G41" s="4254"/>
      <c r="H41" s="4254"/>
      <c r="I41" s="4259" t="s">
        <v>175</v>
      </c>
      <c r="J41" s="4260"/>
      <c r="K41" s="4260"/>
      <c r="L41" s="4260"/>
      <c r="M41" s="4261"/>
      <c r="N41" s="4262"/>
      <c r="O41" s="4263"/>
      <c r="P41" s="4263"/>
      <c r="Q41" s="4263"/>
      <c r="R41" s="4263"/>
      <c r="S41" s="4263"/>
      <c r="T41" s="4263"/>
      <c r="U41" s="4263"/>
      <c r="V41" s="4263"/>
      <c r="W41" s="4263"/>
      <c r="X41" s="4263"/>
      <c r="Y41" s="4263"/>
      <c r="Z41" s="4263"/>
      <c r="AA41" s="4263"/>
      <c r="AB41" s="4263"/>
      <c r="AC41" s="4263"/>
      <c r="AD41" s="4263"/>
      <c r="AE41" s="4263"/>
      <c r="AF41" s="4263"/>
      <c r="AG41" s="4263"/>
      <c r="AH41" s="4263"/>
      <c r="AI41" s="4263"/>
      <c r="AJ41" s="4263"/>
      <c r="AK41" s="4263"/>
      <c r="AL41" s="4263"/>
      <c r="AM41" s="4263"/>
      <c r="AN41" s="4263"/>
      <c r="AO41" s="4263"/>
      <c r="AP41" s="4263"/>
      <c r="AQ41" s="4263"/>
      <c r="AR41" s="4263"/>
      <c r="AS41" s="4263"/>
      <c r="AT41" s="4263"/>
      <c r="AU41" s="4263"/>
      <c r="AV41" s="4263"/>
      <c r="AW41" s="4263"/>
      <c r="AX41" s="4264"/>
    </row>
    <row r="42" spans="2:50" ht="12.95" customHeight="1">
      <c r="B42" s="4255"/>
      <c r="C42" s="4256"/>
      <c r="D42" s="4256"/>
      <c r="E42" s="4256"/>
      <c r="F42" s="4256"/>
      <c r="G42" s="4256"/>
      <c r="H42" s="4256"/>
      <c r="I42" s="4265" t="s">
        <v>176</v>
      </c>
      <c r="J42" s="4265"/>
      <c r="K42" s="4265"/>
      <c r="L42" s="4265"/>
      <c r="M42" s="4265"/>
      <c r="N42" s="4266"/>
      <c r="O42" s="4267"/>
      <c r="P42" s="4267"/>
      <c r="Q42" s="4267"/>
      <c r="R42" s="4267"/>
      <c r="S42" s="4267"/>
      <c r="T42" s="4267"/>
      <c r="U42" s="4267"/>
      <c r="V42" s="4267"/>
      <c r="W42" s="4267"/>
      <c r="X42" s="4267"/>
      <c r="Y42" s="4267"/>
      <c r="Z42" s="4267"/>
      <c r="AA42" s="4267"/>
      <c r="AB42" s="4267"/>
      <c r="AC42" s="4267"/>
      <c r="AD42" s="4267"/>
      <c r="AE42" s="4267"/>
      <c r="AF42" s="4267"/>
      <c r="AG42" s="4267"/>
      <c r="AH42" s="4267"/>
      <c r="AI42" s="4267"/>
      <c r="AJ42" s="4267"/>
      <c r="AK42" s="4267"/>
      <c r="AL42" s="4267"/>
      <c r="AM42" s="4267"/>
      <c r="AN42" s="4267"/>
      <c r="AO42" s="4267"/>
      <c r="AP42" s="4267"/>
      <c r="AQ42" s="4267"/>
      <c r="AR42" s="4267"/>
      <c r="AS42" s="4267"/>
      <c r="AT42" s="4267"/>
      <c r="AU42" s="4267"/>
      <c r="AV42" s="4267"/>
      <c r="AW42" s="4267"/>
      <c r="AX42" s="4268"/>
    </row>
    <row r="43" spans="2:50" ht="12.95" customHeight="1">
      <c r="B43" s="4255"/>
      <c r="C43" s="4256"/>
      <c r="D43" s="4256"/>
      <c r="E43" s="4256"/>
      <c r="F43" s="4256"/>
      <c r="G43" s="4256"/>
      <c r="H43" s="4256"/>
      <c r="I43" s="4265"/>
      <c r="J43" s="4265"/>
      <c r="K43" s="4265"/>
      <c r="L43" s="4265"/>
      <c r="M43" s="4265"/>
      <c r="N43" s="4244"/>
      <c r="O43" s="4245"/>
      <c r="P43" s="4245"/>
      <c r="Q43" s="4245"/>
      <c r="R43" s="4245"/>
      <c r="S43" s="4245"/>
      <c r="T43" s="4245"/>
      <c r="U43" s="4245"/>
      <c r="V43" s="4245"/>
      <c r="W43" s="4245"/>
      <c r="X43" s="4245"/>
      <c r="Y43" s="4245"/>
      <c r="Z43" s="4245"/>
      <c r="AA43" s="4245"/>
      <c r="AB43" s="4245"/>
      <c r="AC43" s="4245"/>
      <c r="AD43" s="4245"/>
      <c r="AE43" s="4245"/>
      <c r="AF43" s="4245"/>
      <c r="AG43" s="4245"/>
      <c r="AH43" s="4245"/>
      <c r="AI43" s="4245"/>
      <c r="AJ43" s="4245"/>
      <c r="AK43" s="4245"/>
      <c r="AL43" s="4245"/>
      <c r="AM43" s="4245"/>
      <c r="AN43" s="4245"/>
      <c r="AO43" s="4245"/>
      <c r="AP43" s="4245"/>
      <c r="AQ43" s="4245"/>
      <c r="AR43" s="4245"/>
      <c r="AS43" s="4245"/>
      <c r="AT43" s="4245"/>
      <c r="AU43" s="4245"/>
      <c r="AV43" s="4245"/>
      <c r="AW43" s="4245"/>
      <c r="AX43" s="4246"/>
    </row>
    <row r="44" spans="2:50" ht="12.95" customHeight="1">
      <c r="B44" s="4255"/>
      <c r="C44" s="4256"/>
      <c r="D44" s="4256"/>
      <c r="E44" s="4256"/>
      <c r="F44" s="4256"/>
      <c r="G44" s="4256"/>
      <c r="H44" s="4256"/>
      <c r="I44" s="4265" t="s">
        <v>177</v>
      </c>
      <c r="J44" s="4265"/>
      <c r="K44" s="4265"/>
      <c r="L44" s="4265"/>
      <c r="M44" s="4265"/>
      <c r="N44" s="4266"/>
      <c r="O44" s="4267"/>
      <c r="P44" s="4267"/>
      <c r="Q44" s="4267"/>
      <c r="R44" s="4267"/>
      <c r="S44" s="4267"/>
      <c r="T44" s="4267"/>
      <c r="U44" s="4267"/>
      <c r="V44" s="4267"/>
      <c r="W44" s="4267"/>
      <c r="X44" s="4267"/>
      <c r="Y44" s="4267"/>
      <c r="Z44" s="4267"/>
      <c r="AA44" s="4267"/>
      <c r="AB44" s="4267"/>
      <c r="AC44" s="4267"/>
      <c r="AD44" s="4267"/>
      <c r="AE44" s="4267"/>
      <c r="AF44" s="4267"/>
      <c r="AG44" s="4267"/>
      <c r="AH44" s="4267"/>
      <c r="AI44" s="4268"/>
      <c r="AJ44" s="4269" t="s">
        <v>178</v>
      </c>
      <c r="AK44" s="4269"/>
      <c r="AL44" s="4269"/>
      <c r="AM44" s="4270"/>
      <c r="AN44" s="4270"/>
      <c r="AO44" s="4270"/>
      <c r="AP44" s="4270"/>
      <c r="AQ44" s="4270"/>
      <c r="AR44" s="4270"/>
      <c r="AS44" s="4270"/>
      <c r="AT44" s="4270"/>
      <c r="AU44" s="4270"/>
      <c r="AV44" s="4270"/>
      <c r="AW44" s="4270"/>
      <c r="AX44" s="4270"/>
    </row>
    <row r="45" spans="2:50" ht="12.95" customHeight="1">
      <c r="B45" s="4257"/>
      <c r="C45" s="4258"/>
      <c r="D45" s="4258"/>
      <c r="E45" s="4258"/>
      <c r="F45" s="4258"/>
      <c r="G45" s="4258"/>
      <c r="H45" s="4258"/>
      <c r="I45" s="4265"/>
      <c r="J45" s="4265"/>
      <c r="K45" s="4265"/>
      <c r="L45" s="4265"/>
      <c r="M45" s="4265"/>
      <c r="N45" s="4244"/>
      <c r="O45" s="4245"/>
      <c r="P45" s="4245"/>
      <c r="Q45" s="4245"/>
      <c r="R45" s="4245"/>
      <c r="S45" s="4245"/>
      <c r="T45" s="4245"/>
      <c r="U45" s="4245"/>
      <c r="V45" s="4245"/>
      <c r="W45" s="4245"/>
      <c r="X45" s="4245"/>
      <c r="Y45" s="4245"/>
      <c r="Z45" s="4245"/>
      <c r="AA45" s="4245"/>
      <c r="AB45" s="4245"/>
      <c r="AC45" s="4245"/>
      <c r="AD45" s="4245"/>
      <c r="AE45" s="4245"/>
      <c r="AF45" s="4245"/>
      <c r="AG45" s="4245"/>
      <c r="AH45" s="4245"/>
      <c r="AI45" s="4246"/>
      <c r="AJ45" s="4269"/>
      <c r="AK45" s="4269"/>
      <c r="AL45" s="4269"/>
      <c r="AM45" s="4270"/>
      <c r="AN45" s="4270"/>
      <c r="AO45" s="4270"/>
      <c r="AP45" s="4270"/>
      <c r="AQ45" s="4270"/>
      <c r="AR45" s="4270"/>
      <c r="AS45" s="4270"/>
      <c r="AT45" s="4270"/>
      <c r="AU45" s="4270"/>
      <c r="AV45" s="4270"/>
      <c r="AW45" s="4270"/>
      <c r="AX45" s="4270"/>
    </row>
  </sheetData>
  <sheetProtection algorithmName="SHA-512" hashValue="iFwGOjuGdZSHfDrAYgkfg9fB9lvTzrD57HPRlHcPVpF8JW5l+c+et0bliB7mYBaD7nl2i0+8DEiXrfu25h6GGg==" saltValue="LkCY3SffKG7500g9ygsRtg==" spinCount="100000" sheet="1" objects="1" scenarios="1"/>
  <mergeCells count="113">
    <mergeCell ref="B19:Y20"/>
    <mergeCell ref="Z20:AL20"/>
    <mergeCell ref="B21:Y22"/>
    <mergeCell ref="Z21:AL22"/>
    <mergeCell ref="AI15:AM15"/>
    <mergeCell ref="AN15:AS15"/>
    <mergeCell ref="AT15:AX15"/>
    <mergeCell ref="G16:I16"/>
    <mergeCell ref="J16:V16"/>
    <mergeCell ref="Y16:AG16"/>
    <mergeCell ref="AI16:AP16"/>
    <mergeCell ref="AR16:AW16"/>
    <mergeCell ref="B13:F16"/>
    <mergeCell ref="G13:I14"/>
    <mergeCell ref="J13:AH13"/>
    <mergeCell ref="AI13:AX13"/>
    <mergeCell ref="J14:AX14"/>
    <mergeCell ref="G15:I15"/>
    <mergeCell ref="J15:V15"/>
    <mergeCell ref="W15:X16"/>
    <mergeCell ref="Y15:AC15"/>
    <mergeCell ref="AD15:AH15"/>
    <mergeCell ref="B17:Y18"/>
    <mergeCell ref="Z17:AL18"/>
    <mergeCell ref="AG29:AJ29"/>
    <mergeCell ref="AK29:AL29"/>
    <mergeCell ref="AP27:AX29"/>
    <mergeCell ref="B23:Y24"/>
    <mergeCell ref="Z23:AL24"/>
    <mergeCell ref="B25:Y26"/>
    <mergeCell ref="Z25:AL26"/>
    <mergeCell ref="B27:M28"/>
    <mergeCell ref="N27:S28"/>
    <mergeCell ref="T27:AB28"/>
    <mergeCell ref="AC27:AF29"/>
    <mergeCell ref="AG27:AL28"/>
    <mergeCell ref="Z29:AB29"/>
    <mergeCell ref="AM17:AX18"/>
    <mergeCell ref="B30:D31"/>
    <mergeCell ref="E30:G31"/>
    <mergeCell ref="H30:J31"/>
    <mergeCell ref="K30:M31"/>
    <mergeCell ref="N30:P31"/>
    <mergeCell ref="Q30:S31"/>
    <mergeCell ref="T30:V31"/>
    <mergeCell ref="W30:Y31"/>
    <mergeCell ref="AM27:AO29"/>
    <mergeCell ref="B29:D29"/>
    <mergeCell ref="E29:G29"/>
    <mergeCell ref="H29:J29"/>
    <mergeCell ref="K29:M29"/>
    <mergeCell ref="N29:P29"/>
    <mergeCell ref="Q29:S29"/>
    <mergeCell ref="T29:V29"/>
    <mergeCell ref="W29:Y29"/>
    <mergeCell ref="Z30:AB31"/>
    <mergeCell ref="AC30:AF31"/>
    <mergeCell ref="AG30:AJ31"/>
    <mergeCell ref="AK30:AL31"/>
    <mergeCell ref="AM30:AO31"/>
    <mergeCell ref="AP31:AX31"/>
    <mergeCell ref="B32:P32"/>
    <mergeCell ref="Q32:AG32"/>
    <mergeCell ref="AH32:AX32"/>
    <mergeCell ref="B33:E33"/>
    <mergeCell ref="F33:M33"/>
    <mergeCell ref="N33:N35"/>
    <mergeCell ref="O33:P35"/>
    <mergeCell ref="Q33:Q36"/>
    <mergeCell ref="R33:U33"/>
    <mergeCell ref="V33:AD33"/>
    <mergeCell ref="AW33:AX35"/>
    <mergeCell ref="B34:E35"/>
    <mergeCell ref="F34:M35"/>
    <mergeCell ref="R34:U35"/>
    <mergeCell ref="V34:AD35"/>
    <mergeCell ref="AI34:AL35"/>
    <mergeCell ref="AM34:AU35"/>
    <mergeCell ref="AE33:AE35"/>
    <mergeCell ref="AF33:AG35"/>
    <mergeCell ref="AH33:AH36"/>
    <mergeCell ref="AI33:AL33"/>
    <mergeCell ref="AM33:AU33"/>
    <mergeCell ref="AV33:AV35"/>
    <mergeCell ref="B36:P36"/>
    <mergeCell ref="R36:AG36"/>
    <mergeCell ref="AI36:AX36"/>
    <mergeCell ref="Q37:Q40"/>
    <mergeCell ref="R37:U37"/>
    <mergeCell ref="V37:AD37"/>
    <mergeCell ref="AE37:AE39"/>
    <mergeCell ref="AF37:AG39"/>
    <mergeCell ref="AH37:AH40"/>
    <mergeCell ref="AI37:AL37"/>
    <mergeCell ref="AM37:AU37"/>
    <mergeCell ref="AV37:AV39"/>
    <mergeCell ref="AW37:AX39"/>
    <mergeCell ref="B38:P40"/>
    <mergeCell ref="R38:U39"/>
    <mergeCell ref="V38:AD39"/>
    <mergeCell ref="AI38:AL39"/>
    <mergeCell ref="AM38:AU39"/>
    <mergeCell ref="R40:AG40"/>
    <mergeCell ref="AI40:AX40"/>
    <mergeCell ref="B41:H45"/>
    <mergeCell ref="I41:M41"/>
    <mergeCell ref="N41:AX41"/>
    <mergeCell ref="I42:M43"/>
    <mergeCell ref="N42:AX43"/>
    <mergeCell ref="I44:M45"/>
    <mergeCell ref="N44:AI45"/>
    <mergeCell ref="AJ44:AL45"/>
    <mergeCell ref="AM44:AX45"/>
  </mergeCells>
  <phoneticPr fontId="2"/>
  <dataValidations count="1">
    <dataValidation type="custom" allowBlank="1" showInputMessage="1" showErrorMessage="1" error="数値のみ入力してください。" sqref="Z20:AL26 AP31:AX31" xr:uid="{B79260BF-A4B9-41CF-97F6-28AD902B2C49}">
      <formula1>ISNUMBER(Z20)</formula1>
    </dataValidation>
  </dataValidation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B40E4-41DE-49EC-9AB4-544B0B7FB8F7}">
  <sheetPr codeName="Sheet16">
    <tabColor rgb="FFFF0000"/>
    <pageSetUpPr autoPageBreaks="0"/>
  </sheetPr>
  <dimension ref="B2:N31"/>
  <sheetViews>
    <sheetView showGridLines="0" showRowColHeaders="0" zoomScaleNormal="100" workbookViewId="0"/>
  </sheetViews>
  <sheetFormatPr defaultRowHeight="15.75"/>
  <cols>
    <col min="1" max="1" width="9" style="34"/>
    <col min="2" max="2" width="1.625" style="34" customWidth="1"/>
    <col min="3" max="3" width="16.375" style="34" customWidth="1"/>
    <col min="4" max="4" width="4.625" style="34" customWidth="1"/>
    <col min="5" max="5" width="13.375" style="34" customWidth="1"/>
    <col min="6" max="6" width="9" style="34" customWidth="1"/>
    <col min="7" max="7" width="9" style="34"/>
    <col min="8" max="10" width="16.375" style="34" customWidth="1"/>
    <col min="11" max="16384" width="9" style="34"/>
  </cols>
  <sheetData>
    <row r="2" spans="2:14" ht="28.5">
      <c r="B2" s="577" t="s">
        <v>517</v>
      </c>
    </row>
    <row r="4" spans="2:14" ht="9.9499999999999993" customHeight="1">
      <c r="B4" s="347"/>
      <c r="C4" s="347"/>
      <c r="D4" s="347"/>
      <c r="E4" s="347"/>
      <c r="F4" s="347"/>
      <c r="G4" s="347"/>
    </row>
    <row r="5" spans="2:14" ht="15.75" customHeight="1">
      <c r="B5" s="347"/>
      <c r="C5" s="619" t="s">
        <v>522</v>
      </c>
      <c r="D5" s="619"/>
      <c r="E5" s="619"/>
      <c r="F5" s="619"/>
      <c r="G5" s="619"/>
      <c r="H5" s="620"/>
      <c r="I5" s="620"/>
    </row>
    <row r="6" spans="2:14">
      <c r="B6" s="347"/>
      <c r="C6" s="619"/>
      <c r="D6" s="619"/>
      <c r="E6" s="619"/>
      <c r="F6" s="619"/>
      <c r="G6" s="619"/>
      <c r="H6" s="620"/>
      <c r="I6" s="620"/>
    </row>
    <row r="7" spans="2:14">
      <c r="B7" s="347"/>
      <c r="C7" s="619"/>
      <c r="D7" s="619"/>
      <c r="E7" s="619"/>
      <c r="F7" s="619"/>
      <c r="G7" s="619"/>
      <c r="H7" s="620"/>
      <c r="I7" s="620"/>
    </row>
    <row r="8" spans="2:14">
      <c r="B8" s="347"/>
      <c r="C8" s="621" t="s">
        <v>524</v>
      </c>
      <c r="D8" s="619"/>
      <c r="E8" s="619"/>
      <c r="F8" s="619"/>
      <c r="G8" s="619"/>
      <c r="H8" s="620"/>
      <c r="I8" s="620"/>
    </row>
    <row r="9" spans="2:14" ht="5.0999999999999996" customHeight="1">
      <c r="B9" s="347"/>
      <c r="C9" s="621"/>
      <c r="D9" s="619"/>
      <c r="E9" s="619"/>
      <c r="F9" s="619"/>
      <c r="G9" s="619"/>
      <c r="H9" s="620"/>
      <c r="I9" s="620"/>
    </row>
    <row r="10" spans="2:14" ht="15.75" customHeight="1">
      <c r="B10" s="347"/>
      <c r="C10" s="622"/>
      <c r="D10" s="623"/>
      <c r="E10" s="4415" t="s">
        <v>523</v>
      </c>
      <c r="F10" s="4415"/>
      <c r="G10" s="4415"/>
      <c r="H10" s="4415"/>
      <c r="I10" s="4415"/>
      <c r="J10" s="4415"/>
    </row>
    <row r="11" spans="2:14" ht="15.75" customHeight="1">
      <c r="B11" s="347"/>
      <c r="C11" s="463" t="s">
        <v>521</v>
      </c>
      <c r="D11" s="463" t="s">
        <v>511</v>
      </c>
      <c r="E11" s="4416"/>
      <c r="F11" s="4416"/>
      <c r="G11" s="4416"/>
      <c r="H11" s="4416"/>
      <c r="I11" s="4416"/>
      <c r="J11" s="4416"/>
      <c r="K11" s="624"/>
      <c r="L11" s="624"/>
      <c r="M11" s="624"/>
      <c r="N11" s="624"/>
    </row>
    <row r="12" spans="2:14" ht="15.75" customHeight="1">
      <c r="B12" s="347"/>
      <c r="C12" s="625"/>
      <c r="D12" s="625"/>
      <c r="E12" s="4417"/>
      <c r="F12" s="4417"/>
      <c r="G12" s="4417"/>
      <c r="H12" s="4417"/>
      <c r="I12" s="4417"/>
      <c r="J12" s="4417"/>
      <c r="K12" s="624"/>
      <c r="L12" s="624"/>
      <c r="M12" s="624"/>
      <c r="N12" s="624"/>
    </row>
    <row r="13" spans="2:14" ht="15.75" customHeight="1">
      <c r="B13" s="347"/>
      <c r="C13" s="528"/>
      <c r="D13" s="626"/>
      <c r="E13" s="4415" t="s">
        <v>526</v>
      </c>
      <c r="F13" s="4415"/>
      <c r="G13" s="4415"/>
      <c r="H13" s="4415"/>
      <c r="I13" s="4415"/>
      <c r="J13" s="4415"/>
      <c r="K13" s="624"/>
      <c r="L13" s="624"/>
      <c r="M13" s="624"/>
      <c r="N13" s="624"/>
    </row>
    <row r="14" spans="2:14" ht="15.75" customHeight="1">
      <c r="B14" s="347"/>
      <c r="C14" s="463" t="s">
        <v>525</v>
      </c>
      <c r="D14" s="463" t="s">
        <v>511</v>
      </c>
      <c r="E14" s="4416"/>
      <c r="F14" s="4416"/>
      <c r="G14" s="4416"/>
      <c r="H14" s="4416"/>
      <c r="I14" s="4416"/>
      <c r="J14" s="4416"/>
    </row>
    <row r="15" spans="2:14" ht="15.75" customHeight="1">
      <c r="B15" s="347"/>
      <c r="C15" s="625"/>
      <c r="D15" s="625"/>
      <c r="E15" s="4417"/>
      <c r="F15" s="4417"/>
      <c r="G15" s="4417"/>
      <c r="H15" s="4417"/>
      <c r="I15" s="4417"/>
      <c r="J15" s="4417"/>
    </row>
    <row r="16" spans="2:14" ht="5.0999999999999996" customHeight="1">
      <c r="B16" s="347"/>
      <c r="C16" s="528"/>
      <c r="D16" s="463"/>
      <c r="E16" s="619"/>
      <c r="F16" s="619"/>
      <c r="G16" s="619"/>
      <c r="H16" s="620"/>
      <c r="I16" s="620"/>
    </row>
    <row r="17" spans="2:10">
      <c r="B17" s="364"/>
      <c r="C17" s="627"/>
    </row>
    <row r="18" spans="2:10">
      <c r="C18" s="324" t="s">
        <v>518</v>
      </c>
    </row>
    <row r="19" spans="2:10" s="528" customFormat="1" ht="15.75" customHeight="1">
      <c r="C19" s="340" t="s">
        <v>519</v>
      </c>
      <c r="D19" s="4418" t="s">
        <v>516</v>
      </c>
      <c r="E19" s="4419"/>
      <c r="F19" s="4419"/>
      <c r="G19" s="4420"/>
      <c r="H19" s="323" t="s">
        <v>502</v>
      </c>
      <c r="I19" s="323" t="s">
        <v>503</v>
      </c>
      <c r="J19" s="323" t="s">
        <v>504</v>
      </c>
    </row>
    <row r="20" spans="2:10">
      <c r="C20" s="83"/>
      <c r="D20" s="2242"/>
      <c r="E20" s="2243"/>
      <c r="F20" s="2243"/>
      <c r="G20" s="3537"/>
      <c r="H20" s="87"/>
      <c r="I20" s="87"/>
      <c r="J20" s="340">
        <f>計算シート!J141</f>
        <v>0</v>
      </c>
    </row>
    <row r="21" spans="2:10">
      <c r="C21" s="83"/>
      <c r="D21" s="2242"/>
      <c r="E21" s="2243"/>
      <c r="F21" s="2243"/>
      <c r="G21" s="3537"/>
      <c r="H21" s="87"/>
      <c r="I21" s="87"/>
      <c r="J21" s="340">
        <f>計算シート!J142</f>
        <v>0</v>
      </c>
    </row>
    <row r="22" spans="2:10" ht="18.75" customHeight="1">
      <c r="C22" s="83"/>
      <c r="D22" s="2242"/>
      <c r="E22" s="2243"/>
      <c r="F22" s="2243"/>
      <c r="G22" s="3537"/>
      <c r="H22" s="87"/>
      <c r="I22" s="87"/>
      <c r="J22" s="340">
        <f>計算シート!J143</f>
        <v>0</v>
      </c>
    </row>
    <row r="23" spans="2:10" ht="18.75" customHeight="1">
      <c r="C23" s="335" t="s">
        <v>505</v>
      </c>
      <c r="D23" s="4421"/>
      <c r="E23" s="4422"/>
      <c r="F23" s="4422"/>
      <c r="G23" s="4423"/>
      <c r="H23" s="340">
        <f>計算シート!J144</f>
        <v>0</v>
      </c>
      <c r="I23" s="340">
        <f>計算シート!J145</f>
        <v>0</v>
      </c>
      <c r="J23" s="340">
        <f>計算シート!J146</f>
        <v>0</v>
      </c>
    </row>
    <row r="24" spans="2:10" ht="18.75" customHeight="1">
      <c r="J24" s="115"/>
    </row>
    <row r="25" spans="2:10">
      <c r="J25" s="115"/>
    </row>
    <row r="26" spans="2:10">
      <c r="C26" s="324" t="s">
        <v>520</v>
      </c>
      <c r="J26" s="115"/>
    </row>
    <row r="27" spans="2:10">
      <c r="C27" s="340" t="s">
        <v>519</v>
      </c>
      <c r="D27" s="4418" t="s">
        <v>516</v>
      </c>
      <c r="E27" s="4419"/>
      <c r="F27" s="4419"/>
      <c r="G27" s="4420"/>
      <c r="H27" s="323" t="s">
        <v>502</v>
      </c>
      <c r="I27" s="323" t="s">
        <v>503</v>
      </c>
      <c r="J27" s="335" t="s">
        <v>504</v>
      </c>
    </row>
    <row r="28" spans="2:10">
      <c r="C28" s="83"/>
      <c r="D28" s="2242"/>
      <c r="E28" s="2243"/>
      <c r="F28" s="2243"/>
      <c r="G28" s="3537"/>
      <c r="H28" s="87"/>
      <c r="I28" s="87"/>
      <c r="J28" s="340">
        <f>計算シート!L141</f>
        <v>0</v>
      </c>
    </row>
    <row r="29" spans="2:10">
      <c r="C29" s="83"/>
      <c r="D29" s="2242"/>
      <c r="E29" s="2243"/>
      <c r="F29" s="2243"/>
      <c r="G29" s="3537"/>
      <c r="H29" s="87"/>
      <c r="I29" s="87"/>
      <c r="J29" s="340">
        <f>計算シート!L142</f>
        <v>0</v>
      </c>
    </row>
    <row r="30" spans="2:10">
      <c r="C30" s="83"/>
      <c r="D30" s="2242"/>
      <c r="E30" s="2243"/>
      <c r="F30" s="2243"/>
      <c r="G30" s="3537"/>
      <c r="H30" s="87"/>
      <c r="I30" s="87"/>
      <c r="J30" s="340">
        <f>計算シート!L143</f>
        <v>0</v>
      </c>
    </row>
    <row r="31" spans="2:10">
      <c r="C31" s="335" t="s">
        <v>505</v>
      </c>
      <c r="D31" s="4421"/>
      <c r="E31" s="4422"/>
      <c r="F31" s="4422"/>
      <c r="G31" s="4423"/>
      <c r="H31" s="340">
        <f>計算シート!L144</f>
        <v>0</v>
      </c>
      <c r="I31" s="340">
        <f>計算シート!L145</f>
        <v>0</v>
      </c>
      <c r="J31" s="340">
        <f>計算シート!L146</f>
        <v>0</v>
      </c>
    </row>
  </sheetData>
  <sheetProtection algorithmName="SHA-512" hashValue="jEnZoV8UiDKMp92i2oWJMwEOrUyYWYlpCRs26YkKMNiUCF5JUNMNDvYGDwifiT/Z2lc4eJnO2dBeNDDY87teRw==" saltValue="Smh4h8YVBBtxB8ccUm4gxg==" spinCount="100000" sheet="1" objects="1" scenarios="1"/>
  <mergeCells count="12">
    <mergeCell ref="D29:G29"/>
    <mergeCell ref="D30:G30"/>
    <mergeCell ref="D31:G31"/>
    <mergeCell ref="D22:G22"/>
    <mergeCell ref="D23:G23"/>
    <mergeCell ref="D27:G27"/>
    <mergeCell ref="D28:G28"/>
    <mergeCell ref="E10:J12"/>
    <mergeCell ref="E13:J15"/>
    <mergeCell ref="D19:G19"/>
    <mergeCell ref="D20:G20"/>
    <mergeCell ref="D21:G21"/>
  </mergeCells>
  <phoneticPr fontId="2"/>
  <dataValidations count="3">
    <dataValidation type="list" allowBlank="1" showInputMessage="1" showErrorMessage="1" sqref="C28:C30" xr:uid="{4E04431A-D614-4ACF-AF32-A0DFAAB063D1}">
      <formula1>その他雑所得の種目</formula1>
    </dataValidation>
    <dataValidation type="list" allowBlank="1" showInputMessage="1" showErrorMessage="1" sqref="C20:C22" xr:uid="{8D918F34-AAEB-45CB-9670-98D218DDF3F4}">
      <formula1>業務雑所得の種目</formula1>
    </dataValidation>
    <dataValidation type="custom" allowBlank="1" showInputMessage="1" showErrorMessage="1" error="数値のみ入力してください。" sqref="H20:I22 H28:I30" xr:uid="{5EC4A86D-0757-4D26-A8BC-87E163567034}">
      <formula1>ISNUMBER(H20)</formula1>
    </dataValidation>
  </dataValidations>
  <pageMargins left="0.7" right="0.7" top="0.75" bottom="0.75" header="0.3" footer="0.3"/>
  <pageSetup paperSize="9" orientation="landscape"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D9871-0F0D-4325-98B0-D711AD000B64}">
  <sheetPr codeName="Sheet17">
    <tabColor rgb="FFFF0000"/>
    <pageSetUpPr autoPageBreaks="0"/>
  </sheetPr>
  <dimension ref="B2:H34"/>
  <sheetViews>
    <sheetView showGridLines="0" showRowColHeaders="0" zoomScaleNormal="100" workbookViewId="0"/>
  </sheetViews>
  <sheetFormatPr defaultRowHeight="15.75"/>
  <cols>
    <col min="1" max="1" width="9" style="34"/>
    <col min="2" max="2" width="1.625" style="34" customWidth="1"/>
    <col min="3" max="9" width="16.375" style="34" customWidth="1"/>
    <col min="10" max="16384" width="9" style="34"/>
  </cols>
  <sheetData>
    <row r="2" spans="2:7" ht="28.5">
      <c r="B2" s="577" t="s">
        <v>543</v>
      </c>
    </row>
    <row r="4" spans="2:7" ht="5.0999999999999996" customHeight="1">
      <c r="B4" s="347"/>
      <c r="C4" s="579"/>
      <c r="D4" s="579"/>
      <c r="E4" s="579"/>
      <c r="F4" s="579"/>
      <c r="G4" s="579"/>
    </row>
    <row r="5" spans="2:7" ht="15.75" customHeight="1">
      <c r="B5" s="347"/>
      <c r="C5" s="347" t="s">
        <v>545</v>
      </c>
    </row>
    <row r="6" spans="2:7" ht="15.75" customHeight="1">
      <c r="B6" s="347"/>
      <c r="C6" s="347" t="s">
        <v>2015</v>
      </c>
    </row>
    <row r="7" spans="2:7" ht="15.75" customHeight="1">
      <c r="B7" s="347"/>
      <c r="C7" s="628" t="s">
        <v>546</v>
      </c>
    </row>
    <row r="8" spans="2:7" ht="15.75" customHeight="1">
      <c r="B8" s="347"/>
      <c r="C8" s="628" t="s">
        <v>547</v>
      </c>
    </row>
    <row r="9" spans="2:7" ht="5.0999999999999996" customHeight="1">
      <c r="B9" s="347"/>
      <c r="C9" s="629"/>
      <c r="D9" s="330"/>
      <c r="E9" s="330"/>
      <c r="F9" s="330"/>
      <c r="G9" s="330"/>
    </row>
    <row r="10" spans="2:7" ht="15.75" customHeight="1">
      <c r="B10" s="347"/>
      <c r="C10" s="347"/>
    </row>
    <row r="11" spans="2:7" ht="15.75" customHeight="1">
      <c r="B11" s="347"/>
      <c r="C11" s="347" t="s">
        <v>544</v>
      </c>
    </row>
    <row r="12" spans="2:7" ht="15.75" customHeight="1">
      <c r="B12" s="347"/>
      <c r="C12" s="347" t="s">
        <v>548</v>
      </c>
    </row>
    <row r="13" spans="2:7" ht="15.75" customHeight="1">
      <c r="B13" s="347"/>
      <c r="C13" s="347" t="s">
        <v>549</v>
      </c>
    </row>
    <row r="14" spans="2:7" ht="15.75" customHeight="1">
      <c r="B14" s="347"/>
      <c r="C14" s="347" t="s">
        <v>550</v>
      </c>
    </row>
    <row r="15" spans="2:7" ht="15.75" customHeight="1">
      <c r="B15" s="347"/>
      <c r="C15" s="347" t="s">
        <v>1075</v>
      </c>
    </row>
    <row r="16" spans="2:7" ht="15.75" customHeight="1">
      <c r="B16" s="347"/>
      <c r="C16" s="347"/>
    </row>
    <row r="17" spans="2:8" ht="15.75" customHeight="1">
      <c r="B17" s="347"/>
      <c r="C17" s="347"/>
    </row>
    <row r="18" spans="2:8" ht="15.75" customHeight="1">
      <c r="B18" s="347"/>
      <c r="C18" s="619" t="s">
        <v>538</v>
      </c>
      <c r="D18" s="620"/>
      <c r="E18" s="620"/>
    </row>
    <row r="19" spans="2:8" ht="15.75" customHeight="1">
      <c r="B19" s="347"/>
      <c r="C19" s="619" t="s">
        <v>539</v>
      </c>
      <c r="D19" s="620"/>
      <c r="E19" s="620"/>
    </row>
    <row r="20" spans="2:8">
      <c r="B20" s="347"/>
      <c r="C20" s="619" t="s">
        <v>540</v>
      </c>
      <c r="D20" s="620"/>
      <c r="E20" s="620"/>
    </row>
    <row r="21" spans="2:8">
      <c r="B21" s="347"/>
      <c r="C21" s="619" t="s">
        <v>541</v>
      </c>
      <c r="D21" s="620"/>
      <c r="E21" s="620"/>
    </row>
    <row r="22" spans="2:8">
      <c r="B22" s="347"/>
      <c r="C22" s="619" t="s">
        <v>542</v>
      </c>
      <c r="D22" s="620"/>
      <c r="E22" s="620"/>
    </row>
    <row r="23" spans="2:8">
      <c r="B23" s="347"/>
      <c r="C23" s="619"/>
      <c r="D23" s="620"/>
      <c r="E23" s="620"/>
    </row>
    <row r="24" spans="2:8">
      <c r="B24" s="364"/>
      <c r="C24" s="627"/>
    </row>
    <row r="25" spans="2:8">
      <c r="C25" s="324" t="s">
        <v>551</v>
      </c>
    </row>
    <row r="26" spans="2:8">
      <c r="C26" s="324"/>
    </row>
    <row r="27" spans="2:8" s="528" customFormat="1" ht="15.75" customHeight="1">
      <c r="C27" s="340"/>
      <c r="D27" s="323" t="s">
        <v>502</v>
      </c>
      <c r="E27" s="323" t="s">
        <v>503</v>
      </c>
      <c r="F27" s="323" t="s">
        <v>554</v>
      </c>
      <c r="G27" s="323" t="s">
        <v>555</v>
      </c>
      <c r="H27" s="323" t="s">
        <v>504</v>
      </c>
    </row>
    <row r="28" spans="2:8">
      <c r="C28" s="335" t="s">
        <v>552</v>
      </c>
      <c r="D28" s="785"/>
      <c r="E28" s="785"/>
      <c r="F28" s="340">
        <f>計算シート!G151</f>
        <v>0</v>
      </c>
      <c r="G28" s="4424">
        <f>計算シート!G155</f>
        <v>0</v>
      </c>
      <c r="H28" s="340">
        <f>計算シート!L158</f>
        <v>0</v>
      </c>
    </row>
    <row r="29" spans="2:8">
      <c r="C29" s="335" t="s">
        <v>553</v>
      </c>
      <c r="D29" s="785"/>
      <c r="E29" s="785"/>
      <c r="F29" s="340">
        <f>計算シート!G152</f>
        <v>0</v>
      </c>
      <c r="G29" s="4425"/>
      <c r="H29" s="340">
        <f>計算シート!L159</f>
        <v>0</v>
      </c>
    </row>
    <row r="30" spans="2:8" ht="18.75" customHeight="1"/>
    <row r="32" spans="2:8">
      <c r="C32" s="324" t="s">
        <v>556</v>
      </c>
    </row>
    <row r="33" spans="3:8">
      <c r="C33" s="340"/>
      <c r="D33" s="323" t="s">
        <v>502</v>
      </c>
      <c r="E33" s="323" t="s">
        <v>503</v>
      </c>
      <c r="F33" s="323" t="s">
        <v>554</v>
      </c>
      <c r="G33" s="323" t="s">
        <v>555</v>
      </c>
      <c r="H33" s="323" t="s">
        <v>504</v>
      </c>
    </row>
    <row r="34" spans="3:8">
      <c r="C34" s="335" t="s">
        <v>557</v>
      </c>
      <c r="D34" s="785"/>
      <c r="E34" s="785"/>
      <c r="F34" s="340">
        <f>計算シート!L151</f>
        <v>0</v>
      </c>
      <c r="G34" s="340">
        <f>計算シート!L154</f>
        <v>0</v>
      </c>
      <c r="H34" s="340">
        <f>計算シート!L160</f>
        <v>0</v>
      </c>
    </row>
  </sheetData>
  <sheetProtection algorithmName="SHA-512" hashValue="LFouykxK1WgoBQrAYUAd6ri1k+QYbJybkNz81KYd5FK8DnMSfJbf9gsr0K3/hFyIjPv5b9+5bUvPBBHFEiwNtw==" saltValue="NNE0oNFUXvFMeqJCw3FYdg==" spinCount="100000" sheet="1" objects="1" scenarios="1"/>
  <mergeCells count="1">
    <mergeCell ref="G28:G29"/>
  </mergeCells>
  <phoneticPr fontId="2"/>
  <dataValidations count="1">
    <dataValidation type="custom" allowBlank="1" showInputMessage="1" showErrorMessage="1" error="数値のみ入力してください。" sqref="D28:E29 D34:E34" xr:uid="{FDC2E2A0-F570-42FD-85AD-E4CF423DE45C}">
      <formula1>ISNUMBER(D28)</formula1>
    </dataValidation>
  </dataValidations>
  <pageMargins left="0.7" right="0.7" top="0.75" bottom="0.75" header="0.3" footer="0.3"/>
  <pageSetup paperSize="9" orientation="landscape"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23A51-F3A4-4A81-86F5-6D8288DB5CA6}">
  <sheetPr codeName="Sheet15">
    <tabColor rgb="FFFF0000"/>
    <pageSetUpPr autoPageBreaks="0"/>
  </sheetPr>
  <dimension ref="B2:R38"/>
  <sheetViews>
    <sheetView showGridLines="0" showRowColHeaders="0" zoomScaleNormal="100" workbookViewId="0"/>
  </sheetViews>
  <sheetFormatPr defaultRowHeight="15.75"/>
  <cols>
    <col min="1" max="1" width="9" style="34"/>
    <col min="2" max="2" width="1.625" style="34" customWidth="1"/>
    <col min="3" max="3" width="16.375" style="34" customWidth="1"/>
    <col min="4" max="4" width="4.625" style="34" customWidth="1"/>
    <col min="5" max="5" width="13.375" style="34" customWidth="1"/>
    <col min="6" max="6" width="9" style="34" customWidth="1"/>
    <col min="7" max="11" width="9" style="34"/>
    <col min="12" max="14" width="12.625" style="34" customWidth="1"/>
    <col min="15" max="16384" width="9" style="34"/>
  </cols>
  <sheetData>
    <row r="2" spans="2:18" ht="28.5">
      <c r="B2" s="577" t="s">
        <v>493</v>
      </c>
    </row>
    <row r="4" spans="2:18" ht="9.9499999999999993" customHeight="1">
      <c r="B4" s="347"/>
      <c r="C4" s="347"/>
      <c r="D4" s="347"/>
      <c r="E4" s="347"/>
      <c r="F4" s="347"/>
      <c r="G4" s="347"/>
      <c r="H4" s="347"/>
      <c r="I4" s="347"/>
      <c r="J4" s="347"/>
      <c r="K4" s="347"/>
    </row>
    <row r="5" spans="2:18" ht="15.75" customHeight="1">
      <c r="B5" s="347"/>
      <c r="C5" s="619" t="s">
        <v>1517</v>
      </c>
      <c r="D5" s="619"/>
      <c r="E5" s="619"/>
      <c r="F5" s="619"/>
      <c r="G5" s="619"/>
      <c r="H5" s="619"/>
      <c r="I5" s="619"/>
      <c r="J5" s="619"/>
      <c r="K5" s="619"/>
      <c r="L5" s="620"/>
      <c r="M5" s="620"/>
    </row>
    <row r="6" spans="2:18">
      <c r="B6" s="347"/>
      <c r="C6" s="619" t="s">
        <v>1518</v>
      </c>
      <c r="D6" s="619"/>
      <c r="E6" s="619"/>
      <c r="F6" s="619"/>
      <c r="G6" s="619"/>
      <c r="H6" s="619"/>
      <c r="I6" s="619"/>
      <c r="J6" s="619"/>
      <c r="K6" s="619"/>
      <c r="L6" s="620"/>
      <c r="M6" s="620"/>
    </row>
    <row r="7" spans="2:18">
      <c r="B7" s="347"/>
      <c r="C7" s="619"/>
      <c r="D7" s="619"/>
      <c r="E7" s="619"/>
      <c r="F7" s="619"/>
      <c r="G7" s="619"/>
      <c r="H7" s="619"/>
      <c r="I7" s="619"/>
      <c r="J7" s="619"/>
      <c r="K7" s="619"/>
      <c r="L7" s="620"/>
      <c r="M7" s="620"/>
    </row>
    <row r="8" spans="2:18">
      <c r="B8" s="347"/>
      <c r="C8" s="621" t="s">
        <v>506</v>
      </c>
      <c r="D8" s="619"/>
      <c r="E8" s="619"/>
      <c r="F8" s="619"/>
      <c r="G8" s="619"/>
      <c r="H8" s="619"/>
      <c r="I8" s="619"/>
      <c r="J8" s="619"/>
      <c r="K8" s="619"/>
      <c r="L8" s="620"/>
      <c r="M8" s="620"/>
    </row>
    <row r="9" spans="2:18" ht="5.0999999999999996" customHeight="1">
      <c r="B9" s="347"/>
      <c r="C9" s="621"/>
      <c r="D9" s="619"/>
      <c r="E9" s="619"/>
      <c r="F9" s="619"/>
      <c r="G9" s="619"/>
      <c r="H9" s="619"/>
      <c r="I9" s="619"/>
      <c r="J9" s="619"/>
      <c r="K9" s="619"/>
      <c r="L9" s="620"/>
      <c r="M9" s="620"/>
    </row>
    <row r="10" spans="2:18" ht="15.75" customHeight="1">
      <c r="B10" s="347"/>
      <c r="C10" s="622"/>
      <c r="D10" s="623"/>
      <c r="E10" s="4415" t="s">
        <v>512</v>
      </c>
      <c r="F10" s="4415"/>
      <c r="G10" s="4415"/>
      <c r="H10" s="4415"/>
      <c r="I10" s="4415"/>
      <c r="J10" s="4415"/>
      <c r="K10" s="4415"/>
      <c r="L10" s="4415"/>
      <c r="M10" s="4415"/>
      <c r="N10" s="4415"/>
    </row>
    <row r="11" spans="2:18" ht="15.75" customHeight="1">
      <c r="B11" s="347"/>
      <c r="C11" s="463" t="s">
        <v>507</v>
      </c>
      <c r="D11" s="463" t="s">
        <v>511</v>
      </c>
      <c r="E11" s="4416"/>
      <c r="F11" s="4416"/>
      <c r="G11" s="4416"/>
      <c r="H11" s="4416"/>
      <c r="I11" s="4416"/>
      <c r="J11" s="4416"/>
      <c r="K11" s="4416"/>
      <c r="L11" s="4416"/>
      <c r="M11" s="4416"/>
      <c r="N11" s="4416"/>
      <c r="O11" s="624"/>
      <c r="P11" s="624"/>
      <c r="Q11" s="624"/>
      <c r="R11" s="624"/>
    </row>
    <row r="12" spans="2:18" ht="15.75" customHeight="1">
      <c r="B12" s="347"/>
      <c r="C12" s="625"/>
      <c r="D12" s="625"/>
      <c r="E12" s="4417"/>
      <c r="F12" s="4417"/>
      <c r="G12" s="4417"/>
      <c r="H12" s="4417"/>
      <c r="I12" s="4417"/>
      <c r="J12" s="4417"/>
      <c r="K12" s="4417"/>
      <c r="L12" s="4417"/>
      <c r="M12" s="4417"/>
      <c r="N12" s="4417"/>
      <c r="O12" s="624"/>
      <c r="P12" s="624"/>
      <c r="Q12" s="624"/>
      <c r="R12" s="624"/>
    </row>
    <row r="13" spans="2:18" ht="15.75" customHeight="1">
      <c r="B13" s="347"/>
      <c r="C13" s="528"/>
      <c r="D13" s="626"/>
      <c r="E13" s="4415" t="s">
        <v>513</v>
      </c>
      <c r="F13" s="4415"/>
      <c r="G13" s="4415"/>
      <c r="H13" s="4415"/>
      <c r="I13" s="4415"/>
      <c r="J13" s="4415"/>
      <c r="K13" s="4415"/>
      <c r="L13" s="4415"/>
      <c r="M13" s="4415"/>
      <c r="N13" s="4415"/>
      <c r="O13" s="624"/>
      <c r="P13" s="624"/>
      <c r="Q13" s="624"/>
      <c r="R13" s="624"/>
    </row>
    <row r="14" spans="2:18" ht="15.75" customHeight="1">
      <c r="B14" s="347"/>
      <c r="C14" s="463" t="s">
        <v>508</v>
      </c>
      <c r="D14" s="463" t="s">
        <v>511</v>
      </c>
      <c r="E14" s="4416"/>
      <c r="F14" s="4416"/>
      <c r="G14" s="4416"/>
      <c r="H14" s="4416"/>
      <c r="I14" s="4416"/>
      <c r="J14" s="4416"/>
      <c r="K14" s="4416"/>
      <c r="L14" s="4416"/>
      <c r="M14" s="4416"/>
      <c r="N14" s="4416"/>
    </row>
    <row r="15" spans="2:18" ht="15.75" customHeight="1">
      <c r="B15" s="347"/>
      <c r="C15" s="625"/>
      <c r="D15" s="625"/>
      <c r="E15" s="4417"/>
      <c r="F15" s="4417"/>
      <c r="G15" s="4417"/>
      <c r="H15" s="4417"/>
      <c r="I15" s="4417"/>
      <c r="J15" s="4417"/>
      <c r="K15" s="4417"/>
      <c r="L15" s="4417"/>
      <c r="M15" s="4417"/>
      <c r="N15" s="4417"/>
    </row>
    <row r="16" spans="2:18" ht="15.75" customHeight="1">
      <c r="B16" s="347"/>
      <c r="C16" s="528"/>
      <c r="D16" s="463"/>
      <c r="E16" s="619"/>
      <c r="F16" s="619"/>
      <c r="G16" s="619"/>
      <c r="H16" s="619"/>
      <c r="I16" s="619"/>
      <c r="J16" s="619"/>
      <c r="K16" s="619"/>
      <c r="L16" s="620"/>
      <c r="M16" s="620"/>
    </row>
    <row r="17" spans="2:14" ht="15.75" customHeight="1">
      <c r="B17" s="347"/>
      <c r="C17" s="463" t="s">
        <v>509</v>
      </c>
      <c r="D17" s="463" t="s">
        <v>511</v>
      </c>
      <c r="E17" s="619" t="s">
        <v>514</v>
      </c>
      <c r="F17" s="619"/>
      <c r="G17" s="619"/>
      <c r="H17" s="619"/>
      <c r="I17" s="619"/>
      <c r="J17" s="619"/>
      <c r="K17" s="619"/>
      <c r="L17" s="348"/>
      <c r="M17" s="348"/>
      <c r="N17" s="347"/>
    </row>
    <row r="18" spans="2:14" ht="15.75" customHeight="1">
      <c r="B18" s="347"/>
      <c r="C18" s="625"/>
      <c r="D18" s="625"/>
      <c r="E18" s="630"/>
      <c r="F18" s="630"/>
      <c r="G18" s="630"/>
      <c r="H18" s="630"/>
      <c r="I18" s="630"/>
      <c r="J18" s="630"/>
      <c r="K18" s="630"/>
      <c r="L18" s="331"/>
      <c r="M18" s="331"/>
      <c r="N18" s="330"/>
    </row>
    <row r="19" spans="2:14" ht="15.75" customHeight="1">
      <c r="B19" s="347"/>
      <c r="C19" s="463"/>
      <c r="D19" s="463"/>
      <c r="E19" s="619"/>
      <c r="F19" s="619"/>
      <c r="G19" s="619"/>
      <c r="H19" s="619"/>
      <c r="I19" s="619"/>
      <c r="J19" s="619"/>
      <c r="K19" s="619"/>
      <c r="L19" s="348"/>
      <c r="M19" s="348"/>
      <c r="N19" s="347"/>
    </row>
    <row r="20" spans="2:14" ht="15.75" customHeight="1">
      <c r="B20" s="347"/>
      <c r="C20" s="463" t="s">
        <v>510</v>
      </c>
      <c r="D20" s="626" t="s">
        <v>511</v>
      </c>
      <c r="E20" s="619" t="s">
        <v>515</v>
      </c>
      <c r="F20" s="624"/>
      <c r="G20" s="624"/>
      <c r="H20" s="619"/>
      <c r="I20" s="619"/>
      <c r="J20" s="619"/>
      <c r="K20" s="619"/>
      <c r="L20" s="348"/>
      <c r="M20" s="348"/>
      <c r="N20" s="347"/>
    </row>
    <row r="21" spans="2:14" ht="15.75" customHeight="1">
      <c r="B21" s="347"/>
      <c r="C21" s="330"/>
      <c r="D21" s="330"/>
      <c r="E21" s="330"/>
      <c r="F21" s="330"/>
      <c r="G21" s="330"/>
      <c r="H21" s="631"/>
      <c r="I21" s="631"/>
      <c r="J21" s="631"/>
      <c r="K21" s="631"/>
      <c r="L21" s="330"/>
      <c r="M21" s="330"/>
      <c r="N21" s="330"/>
    </row>
    <row r="22" spans="2:14" ht="5.0999999999999996" customHeight="1">
      <c r="B22" s="347"/>
      <c r="C22" s="463"/>
      <c r="D22" s="626"/>
      <c r="E22" s="619"/>
      <c r="F22" s="624"/>
      <c r="G22" s="624"/>
      <c r="H22" s="624"/>
      <c r="I22" s="624"/>
      <c r="J22" s="624"/>
      <c r="K22" s="624"/>
    </row>
    <row r="23" spans="2:14">
      <c r="B23" s="364"/>
      <c r="C23" s="627"/>
    </row>
    <row r="24" spans="2:14">
      <c r="C24" s="324" t="s">
        <v>499</v>
      </c>
    </row>
    <row r="25" spans="2:14" s="528" customFormat="1" ht="31.5" customHeight="1">
      <c r="C25" s="340" t="s">
        <v>500</v>
      </c>
      <c r="D25" s="4418" t="s">
        <v>516</v>
      </c>
      <c r="E25" s="4419"/>
      <c r="F25" s="4419"/>
      <c r="G25" s="4420"/>
      <c r="H25" s="2258" t="s">
        <v>501</v>
      </c>
      <c r="I25" s="2258"/>
      <c r="J25" s="2258"/>
      <c r="K25" s="2258"/>
      <c r="L25" s="323" t="s">
        <v>502</v>
      </c>
      <c r="M25" s="323" t="s">
        <v>503</v>
      </c>
      <c r="N25" s="323" t="s">
        <v>504</v>
      </c>
    </row>
    <row r="26" spans="2:14">
      <c r="C26" s="83"/>
      <c r="D26" s="2242"/>
      <c r="E26" s="2243"/>
      <c r="F26" s="2243"/>
      <c r="G26" s="3537"/>
      <c r="H26" s="9" t="s">
        <v>12</v>
      </c>
      <c r="I26" s="32"/>
      <c r="J26" s="23"/>
      <c r="K26" s="24"/>
      <c r="L26" s="790"/>
      <c r="M26" s="790"/>
      <c r="N26" s="345" t="str">
        <f>計算シート!G141</f>
        <v/>
      </c>
    </row>
    <row r="27" spans="2:14">
      <c r="C27" s="83"/>
      <c r="D27" s="2242"/>
      <c r="E27" s="2243"/>
      <c r="F27" s="2243"/>
      <c r="G27" s="3537"/>
      <c r="H27" s="9" t="s">
        <v>12</v>
      </c>
      <c r="I27" s="32"/>
      <c r="J27" s="23"/>
      <c r="K27" s="24"/>
      <c r="L27" s="790"/>
      <c r="M27" s="790"/>
      <c r="N27" s="345" t="str">
        <f>計算シート!G142</f>
        <v/>
      </c>
    </row>
    <row r="28" spans="2:14" ht="18.75" customHeight="1">
      <c r="C28" s="83"/>
      <c r="D28" s="2242"/>
      <c r="E28" s="2243"/>
      <c r="F28" s="2243"/>
      <c r="G28" s="3537"/>
      <c r="H28" s="9" t="s">
        <v>12</v>
      </c>
      <c r="I28" s="32"/>
      <c r="J28" s="23"/>
      <c r="K28" s="24"/>
      <c r="L28" s="790"/>
      <c r="M28" s="790"/>
      <c r="N28" s="345" t="str">
        <f>計算シート!G143</f>
        <v/>
      </c>
    </row>
    <row r="29" spans="2:14" ht="18.75" customHeight="1">
      <c r="C29" s="83"/>
      <c r="D29" s="2242"/>
      <c r="E29" s="2243"/>
      <c r="F29" s="2243"/>
      <c r="G29" s="3537"/>
      <c r="H29" s="9" t="s">
        <v>12</v>
      </c>
      <c r="I29" s="32"/>
      <c r="J29" s="23"/>
      <c r="K29" s="24"/>
      <c r="L29" s="790"/>
      <c r="M29" s="790"/>
      <c r="N29" s="345" t="str">
        <f>計算シート!G144</f>
        <v/>
      </c>
    </row>
    <row r="30" spans="2:14" ht="18.75" customHeight="1">
      <c r="C30" s="335" t="s">
        <v>505</v>
      </c>
      <c r="D30" s="4421"/>
      <c r="E30" s="4422"/>
      <c r="F30" s="4422"/>
      <c r="G30" s="4423"/>
      <c r="H30" s="4421"/>
      <c r="I30" s="4422"/>
      <c r="J30" s="4422"/>
      <c r="K30" s="4423"/>
      <c r="L30" s="345">
        <f>計算シート!G145</f>
        <v>0</v>
      </c>
      <c r="M30" s="345">
        <f>計算シート!G146</f>
        <v>0</v>
      </c>
      <c r="N30" s="345">
        <f>計算シート!G147</f>
        <v>0</v>
      </c>
    </row>
    <row r="31" spans="2:14" ht="18.75" customHeight="1"/>
    <row r="33" spans="3:5">
      <c r="C33" s="34" t="s">
        <v>1406</v>
      </c>
    </row>
    <row r="34" spans="3:5">
      <c r="C34" s="34" t="s">
        <v>1407</v>
      </c>
    </row>
    <row r="35" spans="3:5">
      <c r="C35" s="34" t="s">
        <v>1408</v>
      </c>
    </row>
    <row r="37" spans="3:5">
      <c r="C37" s="324" t="s">
        <v>1510</v>
      </c>
    </row>
    <row r="38" spans="3:5">
      <c r="C38" s="4426"/>
      <c r="D38" s="4427"/>
      <c r="E38" s="4428"/>
    </row>
  </sheetData>
  <sheetProtection algorithmName="SHA-512" hashValue="WMAeJPYwLIR7ecQXvxnbspMa/8X9KacLfVrY1sfYLlESNI+9NHpqtGjOiVZQA6HkOvXKAb7dgh2gtI3QhYhukw==" saltValue="rCAygi3DBdGaTEbqHvkacA==" spinCount="100000" sheet="1" objects="1" scenarios="1"/>
  <mergeCells count="11">
    <mergeCell ref="C38:E38"/>
    <mergeCell ref="D28:G28"/>
    <mergeCell ref="D29:G29"/>
    <mergeCell ref="D30:G30"/>
    <mergeCell ref="H30:K30"/>
    <mergeCell ref="E13:N15"/>
    <mergeCell ref="E10:N12"/>
    <mergeCell ref="D26:G26"/>
    <mergeCell ref="D27:G27"/>
    <mergeCell ref="H25:K25"/>
    <mergeCell ref="D25:G25"/>
  </mergeCells>
  <phoneticPr fontId="2"/>
  <dataValidations count="5">
    <dataValidation type="list" allowBlank="1" showInputMessage="1" showErrorMessage="1" sqref="C26:C29" xr:uid="{B8A54816-E789-487C-BA37-F64CCE979451}">
      <formula1>配当の種類</formula1>
    </dataValidation>
    <dataValidation type="list" allowBlank="1" showInputMessage="1" showErrorMessage="1" sqref="I26:I29" xr:uid="{2F0B1A82-4729-44A2-8808-277AE08CF1CE}">
      <formula1>INDIRECT(H26)</formula1>
    </dataValidation>
    <dataValidation type="list" allowBlank="1" showInputMessage="1" showErrorMessage="1" sqref="J26:J29" xr:uid="{82A5E25C-8307-4D46-B464-DF2C88666DE1}">
      <formula1>月</formula1>
    </dataValidation>
    <dataValidation type="list" allowBlank="1" showInputMessage="1" showErrorMessage="1" sqref="K26:K29" xr:uid="{F0BA0D0B-E380-444E-8C50-F2D738CEE6CB}">
      <formula1>日</formula1>
    </dataValidation>
    <dataValidation type="custom" allowBlank="1" showInputMessage="1" showErrorMessage="1" error="数値のみ入力してください。" sqref="L26:M29 C38:E38" xr:uid="{4C00CBE8-7E1D-49E9-B1C4-2220A5FF7A9C}">
      <formula1>ISNUMBER(C26)</formula1>
    </dataValidation>
  </dataValidations>
  <pageMargins left="0.7" right="0.7" top="0.75" bottom="0.75" header="0.3" footer="0.3"/>
  <pageSetup paperSize="9" orientation="landscape"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2544B33-BAFF-4BD2-AF9B-83AD58D7C272}">
          <x14:formula1>
            <xm:f>リスト!$A$3:$E$3</xm:f>
          </x14:formula1>
          <xm:sqref>H26:H29</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F238C-5E0C-4621-8C83-FB84540B1A91}">
  <sheetPr codeName="Sheet14">
    <tabColor rgb="FFFF0000"/>
    <pageSetUpPr autoPageBreaks="0"/>
  </sheetPr>
  <dimension ref="B2:L19"/>
  <sheetViews>
    <sheetView showGridLines="0" showRowColHeaders="0" workbookViewId="0"/>
  </sheetViews>
  <sheetFormatPr defaultRowHeight="15.75"/>
  <cols>
    <col min="1" max="1" width="9" style="34"/>
    <col min="2" max="2" width="1.625" style="34" customWidth="1"/>
    <col min="3" max="4" width="9" style="34" customWidth="1"/>
    <col min="5" max="5" width="9" style="34"/>
    <col min="6" max="6" width="9" style="34" customWidth="1"/>
    <col min="7" max="16384" width="9" style="34"/>
  </cols>
  <sheetData>
    <row r="2" spans="2:12" ht="28.5">
      <c r="B2" s="577" t="s">
        <v>489</v>
      </c>
    </row>
    <row r="4" spans="2:12" ht="9.9499999999999993" customHeight="1">
      <c r="B4" s="347"/>
      <c r="C4" s="347"/>
      <c r="D4" s="347"/>
      <c r="E4" s="347"/>
      <c r="F4" s="347"/>
      <c r="G4" s="347"/>
      <c r="H4" s="347"/>
      <c r="I4" s="347"/>
      <c r="J4" s="347"/>
    </row>
    <row r="5" spans="2:12" ht="15.75" customHeight="1">
      <c r="B5" s="347"/>
      <c r="C5" s="619" t="s">
        <v>2010</v>
      </c>
      <c r="D5" s="619"/>
      <c r="E5" s="619"/>
      <c r="F5" s="619"/>
      <c r="G5" s="619"/>
      <c r="H5" s="619"/>
      <c r="I5" s="619"/>
      <c r="J5" s="619"/>
      <c r="K5" s="620"/>
      <c r="L5" s="620"/>
    </row>
    <row r="6" spans="2:12">
      <c r="B6" s="347"/>
      <c r="C6" s="619" t="s">
        <v>490</v>
      </c>
      <c r="D6" s="619"/>
      <c r="E6" s="619"/>
      <c r="F6" s="619"/>
      <c r="G6" s="619"/>
      <c r="H6" s="619"/>
      <c r="I6" s="619"/>
      <c r="J6" s="619"/>
      <c r="K6" s="620"/>
      <c r="L6" s="620"/>
    </row>
    <row r="7" spans="2:12">
      <c r="B7" s="347"/>
      <c r="C7" s="619"/>
      <c r="D7" s="619"/>
      <c r="E7" s="619"/>
      <c r="F7" s="619"/>
      <c r="G7" s="619"/>
      <c r="H7" s="619"/>
      <c r="I7" s="619"/>
      <c r="J7" s="619"/>
      <c r="K7" s="620"/>
      <c r="L7" s="620"/>
    </row>
    <row r="8" spans="2:12">
      <c r="B8" s="347"/>
      <c r="C8" s="619" t="s">
        <v>2034</v>
      </c>
      <c r="D8" s="619"/>
      <c r="E8" s="619"/>
      <c r="F8" s="619"/>
      <c r="G8" s="619"/>
      <c r="H8" s="619"/>
      <c r="I8" s="619"/>
      <c r="J8" s="619"/>
      <c r="K8" s="620"/>
      <c r="L8" s="620"/>
    </row>
    <row r="9" spans="2:12">
      <c r="B9" s="347"/>
      <c r="C9" s="619" t="s">
        <v>2011</v>
      </c>
      <c r="D9" s="619"/>
      <c r="E9" s="619"/>
      <c r="F9" s="619"/>
      <c r="G9" s="619"/>
      <c r="H9" s="619"/>
      <c r="I9" s="619"/>
      <c r="J9" s="619"/>
      <c r="K9" s="620"/>
      <c r="L9" s="620"/>
    </row>
    <row r="10" spans="2:12">
      <c r="B10" s="347"/>
      <c r="C10" s="624"/>
      <c r="D10" s="624"/>
      <c r="E10" s="624"/>
      <c r="F10" s="624"/>
      <c r="G10" s="624"/>
      <c r="H10" s="624"/>
      <c r="I10" s="624"/>
      <c r="J10" s="624"/>
    </row>
    <row r="11" spans="2:12">
      <c r="B11" s="364"/>
      <c r="C11" s="627" t="s">
        <v>491</v>
      </c>
    </row>
    <row r="12" spans="2:12">
      <c r="C12" s="34" t="s">
        <v>492</v>
      </c>
      <c r="E12" s="337" t="s">
        <v>210</v>
      </c>
    </row>
    <row r="13" spans="2:12">
      <c r="C13" s="4429"/>
      <c r="D13" s="4430"/>
      <c r="E13" s="4431"/>
    </row>
    <row r="16" spans="2:12" ht="18.75" customHeight="1"/>
    <row r="17" ht="18.75" customHeight="1"/>
    <row r="18" ht="18.75" customHeight="1"/>
    <row r="19" ht="18.75" customHeight="1"/>
  </sheetData>
  <sheetProtection algorithmName="SHA-512" hashValue="m0zkeLcFnmKEbRn5/U0zo6aU4LyMMWzyoNVGirMxsW1ixiUBydzHs/kAl2kd6z9OC20vj8sL+u+jPCuIb9KjQA==" saltValue="5TszbcrOr8mCg5H1hN0yiQ==" spinCount="100000" sheet="1" objects="1" scenarios="1"/>
  <mergeCells count="1">
    <mergeCell ref="C13:E13"/>
  </mergeCells>
  <phoneticPr fontId="2"/>
  <dataValidations count="1">
    <dataValidation type="custom" allowBlank="1" showInputMessage="1" showErrorMessage="1" sqref="C13:E13" xr:uid="{D2024259-AB02-4876-9DE3-A658244B9505}">
      <formula1>ISNUMBER(C13)</formula1>
    </dataValidation>
  </dataValidations>
  <pageMargins left="0.7" right="0.7" top="0.75" bottom="0.75"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541DF-64E7-4331-8879-771E0370F309}">
  <sheetPr codeName="Sheet18">
    <tabColor rgb="FF00B0F0"/>
    <pageSetUpPr autoPageBreaks="0"/>
  </sheetPr>
  <dimension ref="B2:H24"/>
  <sheetViews>
    <sheetView showGridLines="0" showRowColHeaders="0" zoomScaleNormal="100" workbookViewId="0"/>
  </sheetViews>
  <sheetFormatPr defaultRowHeight="15.75"/>
  <cols>
    <col min="1" max="1" width="9" style="34"/>
    <col min="2" max="2" width="1.625" style="34" customWidth="1"/>
    <col min="3" max="3" width="20.125" style="34" customWidth="1"/>
    <col min="4" max="4" width="25.625" style="34" customWidth="1"/>
    <col min="5" max="8" width="20.125" style="34" customWidth="1"/>
    <col min="9" max="16384" width="9" style="34"/>
  </cols>
  <sheetData>
    <row r="2" spans="2:8" ht="28.5">
      <c r="B2" s="577" t="s">
        <v>755</v>
      </c>
    </row>
    <row r="4" spans="2:8" ht="15.75" customHeight="1">
      <c r="B4" s="347"/>
      <c r="C4" s="632" t="s">
        <v>558</v>
      </c>
    </row>
    <row r="5" spans="2:8" ht="15.75" customHeight="1">
      <c r="B5" s="347"/>
      <c r="C5" s="347" t="s">
        <v>564</v>
      </c>
    </row>
    <row r="6" spans="2:8">
      <c r="C6" s="347" t="s">
        <v>560</v>
      </c>
    </row>
    <row r="7" spans="2:8" s="528" customFormat="1" ht="15.75" customHeight="1">
      <c r="C7" s="340"/>
      <c r="D7" s="633" t="s">
        <v>565</v>
      </c>
      <c r="E7" s="129"/>
      <c r="F7" s="364"/>
      <c r="G7" s="364"/>
      <c r="H7" s="364"/>
    </row>
    <row r="8" spans="2:8">
      <c r="C8" s="335" t="s">
        <v>561</v>
      </c>
      <c r="D8" s="791"/>
      <c r="E8" s="341"/>
      <c r="F8" s="343"/>
      <c r="G8" s="343"/>
      <c r="H8" s="343"/>
    </row>
    <row r="9" spans="2:8">
      <c r="C9" s="335" t="s">
        <v>562</v>
      </c>
      <c r="D9" s="791"/>
      <c r="E9" s="341"/>
      <c r="F9" s="343"/>
      <c r="G9" s="343"/>
      <c r="H9" s="343"/>
    </row>
    <row r="10" spans="2:8" ht="18.75" customHeight="1">
      <c r="C10" s="335" t="s">
        <v>563</v>
      </c>
      <c r="D10" s="791"/>
      <c r="E10" s="341"/>
      <c r="F10" s="343"/>
      <c r="G10" s="343"/>
      <c r="H10" s="343"/>
    </row>
    <row r="11" spans="2:8" ht="18.75" customHeight="1">
      <c r="C11" s="83"/>
      <c r="D11" s="791"/>
      <c r="E11" s="341"/>
      <c r="F11" s="343"/>
      <c r="G11" s="343"/>
      <c r="H11" s="343"/>
    </row>
    <row r="12" spans="2:8">
      <c r="C12" s="335" t="s">
        <v>570</v>
      </c>
      <c r="D12" s="634">
        <f>計算シート!G164</f>
        <v>0</v>
      </c>
      <c r="E12" s="341"/>
      <c r="F12" s="343"/>
      <c r="G12" s="343"/>
      <c r="H12" s="343"/>
    </row>
    <row r="13" spans="2:8">
      <c r="C13" s="335" t="s">
        <v>33</v>
      </c>
      <c r="D13" s="634">
        <f>計算シート!G165</f>
        <v>0</v>
      </c>
      <c r="E13" s="341"/>
      <c r="F13" s="343"/>
      <c r="G13" s="343"/>
      <c r="H13" s="343"/>
    </row>
    <row r="15" spans="2:8">
      <c r="B15" s="324"/>
    </row>
    <row r="16" spans="2:8">
      <c r="B16" s="324"/>
      <c r="C16" s="314" t="s">
        <v>754</v>
      </c>
    </row>
    <row r="17" spans="2:4">
      <c r="B17" s="324"/>
      <c r="C17" s="34" t="s">
        <v>756</v>
      </c>
    </row>
    <row r="18" spans="2:4">
      <c r="C18" s="34" t="s">
        <v>566</v>
      </c>
    </row>
    <row r="19" spans="2:4">
      <c r="C19" s="340"/>
      <c r="D19" s="323" t="s">
        <v>565</v>
      </c>
    </row>
    <row r="20" spans="2:4">
      <c r="C20" s="335" t="s">
        <v>559</v>
      </c>
      <c r="D20" s="785"/>
    </row>
    <row r="21" spans="2:4">
      <c r="C21" s="335" t="s">
        <v>567</v>
      </c>
      <c r="D21" s="785"/>
    </row>
    <row r="22" spans="2:4">
      <c r="C22" s="335" t="s">
        <v>568</v>
      </c>
      <c r="D22" s="785"/>
    </row>
    <row r="23" spans="2:4">
      <c r="C23" s="335" t="s">
        <v>569</v>
      </c>
      <c r="D23" s="340">
        <f>計算シート!I164</f>
        <v>0</v>
      </c>
    </row>
    <row r="24" spans="2:4">
      <c r="C24" s="335" t="s">
        <v>33</v>
      </c>
      <c r="D24" s="340">
        <f>計算シート!I165</f>
        <v>0</v>
      </c>
    </row>
  </sheetData>
  <sheetProtection algorithmName="SHA-512" hashValue="UUu2N3mRgjPPANdE4frs/yH1x2047jdUwCbyXfhcWP9nIkEbl2AsQH9IjTSNLSFOkMpY5wwl+WSEk+mPEQVRGw==" saltValue="gAS0usD+We4EQbDaQ3xIFA==" spinCount="100000" sheet="1" objects="1" scenarios="1"/>
  <phoneticPr fontId="2"/>
  <dataValidations count="1">
    <dataValidation type="custom" allowBlank="1" showInputMessage="1" showErrorMessage="1" error="数値のみ入力してください。" sqref="D8:D11 D20:D22" xr:uid="{7206D685-F05F-40B2-B56D-483A548DDAC3}">
      <formula1>ISNUMBER(D8)</formula1>
    </dataValidation>
  </dataValidations>
  <pageMargins left="0.7" right="0.7" top="0.75" bottom="0.75" header="0.3" footer="0.3"/>
  <pageSetup paperSize="9" orientation="landscape"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1EF9E-CE34-41A5-9251-84FDD65A17CC}">
  <sheetPr codeName="Sheet19">
    <tabColor rgb="FF00B0F0"/>
    <pageSetUpPr autoPageBreaks="0"/>
  </sheetPr>
  <dimension ref="B2:H27"/>
  <sheetViews>
    <sheetView showGridLines="0" showRowColHeaders="0" zoomScaleNormal="100" workbookViewId="0"/>
  </sheetViews>
  <sheetFormatPr defaultRowHeight="15.75"/>
  <cols>
    <col min="1" max="1" width="9" style="34"/>
    <col min="2" max="2" width="1.625" style="34" customWidth="1"/>
    <col min="3" max="3" width="12.625" style="34" customWidth="1"/>
    <col min="4" max="4" width="15.625" style="34" customWidth="1"/>
    <col min="5" max="8" width="20.125" style="34" customWidth="1"/>
    <col min="9" max="16384" width="9" style="34"/>
  </cols>
  <sheetData>
    <row r="2" spans="2:8" ht="28.5">
      <c r="B2" s="577" t="s">
        <v>572</v>
      </c>
    </row>
    <row r="4" spans="2:8">
      <c r="C4" s="314" t="s">
        <v>573</v>
      </c>
    </row>
    <row r="5" spans="2:8" ht="15.75" customHeight="1">
      <c r="B5" s="347"/>
      <c r="C5" s="347" t="s">
        <v>571</v>
      </c>
    </row>
    <row r="6" spans="2:8" ht="15.75" customHeight="1">
      <c r="B6" s="347"/>
      <c r="C6" s="347" t="s">
        <v>574</v>
      </c>
    </row>
    <row r="7" spans="2:8" ht="15.75" customHeight="1">
      <c r="B7" s="347"/>
      <c r="C7" s="347"/>
    </row>
    <row r="8" spans="2:8">
      <c r="C8" s="34" t="s">
        <v>580</v>
      </c>
    </row>
    <row r="9" spans="2:8" s="528" customFormat="1" ht="15.75" customHeight="1">
      <c r="C9" s="4434" t="s">
        <v>575</v>
      </c>
      <c r="D9" s="4434"/>
      <c r="E9" s="338" t="s">
        <v>565</v>
      </c>
      <c r="F9" s="635" t="s">
        <v>588</v>
      </c>
      <c r="G9" s="338" t="s">
        <v>33</v>
      </c>
      <c r="H9" s="364"/>
    </row>
    <row r="10" spans="2:8" s="528" customFormat="1" ht="15.75" customHeight="1">
      <c r="C10" s="4434" t="s">
        <v>576</v>
      </c>
      <c r="D10" s="338" t="s">
        <v>577</v>
      </c>
      <c r="E10" s="792"/>
      <c r="F10" s="636">
        <f>計算シート!G172</f>
        <v>0</v>
      </c>
      <c r="G10" s="636">
        <f>計算シート!H172</f>
        <v>0</v>
      </c>
      <c r="H10" s="364"/>
    </row>
    <row r="11" spans="2:8">
      <c r="C11" s="4434"/>
      <c r="D11" s="340" t="s">
        <v>578</v>
      </c>
      <c r="E11" s="793"/>
      <c r="F11" s="636">
        <f>計算シート!G173</f>
        <v>0</v>
      </c>
      <c r="G11" s="636">
        <f>計算シート!H173</f>
        <v>0</v>
      </c>
      <c r="H11" s="343"/>
    </row>
    <row r="12" spans="2:8">
      <c r="C12" s="4434"/>
      <c r="D12" s="340" t="s">
        <v>579</v>
      </c>
      <c r="E12" s="793"/>
      <c r="F12" s="636">
        <f>計算シート!G174</f>
        <v>0</v>
      </c>
      <c r="G12" s="636">
        <f>計算シート!H174</f>
        <v>0</v>
      </c>
      <c r="H12" s="343"/>
    </row>
    <row r="14" spans="2:8">
      <c r="C14" s="34" t="s">
        <v>581</v>
      </c>
    </row>
    <row r="15" spans="2:8">
      <c r="C15" s="4434" t="s">
        <v>575</v>
      </c>
      <c r="D15" s="4434"/>
      <c r="E15" s="338" t="s">
        <v>565</v>
      </c>
      <c r="F15" s="635" t="s">
        <v>588</v>
      </c>
      <c r="G15" s="338" t="s">
        <v>33</v>
      </c>
    </row>
    <row r="16" spans="2:8">
      <c r="C16" s="4434" t="s">
        <v>576</v>
      </c>
      <c r="D16" s="338" t="s">
        <v>577</v>
      </c>
      <c r="E16" s="792"/>
      <c r="F16" s="636">
        <f>計算シート!G178</f>
        <v>0</v>
      </c>
      <c r="G16" s="636">
        <f>計算シート!H178</f>
        <v>0</v>
      </c>
    </row>
    <row r="17" spans="2:7">
      <c r="C17" s="4434"/>
      <c r="D17" s="340" t="s">
        <v>578</v>
      </c>
      <c r="E17" s="793"/>
      <c r="F17" s="636">
        <f>計算シート!G179</f>
        <v>0</v>
      </c>
      <c r="G17" s="636">
        <f>計算シート!H179</f>
        <v>0</v>
      </c>
    </row>
    <row r="18" spans="2:7">
      <c r="C18" s="343"/>
      <c r="D18" s="343"/>
      <c r="E18" s="343"/>
      <c r="F18" s="343"/>
      <c r="G18" s="343"/>
    </row>
    <row r="20" spans="2:7">
      <c r="B20" s="324"/>
      <c r="C20" s="314" t="s">
        <v>582</v>
      </c>
    </row>
    <row r="21" spans="2:7">
      <c r="B21" s="324"/>
    </row>
    <row r="22" spans="2:7">
      <c r="B22" s="324"/>
      <c r="C22" s="34" t="s">
        <v>583</v>
      </c>
    </row>
    <row r="23" spans="2:7">
      <c r="B23" s="324"/>
      <c r="C23" s="34" t="s">
        <v>584</v>
      </c>
    </row>
    <row r="25" spans="2:7">
      <c r="C25" s="4434" t="s">
        <v>575</v>
      </c>
      <c r="D25" s="4434"/>
      <c r="E25" s="338" t="s">
        <v>565</v>
      </c>
      <c r="F25" s="338" t="s">
        <v>1111</v>
      </c>
      <c r="G25" s="338" t="s">
        <v>33</v>
      </c>
    </row>
    <row r="26" spans="2:7">
      <c r="C26" s="4424" t="s">
        <v>585</v>
      </c>
      <c r="D26" s="338" t="s">
        <v>586</v>
      </c>
      <c r="E26" s="792"/>
      <c r="F26" s="636">
        <f>計算シート!G196</f>
        <v>0</v>
      </c>
      <c r="G26" s="4432">
        <f ca="1">計算シート!C30</f>
        <v>0</v>
      </c>
    </row>
    <row r="27" spans="2:7">
      <c r="C27" s="4425"/>
      <c r="D27" s="340" t="s">
        <v>587</v>
      </c>
      <c r="E27" s="793"/>
      <c r="F27" s="340">
        <f>計算シート!G194</f>
        <v>0</v>
      </c>
      <c r="G27" s="4433"/>
    </row>
  </sheetData>
  <sheetProtection algorithmName="SHA-512" hashValue="9PyGfpkuneZo7n5hdk8UM0qEAGBQey95Q4Ws74Karb+oICETXkh/qzgt2OpZ3tSYn1IyD0P5/Iq6klTqe1hiow==" saltValue="h/f4/iwtWcjySoViBByk5A==" spinCount="100000" sheet="1" objects="1" scenarios="1"/>
  <mergeCells count="7">
    <mergeCell ref="G26:G27"/>
    <mergeCell ref="C26:C27"/>
    <mergeCell ref="C9:D9"/>
    <mergeCell ref="C10:C12"/>
    <mergeCell ref="C15:D15"/>
    <mergeCell ref="C16:C17"/>
    <mergeCell ref="C25:D25"/>
  </mergeCells>
  <phoneticPr fontId="2"/>
  <dataValidations count="1">
    <dataValidation type="custom" allowBlank="1" showInputMessage="1" showErrorMessage="1" error="数値のみ入力してください。" sqref="E10:E12 E16:E17 E26:E27" xr:uid="{011B3D3B-56B5-4268-8FF5-8B0E4BD0F8E4}">
      <formula1>ISNUMBER(E10)</formula1>
    </dataValidation>
  </dataValidations>
  <pageMargins left="0.7" right="0.7" top="0.75" bottom="0.75" header="0.3" footer="0.3"/>
  <pageSetup paperSize="9" orientation="landscape"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66EFF-73C3-42D9-84D0-2C64344128B7}">
  <sheetPr codeName="Sheet24">
    <tabColor rgb="FF00B0F0"/>
    <pageSetUpPr autoPageBreaks="0"/>
  </sheetPr>
  <dimension ref="B2:V53"/>
  <sheetViews>
    <sheetView showGridLines="0" showRowColHeaders="0" zoomScaleNormal="100" workbookViewId="0"/>
  </sheetViews>
  <sheetFormatPr defaultRowHeight="15.75"/>
  <cols>
    <col min="1" max="1" width="9" style="34"/>
    <col min="2" max="2" width="1.625" style="34" customWidth="1"/>
    <col min="3" max="3" width="5.625" style="34" customWidth="1"/>
    <col min="4" max="4" width="12.625" style="34" customWidth="1"/>
    <col min="5" max="8" width="6.625" style="34" customWidth="1"/>
    <col min="9" max="10" width="5.625" style="34" customWidth="1"/>
    <col min="11" max="11" width="12.625" style="34" customWidth="1"/>
    <col min="12" max="15" width="6.625" style="34" customWidth="1"/>
    <col min="16" max="17" width="5.625" style="34" customWidth="1"/>
    <col min="18" max="18" width="12.625" style="34" customWidth="1"/>
    <col min="19" max="22" width="6.625" style="34" customWidth="1"/>
    <col min="23" max="16384" width="9" style="34"/>
  </cols>
  <sheetData>
    <row r="2" spans="2:17" ht="28.5">
      <c r="B2" s="577" t="s">
        <v>676</v>
      </c>
    </row>
    <row r="4" spans="2:17" ht="9.9499999999999993" customHeight="1">
      <c r="B4" s="347"/>
      <c r="C4" s="347"/>
      <c r="D4" s="347"/>
      <c r="E4" s="347"/>
    </row>
    <row r="5" spans="2:17" ht="9.9499999999999993" customHeight="1">
      <c r="B5" s="347"/>
      <c r="C5" s="347"/>
      <c r="D5" s="347"/>
      <c r="E5" s="347"/>
    </row>
    <row r="6" spans="2:17" ht="15.75" customHeight="1">
      <c r="B6" s="347"/>
      <c r="C6" s="637" t="s">
        <v>686</v>
      </c>
      <c r="D6" s="619"/>
      <c r="E6" s="619"/>
    </row>
    <row r="7" spans="2:17" ht="15.75" customHeight="1">
      <c r="B7" s="347"/>
      <c r="C7" s="2258" t="s">
        <v>679</v>
      </c>
      <c r="D7" s="2258"/>
      <c r="E7" s="4471"/>
      <c r="F7" s="4471"/>
      <c r="G7" s="4471"/>
      <c r="H7" s="4471"/>
    </row>
    <row r="8" spans="2:17" ht="15.75" customHeight="1">
      <c r="B8" s="347"/>
      <c r="C8" s="4474" t="s">
        <v>680</v>
      </c>
      <c r="D8" s="4474"/>
      <c r="E8" s="4471"/>
      <c r="F8" s="4471"/>
      <c r="G8" s="4471"/>
      <c r="H8" s="4471"/>
    </row>
    <row r="9" spans="2:17" ht="15.75" customHeight="1">
      <c r="B9" s="347"/>
      <c r="C9" s="4474" t="s">
        <v>291</v>
      </c>
      <c r="D9" s="4474"/>
      <c r="E9" s="9" t="s">
        <v>10</v>
      </c>
      <c r="F9" s="23"/>
      <c r="G9" s="23"/>
      <c r="H9" s="24"/>
    </row>
    <row r="10" spans="2:17" ht="15.75" customHeight="1">
      <c r="B10" s="347"/>
      <c r="C10" s="4474" t="s">
        <v>691</v>
      </c>
      <c r="D10" s="4474"/>
      <c r="E10" s="4472"/>
      <c r="F10" s="4472"/>
      <c r="G10" s="4472"/>
      <c r="H10" s="4472"/>
    </row>
    <row r="11" spans="2:17" ht="15.75" customHeight="1">
      <c r="B11" s="347"/>
      <c r="C11" s="4474" t="s">
        <v>682</v>
      </c>
      <c r="D11" s="4474"/>
      <c r="E11" s="4473"/>
      <c r="F11" s="4473"/>
      <c r="G11" s="4473"/>
      <c r="H11" s="4473"/>
    </row>
    <row r="12" spans="2:17" ht="15.75" customHeight="1">
      <c r="B12" s="347"/>
      <c r="C12" s="4435" t="s">
        <v>696</v>
      </c>
      <c r="D12" s="4436"/>
      <c r="E12" s="4437"/>
      <c r="F12" s="4438"/>
      <c r="G12" s="4438"/>
      <c r="H12" s="4439"/>
    </row>
    <row r="13" spans="2:17" ht="15.75" customHeight="1">
      <c r="B13" s="347"/>
      <c r="C13" s="619"/>
      <c r="D13" s="619"/>
      <c r="E13" s="619"/>
    </row>
    <row r="14" spans="2:17" ht="15.75" customHeight="1">
      <c r="B14" s="347"/>
      <c r="C14" s="619"/>
      <c r="D14" s="619"/>
      <c r="E14" s="619"/>
    </row>
    <row r="15" spans="2:17" ht="15.75" customHeight="1">
      <c r="B15" s="347"/>
      <c r="C15" s="637" t="s">
        <v>690</v>
      </c>
      <c r="D15" s="619"/>
      <c r="E15" s="619"/>
    </row>
    <row r="16" spans="2:17" ht="15.75" customHeight="1">
      <c r="B16" s="347"/>
      <c r="C16" s="619" t="s">
        <v>688</v>
      </c>
      <c r="D16" s="619"/>
      <c r="E16" s="619"/>
      <c r="J16" s="34" t="s">
        <v>687</v>
      </c>
      <c r="Q16" s="34" t="s">
        <v>689</v>
      </c>
    </row>
    <row r="17" spans="2:22" s="528" customFormat="1">
      <c r="B17" s="463"/>
      <c r="C17" s="2258">
        <v>1</v>
      </c>
      <c r="D17" s="323" t="s">
        <v>679</v>
      </c>
      <c r="E17" s="2242"/>
      <c r="F17" s="2243"/>
      <c r="G17" s="2243"/>
      <c r="H17" s="3537"/>
      <c r="I17" s="34"/>
      <c r="J17" s="2258">
        <v>1</v>
      </c>
      <c r="K17" s="323" t="s">
        <v>679</v>
      </c>
      <c r="L17" s="2242"/>
      <c r="M17" s="2243"/>
      <c r="N17" s="2243"/>
      <c r="O17" s="3537"/>
      <c r="P17" s="638"/>
      <c r="Q17" s="2258">
        <v>1</v>
      </c>
      <c r="R17" s="323" t="s">
        <v>679</v>
      </c>
      <c r="S17" s="4456"/>
      <c r="T17" s="4457"/>
      <c r="U17" s="4457"/>
      <c r="V17" s="4458"/>
    </row>
    <row r="18" spans="2:22">
      <c r="C18" s="2258"/>
      <c r="D18" s="639" t="s">
        <v>680</v>
      </c>
      <c r="E18" s="4441"/>
      <c r="F18" s="4441"/>
      <c r="G18" s="4441"/>
      <c r="H18" s="4442"/>
      <c r="J18" s="2258"/>
      <c r="K18" s="639" t="s">
        <v>680</v>
      </c>
      <c r="L18" s="2242"/>
      <c r="M18" s="2243"/>
      <c r="N18" s="2243"/>
      <c r="O18" s="3537"/>
      <c r="Q18" s="2258"/>
      <c r="R18" s="323" t="s">
        <v>680</v>
      </c>
      <c r="S18" s="4456"/>
      <c r="T18" s="4457"/>
      <c r="U18" s="4457"/>
      <c r="V18" s="4458"/>
    </row>
    <row r="19" spans="2:22">
      <c r="C19" s="2258"/>
      <c r="D19" s="640" t="s">
        <v>681</v>
      </c>
      <c r="E19" s="9" t="s">
        <v>10</v>
      </c>
      <c r="F19" s="10"/>
      <c r="G19" s="11"/>
      <c r="H19" s="12"/>
      <c r="J19" s="2258"/>
      <c r="K19" s="640" t="s">
        <v>681</v>
      </c>
      <c r="L19" s="9" t="s">
        <v>11</v>
      </c>
      <c r="M19" s="10"/>
      <c r="N19" s="11"/>
      <c r="O19" s="12"/>
      <c r="Q19" s="2258"/>
      <c r="R19" s="323" t="s">
        <v>682</v>
      </c>
      <c r="S19" s="4453"/>
      <c r="T19" s="4454"/>
      <c r="U19" s="4454"/>
      <c r="V19" s="4455"/>
    </row>
    <row r="20" spans="2:22" ht="16.5" thickBot="1">
      <c r="C20" s="2258"/>
      <c r="D20" s="323" t="s">
        <v>682</v>
      </c>
      <c r="E20" s="4446"/>
      <c r="F20" s="4446"/>
      <c r="G20" s="4446"/>
      <c r="H20" s="4446"/>
      <c r="J20" s="2258"/>
      <c r="K20" s="323" t="s">
        <v>682</v>
      </c>
      <c r="L20" s="905"/>
      <c r="M20" s="906"/>
      <c r="N20" s="906"/>
      <c r="O20" s="907"/>
      <c r="Q20" s="3532"/>
      <c r="R20" s="640" t="s">
        <v>684</v>
      </c>
      <c r="S20" s="4459"/>
      <c r="T20" s="4460"/>
      <c r="U20" s="4460"/>
      <c r="V20" s="4461"/>
    </row>
    <row r="21" spans="2:22" ht="16.5" thickTop="1">
      <c r="C21" s="2258"/>
      <c r="D21" s="323" t="s">
        <v>292</v>
      </c>
      <c r="E21" s="905"/>
      <c r="F21" s="906"/>
      <c r="G21" s="906"/>
      <c r="H21" s="907"/>
      <c r="J21" s="2258"/>
      <c r="K21" s="323" t="s">
        <v>292</v>
      </c>
      <c r="L21" s="2242"/>
      <c r="M21" s="2243"/>
      <c r="N21" s="2243"/>
      <c r="O21" s="3537"/>
      <c r="Q21" s="3521">
        <v>2</v>
      </c>
      <c r="R21" s="641" t="s">
        <v>679</v>
      </c>
      <c r="S21" s="4462"/>
      <c r="T21" s="4463"/>
      <c r="U21" s="4463"/>
      <c r="V21" s="4464"/>
    </row>
    <row r="22" spans="2:22" ht="16.5" thickBot="1">
      <c r="C22" s="3527"/>
      <c r="D22" s="642" t="s">
        <v>683</v>
      </c>
      <c r="E22" s="4447"/>
      <c r="F22" s="4448"/>
      <c r="G22" s="4448"/>
      <c r="H22" s="4449"/>
      <c r="J22" s="3532"/>
      <c r="K22" s="643" t="s">
        <v>683</v>
      </c>
      <c r="L22" s="4450"/>
      <c r="M22" s="4451"/>
      <c r="N22" s="4451"/>
      <c r="O22" s="4452"/>
      <c r="Q22" s="2258"/>
      <c r="R22" s="323" t="s">
        <v>680</v>
      </c>
      <c r="S22" s="4456"/>
      <c r="T22" s="4457"/>
      <c r="U22" s="4457"/>
      <c r="V22" s="4458"/>
    </row>
    <row r="23" spans="2:22" ht="16.5" thickTop="1">
      <c r="C23" s="3512">
        <v>2</v>
      </c>
      <c r="D23" s="639" t="s">
        <v>679</v>
      </c>
      <c r="E23" s="4440"/>
      <c r="F23" s="4441"/>
      <c r="G23" s="4441"/>
      <c r="H23" s="4442"/>
      <c r="J23" s="3521">
        <v>2</v>
      </c>
      <c r="K23" s="641" t="s">
        <v>679</v>
      </c>
      <c r="L23" s="4443"/>
      <c r="M23" s="4444"/>
      <c r="N23" s="4444"/>
      <c r="O23" s="4445"/>
      <c r="Q23" s="2258"/>
      <c r="R23" s="323" t="s">
        <v>682</v>
      </c>
      <c r="S23" s="4453"/>
      <c r="T23" s="4454"/>
      <c r="U23" s="4454"/>
      <c r="V23" s="4455"/>
    </row>
    <row r="24" spans="2:22" ht="16.5" thickBot="1">
      <c r="C24" s="2258"/>
      <c r="D24" s="639" t="s">
        <v>680</v>
      </c>
      <c r="E24" s="4441"/>
      <c r="F24" s="4441"/>
      <c r="G24" s="4441"/>
      <c r="H24" s="4442"/>
      <c r="J24" s="2258"/>
      <c r="K24" s="639" t="s">
        <v>680</v>
      </c>
      <c r="L24" s="2242"/>
      <c r="M24" s="2243"/>
      <c r="N24" s="2243"/>
      <c r="O24" s="3537"/>
      <c r="Q24" s="3527"/>
      <c r="R24" s="644" t="s">
        <v>684</v>
      </c>
      <c r="S24" s="4465"/>
      <c r="T24" s="4466"/>
      <c r="U24" s="4466"/>
      <c r="V24" s="4467"/>
    </row>
    <row r="25" spans="2:22" ht="16.5" thickTop="1">
      <c r="C25" s="2258"/>
      <c r="D25" s="640" t="s">
        <v>681</v>
      </c>
      <c r="E25" s="9" t="s">
        <v>10</v>
      </c>
      <c r="F25" s="10"/>
      <c r="G25" s="11"/>
      <c r="H25" s="12"/>
      <c r="J25" s="2258"/>
      <c r="K25" s="640" t="s">
        <v>681</v>
      </c>
      <c r="L25" s="9" t="s">
        <v>11</v>
      </c>
      <c r="M25" s="10"/>
      <c r="N25" s="11"/>
      <c r="O25" s="12"/>
      <c r="Q25" s="3512">
        <v>3</v>
      </c>
      <c r="R25" s="639" t="s">
        <v>679</v>
      </c>
      <c r="S25" s="4468"/>
      <c r="T25" s="4469"/>
      <c r="U25" s="4469"/>
      <c r="V25" s="4470"/>
    </row>
    <row r="26" spans="2:22">
      <c r="C26" s="2258"/>
      <c r="D26" s="323" t="s">
        <v>682</v>
      </c>
      <c r="E26" s="4446"/>
      <c r="F26" s="4446"/>
      <c r="G26" s="4446"/>
      <c r="H26" s="4446"/>
      <c r="J26" s="2258"/>
      <c r="K26" s="323" t="s">
        <v>682</v>
      </c>
      <c r="L26" s="905"/>
      <c r="M26" s="906"/>
      <c r="N26" s="906"/>
      <c r="O26" s="907"/>
      <c r="Q26" s="2258"/>
      <c r="R26" s="323" t="s">
        <v>680</v>
      </c>
      <c r="S26" s="4456"/>
      <c r="T26" s="4457"/>
      <c r="U26" s="4457"/>
      <c r="V26" s="4458"/>
    </row>
    <row r="27" spans="2:22">
      <c r="C27" s="2258"/>
      <c r="D27" s="323" t="s">
        <v>292</v>
      </c>
      <c r="E27" s="2242"/>
      <c r="F27" s="2243"/>
      <c r="G27" s="2243"/>
      <c r="H27" s="3537"/>
      <c r="J27" s="2258"/>
      <c r="K27" s="323" t="s">
        <v>292</v>
      </c>
      <c r="L27" s="2242"/>
      <c r="M27" s="2243"/>
      <c r="N27" s="2243"/>
      <c r="O27" s="3537"/>
      <c r="Q27" s="2258"/>
      <c r="R27" s="323" t="s">
        <v>682</v>
      </c>
      <c r="S27" s="4453"/>
      <c r="T27" s="4454"/>
      <c r="U27" s="4454"/>
      <c r="V27" s="4455"/>
    </row>
    <row r="28" spans="2:22" ht="16.5" thickBot="1">
      <c r="C28" s="3527"/>
      <c r="D28" s="642" t="s">
        <v>683</v>
      </c>
      <c r="E28" s="4447"/>
      <c r="F28" s="4448"/>
      <c r="G28" s="4448"/>
      <c r="H28" s="4449"/>
      <c r="J28" s="3527"/>
      <c r="K28" s="642" t="s">
        <v>683</v>
      </c>
      <c r="L28" s="4447"/>
      <c r="M28" s="4448"/>
      <c r="N28" s="4448"/>
      <c r="O28" s="4449"/>
      <c r="Q28" s="2258"/>
      <c r="R28" s="323" t="s">
        <v>684</v>
      </c>
      <c r="S28" s="4456"/>
      <c r="T28" s="4457"/>
      <c r="U28" s="4457"/>
      <c r="V28" s="4458"/>
    </row>
    <row r="29" spans="2:22" ht="16.5" thickTop="1">
      <c r="C29" s="3521">
        <v>3</v>
      </c>
      <c r="D29" s="641" t="s">
        <v>679</v>
      </c>
      <c r="E29" s="4443"/>
      <c r="F29" s="4444"/>
      <c r="G29" s="4444"/>
      <c r="H29" s="4445"/>
      <c r="J29" s="3512">
        <v>3</v>
      </c>
      <c r="K29" s="639" t="s">
        <v>679</v>
      </c>
      <c r="L29" s="4440"/>
      <c r="M29" s="4441"/>
      <c r="N29" s="4441"/>
      <c r="O29" s="4442"/>
    </row>
    <row r="30" spans="2:22">
      <c r="C30" s="2258"/>
      <c r="D30" s="639" t="s">
        <v>680</v>
      </c>
      <c r="E30" s="4441"/>
      <c r="F30" s="4441"/>
      <c r="G30" s="4441"/>
      <c r="H30" s="4442"/>
      <c r="J30" s="2258"/>
      <c r="K30" s="639" t="s">
        <v>680</v>
      </c>
      <c r="L30" s="2242"/>
      <c r="M30" s="2243"/>
      <c r="N30" s="2243"/>
      <c r="O30" s="3537"/>
    </row>
    <row r="31" spans="2:22">
      <c r="C31" s="2258"/>
      <c r="D31" s="640" t="s">
        <v>681</v>
      </c>
      <c r="E31" s="9" t="s">
        <v>10</v>
      </c>
      <c r="F31" s="10"/>
      <c r="G31" s="11"/>
      <c r="H31" s="12"/>
      <c r="J31" s="2258"/>
      <c r="K31" s="640" t="s">
        <v>681</v>
      </c>
      <c r="L31" s="9" t="s">
        <v>11</v>
      </c>
      <c r="M31" s="10"/>
      <c r="N31" s="11"/>
      <c r="O31" s="12"/>
    </row>
    <row r="32" spans="2:22">
      <c r="C32" s="2258"/>
      <c r="D32" s="323" t="s">
        <v>682</v>
      </c>
      <c r="E32" s="4446"/>
      <c r="F32" s="4446"/>
      <c r="G32" s="4446"/>
      <c r="H32" s="4446"/>
      <c r="J32" s="2258"/>
      <c r="K32" s="323" t="s">
        <v>682</v>
      </c>
      <c r="L32" s="905"/>
      <c r="M32" s="906"/>
      <c r="N32" s="906"/>
      <c r="O32" s="907"/>
    </row>
    <row r="33" spans="3:15">
      <c r="C33" s="2258"/>
      <c r="D33" s="323" t="s">
        <v>292</v>
      </c>
      <c r="E33" s="2242"/>
      <c r="F33" s="2243"/>
      <c r="G33" s="2243"/>
      <c r="H33" s="3537"/>
      <c r="J33" s="2258"/>
      <c r="K33" s="323" t="s">
        <v>292</v>
      </c>
      <c r="L33" s="2242"/>
      <c r="M33" s="2243"/>
      <c r="N33" s="2243"/>
      <c r="O33" s="3537"/>
    </row>
    <row r="34" spans="3:15" ht="16.5" thickBot="1">
      <c r="C34" s="3527"/>
      <c r="D34" s="642" t="s">
        <v>683</v>
      </c>
      <c r="E34" s="4447"/>
      <c r="F34" s="4448"/>
      <c r="G34" s="4448"/>
      <c r="H34" s="4449"/>
      <c r="J34" s="2258"/>
      <c r="K34" s="639" t="s">
        <v>683</v>
      </c>
      <c r="L34" s="2242"/>
      <c r="M34" s="2243"/>
      <c r="N34" s="2243"/>
      <c r="O34" s="3537"/>
    </row>
    <row r="35" spans="3:15" ht="16.5" thickTop="1">
      <c r="C35" s="3512">
        <v>4</v>
      </c>
      <c r="D35" s="639" t="s">
        <v>679</v>
      </c>
      <c r="E35" s="4440"/>
      <c r="F35" s="4441"/>
      <c r="G35" s="4441"/>
      <c r="H35" s="4442"/>
    </row>
    <row r="36" spans="3:15">
      <c r="C36" s="2258"/>
      <c r="D36" s="639" t="s">
        <v>680</v>
      </c>
      <c r="E36" s="4441"/>
      <c r="F36" s="4441"/>
      <c r="G36" s="4441"/>
      <c r="H36" s="4442"/>
    </row>
    <row r="37" spans="3:15">
      <c r="C37" s="2258"/>
      <c r="D37" s="640" t="s">
        <v>681</v>
      </c>
      <c r="E37" s="9"/>
      <c r="F37" s="10"/>
      <c r="G37" s="11"/>
      <c r="H37" s="12"/>
    </row>
    <row r="38" spans="3:15">
      <c r="C38" s="2258"/>
      <c r="D38" s="323" t="s">
        <v>682</v>
      </c>
      <c r="E38" s="4446"/>
      <c r="F38" s="4446"/>
      <c r="G38" s="4446"/>
      <c r="H38" s="4446"/>
      <c r="K38" s="645" t="s">
        <v>693</v>
      </c>
    </row>
    <row r="39" spans="3:15">
      <c r="C39" s="2258"/>
      <c r="D39" s="323" t="s">
        <v>292</v>
      </c>
      <c r="E39" s="2242"/>
      <c r="F39" s="2243"/>
      <c r="G39" s="2243"/>
      <c r="H39" s="3537"/>
    </row>
    <row r="40" spans="3:15">
      <c r="C40" s="2258"/>
      <c r="D40" s="639" t="s">
        <v>683</v>
      </c>
      <c r="E40" s="2242"/>
      <c r="F40" s="2243"/>
      <c r="G40" s="2243"/>
      <c r="H40" s="3537"/>
    </row>
    <row r="43" spans="3:15">
      <c r="C43" s="646" t="s">
        <v>692</v>
      </c>
      <c r="D43" s="347"/>
      <c r="E43" s="347"/>
      <c r="F43" s="347"/>
      <c r="G43" s="347"/>
      <c r="H43" s="347"/>
    </row>
    <row r="44" spans="3:15">
      <c r="C44" s="2258">
        <v>1</v>
      </c>
      <c r="D44" s="323" t="s">
        <v>680</v>
      </c>
      <c r="E44" s="2242"/>
      <c r="F44" s="2243"/>
      <c r="G44" s="2243"/>
      <c r="H44" s="3537"/>
    </row>
    <row r="45" spans="3:15">
      <c r="C45" s="2258"/>
      <c r="D45" s="323" t="s">
        <v>697</v>
      </c>
      <c r="E45" s="4475"/>
      <c r="F45" s="2268"/>
      <c r="G45" s="2268"/>
      <c r="H45" s="2269"/>
    </row>
    <row r="46" spans="3:15" ht="16.5" thickBot="1">
      <c r="C46" s="3527"/>
      <c r="D46" s="644" t="s">
        <v>698</v>
      </c>
      <c r="E46" s="4447"/>
      <c r="F46" s="4448"/>
      <c r="G46" s="4448"/>
      <c r="H46" s="4449"/>
    </row>
    <row r="47" spans="3:15" ht="16.5" thickTop="1">
      <c r="C47" s="3512">
        <v>2</v>
      </c>
      <c r="D47" s="639" t="s">
        <v>680</v>
      </c>
      <c r="E47" s="4440"/>
      <c r="F47" s="4441"/>
      <c r="G47" s="4441"/>
      <c r="H47" s="4442"/>
    </row>
    <row r="48" spans="3:15">
      <c r="C48" s="2258"/>
      <c r="D48" s="323" t="s">
        <v>697</v>
      </c>
      <c r="E48" s="4475"/>
      <c r="F48" s="2268"/>
      <c r="G48" s="2268"/>
      <c r="H48" s="2269"/>
    </row>
    <row r="49" spans="3:8">
      <c r="C49" s="2258"/>
      <c r="D49" s="323" t="s">
        <v>698</v>
      </c>
      <c r="E49" s="2242"/>
      <c r="F49" s="2243"/>
      <c r="G49" s="2243"/>
      <c r="H49" s="3537"/>
    </row>
    <row r="50" spans="3:8">
      <c r="C50" s="647"/>
      <c r="D50" s="463"/>
      <c r="E50" s="647"/>
      <c r="F50" s="647"/>
      <c r="G50" s="647"/>
      <c r="H50" s="647"/>
    </row>
    <row r="51" spans="3:8">
      <c r="C51" s="647"/>
      <c r="D51" s="463"/>
      <c r="E51" s="647"/>
      <c r="F51" s="647"/>
      <c r="G51" s="647"/>
      <c r="H51" s="647"/>
    </row>
    <row r="52" spans="3:8">
      <c r="C52" s="647"/>
      <c r="D52" s="463"/>
      <c r="E52" s="648"/>
      <c r="F52" s="648"/>
      <c r="G52" s="648"/>
      <c r="H52" s="648"/>
    </row>
    <row r="53" spans="3:8">
      <c r="C53" s="647"/>
      <c r="D53" s="463"/>
      <c r="E53" s="647"/>
      <c r="F53" s="647"/>
      <c r="G53" s="647"/>
      <c r="H53" s="647"/>
    </row>
  </sheetData>
  <sheetProtection algorithmName="SHA-512" hashValue="3X8txkenS224ir2SFYqBqr3/JRfk/v8vyPxWvRvSjP2Dnlofg+mLaduwZTKcoweOefaUt+5QlFtmTzT6yPo+cw==" saltValue="qqK8r5INTPhcivCxDjYumA==" spinCount="100000" sheet="1" objects="1" scenarios="1"/>
  <mergeCells count="76">
    <mergeCell ref="C44:C46"/>
    <mergeCell ref="E44:H44"/>
    <mergeCell ref="E45:H45"/>
    <mergeCell ref="E46:H46"/>
    <mergeCell ref="C47:C49"/>
    <mergeCell ref="E47:H47"/>
    <mergeCell ref="E48:H48"/>
    <mergeCell ref="E49:H49"/>
    <mergeCell ref="C7:D7"/>
    <mergeCell ref="C8:D8"/>
    <mergeCell ref="C9:D9"/>
    <mergeCell ref="C10:D10"/>
    <mergeCell ref="C11:D11"/>
    <mergeCell ref="E7:H7"/>
    <mergeCell ref="E8:H8"/>
    <mergeCell ref="E10:H10"/>
    <mergeCell ref="E11:H11"/>
    <mergeCell ref="S26:V26"/>
    <mergeCell ref="J23:J28"/>
    <mergeCell ref="L23:O23"/>
    <mergeCell ref="E24:H24"/>
    <mergeCell ref="L24:O24"/>
    <mergeCell ref="E26:H26"/>
    <mergeCell ref="L26:O26"/>
    <mergeCell ref="E27:H27"/>
    <mergeCell ref="L27:O27"/>
    <mergeCell ref="E28:H28"/>
    <mergeCell ref="L28:O28"/>
    <mergeCell ref="J17:J22"/>
    <mergeCell ref="S27:V27"/>
    <mergeCell ref="S28:V28"/>
    <mergeCell ref="Q17:Q20"/>
    <mergeCell ref="S17:V17"/>
    <mergeCell ref="Q21:Q24"/>
    <mergeCell ref="Q25:Q28"/>
    <mergeCell ref="S18:V18"/>
    <mergeCell ref="S19:V19"/>
    <mergeCell ref="S20:V20"/>
    <mergeCell ref="S21:V21"/>
    <mergeCell ref="S22:V22"/>
    <mergeCell ref="S23:V23"/>
    <mergeCell ref="S24:V24"/>
    <mergeCell ref="S25:V25"/>
    <mergeCell ref="J29:J34"/>
    <mergeCell ref="L29:O29"/>
    <mergeCell ref="E30:H30"/>
    <mergeCell ref="L30:O30"/>
    <mergeCell ref="E32:H32"/>
    <mergeCell ref="L32:O32"/>
    <mergeCell ref="E33:H33"/>
    <mergeCell ref="L33:O33"/>
    <mergeCell ref="E34:H34"/>
    <mergeCell ref="L34:O34"/>
    <mergeCell ref="L21:O21"/>
    <mergeCell ref="E22:H22"/>
    <mergeCell ref="L22:O22"/>
    <mergeCell ref="C17:C22"/>
    <mergeCell ref="E17:H17"/>
    <mergeCell ref="L17:O17"/>
    <mergeCell ref="E18:H18"/>
    <mergeCell ref="L18:O18"/>
    <mergeCell ref="E20:H20"/>
    <mergeCell ref="L20:O20"/>
    <mergeCell ref="C35:C40"/>
    <mergeCell ref="E35:H35"/>
    <mergeCell ref="E36:H36"/>
    <mergeCell ref="E38:H38"/>
    <mergeCell ref="E39:H39"/>
    <mergeCell ref="E40:H40"/>
    <mergeCell ref="C12:D12"/>
    <mergeCell ref="E12:H12"/>
    <mergeCell ref="C23:C28"/>
    <mergeCell ref="E23:H23"/>
    <mergeCell ref="C29:C34"/>
    <mergeCell ref="E29:H29"/>
    <mergeCell ref="E21:H21"/>
  </mergeCells>
  <phoneticPr fontId="2"/>
  <dataValidations count="19">
    <dataValidation type="textLength" imeMode="halfAlpha" operator="equal" allowBlank="1" showInputMessage="1" showErrorMessage="1" errorTitle="無効な入力" error="桁数が不足しています。12桁で入力してください。" sqref="E52:H52" xr:uid="{FD0E8421-D4DB-4BEB-8A98-E4FF38EBC8F1}">
      <formula1>12</formula1>
    </dataValidation>
    <dataValidation imeMode="hiragana" allowBlank="1" showInputMessage="1" showErrorMessage="1" sqref="E18:H18 S18:V18 E53:H53 E24:H24 S20:V20 E51:H51 E30:H30 L30:O30 S22:V22 E36:H36 L24:O24 S24:V24 L18:O18 S26:V26 S28:V28" xr:uid="{804D8883-13A3-4F15-ACE0-982698410BBA}"/>
    <dataValidation type="list" imeMode="halfAlpha" allowBlank="1" showInputMessage="1" showErrorMessage="1" sqref="M31 M25 F25 F31 F37 M19 F19" xr:uid="{537A4B2A-1CC7-4FC2-A24A-B93D88F30DB9}">
      <formula1>INDIRECT(E19)</formula1>
    </dataValidation>
    <dataValidation imeMode="fullKatakana" allowBlank="1" showInputMessage="1" showErrorMessage="1" sqref="E50:H50" xr:uid="{96EAD675-B983-4C56-830F-D57026037E63}"/>
    <dataValidation type="list" allowBlank="1" showInputMessage="1" showErrorMessage="1" sqref="F9" xr:uid="{775ECC99-1BB3-4A57-A5F3-AC2F0A11B694}">
      <formula1>INDIRECT(E9)</formula1>
    </dataValidation>
    <dataValidation type="list" imeMode="halfAlpha" allowBlank="1" showInputMessage="1" showErrorMessage="1" sqref="G9 G19 G25 N19 N25 G31 N31 G37" xr:uid="{507B0870-AE35-4AE8-9FC9-FAA5D6256595}">
      <formula1>月</formula1>
    </dataValidation>
    <dataValidation type="list" imeMode="halfAlpha" allowBlank="1" showInputMessage="1" showErrorMessage="1" sqref="H9 H19 O19 H25 O25 H31 O31 H37" xr:uid="{B08FA51B-6C12-455C-A46D-808B247C1A6E}">
      <formula1>日</formula1>
    </dataValidation>
    <dataValidation type="list" imeMode="hiragana" allowBlank="1" showInputMessage="1" showErrorMessage="1" sqref="E21:H21 E27:H27 E33:H33 E39:H39" xr:uid="{056E4C29-11AC-4101-A65E-8C2D83C0FF2B}">
      <formula1>扶養親族続柄</formula1>
    </dataValidation>
    <dataValidation type="list" imeMode="hiragana" allowBlank="1" showInputMessage="1" showErrorMessage="1" sqref="L21:O21 L27:O27 L33:O33" xr:uid="{AAFDDD5B-346D-4C1C-B060-010C197F123E}">
      <formula1>年少扶養親族続柄</formula1>
    </dataValidation>
    <dataValidation type="list" imeMode="hiragana" allowBlank="1" showInputMessage="1" showErrorMessage="1" sqref="E22:H22 L22:O22 E28:H28 L28:O28 L34:O34 E34:H34 E40:H40" xr:uid="{7B7350D2-8DFA-478B-AE84-9CFC8E588D5B}">
      <formula1>居住区分</formula1>
    </dataValidation>
    <dataValidation type="list" imeMode="hiragana" allowBlank="1" showInputMessage="1" showErrorMessage="1" sqref="E44:H44 E47:H47" xr:uid="{4336F87B-AD30-4ACD-8B99-B0E7856F9013}">
      <formula1>障害者控除名前</formula1>
    </dataValidation>
    <dataValidation type="list" imeMode="halfAlpha" operator="equal" allowBlank="1" showInputMessage="1" showErrorMessage="1" errorTitle="無効な入力" error="桁数が不足しています。12桁で入力してください。" sqref="E45:H45 E48:H48" xr:uid="{810C43C5-4CFC-4260-B36D-244454C6256F}">
      <formula1>控除の区分</formula1>
    </dataValidation>
    <dataValidation type="list" imeMode="hiragana" allowBlank="1" showInputMessage="1" showErrorMessage="1" sqref="E46:H46" xr:uid="{641A4C1D-2B8A-42FA-8A83-690CB4AC1C51}">
      <formula1>INDIRECT($E$45)</formula1>
    </dataValidation>
    <dataValidation type="list" imeMode="hiragana" allowBlank="1" showInputMessage="1" showErrorMessage="1" sqref="E49:H49" xr:uid="{CAE21A69-A206-49C6-AF9E-E8002C4AE604}">
      <formula1>INDIRECT($E$48)</formula1>
    </dataValidation>
    <dataValidation type="list" allowBlank="1" showInputMessage="1" showErrorMessage="1" sqref="E12:H12" xr:uid="{895B8786-94A5-49A3-9AD1-3290E8AFB042}">
      <formula1>居住区分</formula1>
    </dataValidation>
    <dataValidation type="custom" imeMode="fullKatakana" allowBlank="1" showInputMessage="1" showErrorMessage="1" error="全角カナで入力してください。" sqref="E7:H7 E17:H17 E23:H23 E29:H29 E35:H35 L23:O23 L29:O29 S17:V17 S21:V21 S25:V25 L17:O17" xr:uid="{DC9C25E8-2405-4989-A1F2-3729D6F711B8}">
      <formula1>E7=PHONETIC(E7)</formula1>
    </dataValidation>
    <dataValidation type="custom" allowBlank="1" showInputMessage="1" showErrorMessage="1" error="数値のみ入力してください。" sqref="E10:H10" xr:uid="{E109988E-897B-4A9D-84EF-F617EACEFC38}">
      <formula1>ISNUMBER(E10)</formula1>
    </dataValidation>
    <dataValidation type="whole" imeMode="halfAlpha" allowBlank="1" showInputMessage="1" showErrorMessage="1" errorTitle="無効な入力" error="12桁の個人番号を入力してください。_x000a_" sqref="E20:H20" xr:uid="{D2473A64-F617-430C-8A56-FEA23A59E003}">
      <formula1>0</formula1>
      <formula2>999999999999</formula2>
    </dataValidation>
    <dataValidation type="whole" imeMode="halfAlpha" allowBlank="1" showInputMessage="1" showErrorMessage="1" errorTitle="無効な入力" error="12桁の個人番号を入力してください。" sqref="E26:H26 E32:H32 E38:H38 L32:O32 L26:O26 L20:O20 S27:V27 S23:V23 S19:V19" xr:uid="{F41D72B2-2420-418A-B5BD-EB1F7768A287}">
      <formula1>0</formula1>
      <formula2>999999999999</formula2>
    </dataValidation>
  </dataValidations>
  <pageMargins left="0.7" right="0.7" top="0.75" bottom="0.75" header="0.3" footer="0.3"/>
  <pageSetup paperSize="9" orientation="landscape"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6CB79BF-58FB-4876-97C6-0BCF636DE782}">
          <x14:formula1>
            <xm:f>リスト!$A$3:$E$3</xm:f>
          </x14:formula1>
          <xm:sqref>E9 E19 L19 E25 L25 E31 L31 E37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CC348-019D-44F5-942B-97E7A17581CA}">
  <sheetPr codeName="Sheet22">
    <tabColor rgb="FF00B0F0"/>
    <pageSetUpPr autoPageBreaks="0"/>
  </sheetPr>
  <dimension ref="B2:G16"/>
  <sheetViews>
    <sheetView showGridLines="0" showRowColHeaders="0" zoomScaleNormal="100" workbookViewId="0"/>
  </sheetViews>
  <sheetFormatPr defaultRowHeight="15.75"/>
  <cols>
    <col min="1" max="1" width="9" style="34"/>
    <col min="2" max="2" width="1.625" style="34" customWidth="1"/>
    <col min="3" max="7" width="15.625" style="34" customWidth="1"/>
    <col min="8" max="16384" width="9" style="34"/>
  </cols>
  <sheetData>
    <row r="2" spans="2:7" ht="28.5">
      <c r="B2" s="577" t="s">
        <v>655</v>
      </c>
    </row>
    <row r="4" spans="2:7" ht="9.9499999999999993" customHeight="1">
      <c r="B4" s="347"/>
      <c r="C4" s="347"/>
      <c r="D4" s="347"/>
    </row>
    <row r="5" spans="2:7" ht="15.75" customHeight="1">
      <c r="B5" s="347"/>
      <c r="C5" s="619" t="s">
        <v>656</v>
      </c>
      <c r="D5" s="619"/>
    </row>
    <row r="6" spans="2:7">
      <c r="B6" s="347"/>
      <c r="C6" s="619"/>
      <c r="D6" s="619"/>
    </row>
    <row r="7" spans="2:7">
      <c r="C7" s="324"/>
    </row>
    <row r="8" spans="2:7" s="528" customFormat="1" ht="15.75" customHeight="1">
      <c r="C8" s="340" t="s">
        <v>657</v>
      </c>
      <c r="D8" s="340" t="s">
        <v>666</v>
      </c>
    </row>
    <row r="9" spans="2:7">
      <c r="C9" s="83"/>
      <c r="D9" s="83"/>
    </row>
    <row r="10" spans="2:7" ht="18.75" customHeight="1"/>
    <row r="11" spans="2:7" ht="18.75" customHeight="1"/>
    <row r="12" spans="2:7" ht="15.75" customHeight="1">
      <c r="C12" s="321" t="s">
        <v>657</v>
      </c>
      <c r="D12" s="2226" t="s">
        <v>659</v>
      </c>
      <c r="E12" s="2226"/>
      <c r="F12" s="2226" t="s">
        <v>660</v>
      </c>
      <c r="G12" s="2226"/>
    </row>
    <row r="13" spans="2:7" ht="15.75" customHeight="1">
      <c r="C13" s="2262" t="s">
        <v>667</v>
      </c>
      <c r="D13" s="4476" t="s">
        <v>668</v>
      </c>
      <c r="E13" s="4476"/>
      <c r="F13" s="4476"/>
      <c r="G13" s="4476"/>
    </row>
    <row r="14" spans="2:7">
      <c r="C14" s="2262"/>
      <c r="D14" s="4476" t="s">
        <v>669</v>
      </c>
      <c r="E14" s="4476"/>
      <c r="F14" s="4477" t="s">
        <v>672</v>
      </c>
      <c r="G14" s="4478"/>
    </row>
    <row r="15" spans="2:7" ht="65.099999999999994" customHeight="1">
      <c r="C15" s="2262"/>
      <c r="D15" s="649" t="s">
        <v>670</v>
      </c>
      <c r="E15" s="649" t="s">
        <v>671</v>
      </c>
      <c r="F15" s="4479"/>
      <c r="G15" s="4480"/>
    </row>
    <row r="16" spans="2:7">
      <c r="C16" s="650"/>
    </row>
  </sheetData>
  <sheetProtection algorithmName="SHA-512" hashValue="FHC6kD1lwYKHfZ+cPGbNHoizQK5zmN7fs8dfp3RVo50lllC+0EIbFLiX6gAJNspY+DMapsdcIDsZwUU5Sr4Xdg==" saltValue="1Ku52NLTBtiS4kc1IjzDug==" spinCount="100000" sheet="1" objects="1" scenarios="1"/>
  <mergeCells count="6">
    <mergeCell ref="D12:E12"/>
    <mergeCell ref="F12:G12"/>
    <mergeCell ref="D14:E14"/>
    <mergeCell ref="C13:C15"/>
    <mergeCell ref="F14:G15"/>
    <mergeCell ref="D13:G13"/>
  </mergeCells>
  <phoneticPr fontId="2"/>
  <dataValidations count="2">
    <dataValidation type="list" allowBlank="1" showInputMessage="1" showErrorMessage="1" sqref="C9" xr:uid="{280620A6-7390-4F9A-9F82-935441A1584E}">
      <formula1>寡婦ひとり親区分</formula1>
    </dataValidation>
    <dataValidation type="list" allowBlank="1" showInputMessage="1" showErrorMessage="1" sqref="D9" xr:uid="{BEB15670-579C-49B4-B106-A6CF751E13E3}">
      <formula1>INDIRECT($C$9)</formula1>
    </dataValidation>
  </dataValidations>
  <pageMargins left="0.7" right="0.7" top="0.75" bottom="0.75" header="0.3" footer="0.3"/>
  <pageSetup paperSize="9" orientation="landscape"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88601-724B-4A57-A305-BDED179D0B45}">
  <sheetPr codeName="Sheet23">
    <tabColor rgb="FF00B0F0"/>
    <pageSetUpPr autoPageBreaks="0"/>
  </sheetPr>
  <dimension ref="B2:F11"/>
  <sheetViews>
    <sheetView showGridLines="0" showRowColHeaders="0" zoomScaleNormal="100" workbookViewId="0"/>
  </sheetViews>
  <sheetFormatPr defaultRowHeight="15.75"/>
  <cols>
    <col min="1" max="1" width="9" style="34"/>
    <col min="2" max="2" width="1.625" style="34" customWidth="1"/>
    <col min="3" max="7" width="15.625" style="34" customWidth="1"/>
    <col min="8" max="16384" width="9" style="34"/>
  </cols>
  <sheetData>
    <row r="2" spans="2:6" ht="28.5">
      <c r="B2" s="577" t="s">
        <v>673</v>
      </c>
    </row>
    <row r="4" spans="2:6" ht="9.9499999999999993" customHeight="1">
      <c r="B4" s="347"/>
      <c r="C4" s="347"/>
      <c r="D4" s="347"/>
    </row>
    <row r="5" spans="2:6" ht="15.75" customHeight="1">
      <c r="B5" s="347"/>
      <c r="C5" s="619" t="s">
        <v>674</v>
      </c>
      <c r="D5" s="619"/>
    </row>
    <row r="6" spans="2:6">
      <c r="B6" s="347"/>
      <c r="C6" s="323" t="s">
        <v>675</v>
      </c>
      <c r="D6" s="4471"/>
      <c r="E6" s="4471"/>
    </row>
    <row r="7" spans="2:6">
      <c r="C7" s="355"/>
      <c r="D7" s="355"/>
      <c r="E7" s="355"/>
      <c r="F7" s="355"/>
    </row>
    <row r="8" spans="2:6">
      <c r="C8" s="355"/>
      <c r="D8" s="355"/>
      <c r="E8" s="463"/>
      <c r="F8" s="463"/>
    </row>
    <row r="9" spans="2:6" ht="15" customHeight="1">
      <c r="C9" s="348"/>
      <c r="D9" s="348"/>
      <c r="E9" s="347"/>
      <c r="F9" s="347"/>
    </row>
    <row r="10" spans="2:6" ht="15" customHeight="1">
      <c r="C10" s="348"/>
      <c r="D10" s="348"/>
      <c r="E10" s="347"/>
      <c r="F10" s="347"/>
    </row>
    <row r="11" spans="2:6" ht="15" customHeight="1"/>
  </sheetData>
  <sheetProtection algorithmName="SHA-512" hashValue="am13yl/2jg4PDWSkKqe19FN0XoAH/UMFUXhzMFWeqZP3yqH88wKVWweA2N0ZJc4ZSObkV0AvYX2/uwDfeECC1w==" saltValue="UXGCIHMCCnkY4zVRIaLW7Q==" spinCount="100000" sheet="1" objects="1" scenarios="1"/>
  <mergeCells count="1">
    <mergeCell ref="D6:E6"/>
  </mergeCells>
  <phoneticPr fontId="2"/>
  <pageMargins left="0.7" right="0.7" top="0.75" bottom="0.75" header="0.3" footer="0.3"/>
  <pageSetup paperSize="9" orientation="landscape"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E5B98-BF3E-4B23-A79A-D88BB2C2E27B}">
  <sheetPr codeName="Sheet25">
    <tabColor rgb="FF00B0F0"/>
    <pageSetUpPr autoPageBreaks="0"/>
  </sheetPr>
  <dimension ref="B2:K27"/>
  <sheetViews>
    <sheetView showGridLines="0" showRowColHeaders="0" zoomScaleNormal="100" workbookViewId="0"/>
  </sheetViews>
  <sheetFormatPr defaultRowHeight="15.75"/>
  <cols>
    <col min="1" max="1" width="9" style="34"/>
    <col min="2" max="2" width="1.625" style="34" customWidth="1"/>
    <col min="3" max="3" width="10.625" style="34" customWidth="1"/>
    <col min="4" max="4" width="25.625" style="34" customWidth="1"/>
    <col min="5" max="8" width="6.625" style="34" customWidth="1"/>
    <col min="9" max="16384" width="9" style="34"/>
  </cols>
  <sheetData>
    <row r="2" spans="2:11" ht="28.5">
      <c r="B2" s="577" t="s">
        <v>717</v>
      </c>
    </row>
    <row r="4" spans="2:11" ht="9.9499999999999993" customHeight="1">
      <c r="B4" s="347"/>
      <c r="C4" s="347"/>
      <c r="D4" s="347"/>
    </row>
    <row r="5" spans="2:11">
      <c r="B5" s="347"/>
      <c r="C5" s="651" t="s">
        <v>718</v>
      </c>
      <c r="D5" s="652"/>
      <c r="E5" s="652"/>
    </row>
    <row r="6" spans="2:11">
      <c r="C6" s="355" t="s">
        <v>719</v>
      </c>
      <c r="D6" s="355"/>
      <c r="E6" s="355"/>
      <c r="F6" s="355"/>
    </row>
    <row r="7" spans="2:11">
      <c r="C7" s="355"/>
      <c r="D7" s="355"/>
      <c r="E7" s="463"/>
      <c r="F7" s="463"/>
    </row>
    <row r="8" spans="2:11" ht="15" customHeight="1">
      <c r="C8" s="2258" t="s">
        <v>720</v>
      </c>
      <c r="D8" s="323" t="s">
        <v>721</v>
      </c>
      <c r="E8" s="2258" t="s">
        <v>722</v>
      </c>
      <c r="F8" s="2258"/>
      <c r="G8" s="2258"/>
      <c r="H8" s="2258"/>
      <c r="I8" s="2258" t="s">
        <v>723</v>
      </c>
      <c r="J8" s="2258"/>
      <c r="K8" s="2258"/>
    </row>
    <row r="9" spans="2:11" ht="30" customHeight="1">
      <c r="C9" s="2258"/>
      <c r="D9" s="33"/>
      <c r="E9" s="9"/>
      <c r="F9" s="14"/>
      <c r="G9" s="15"/>
      <c r="H9" s="16"/>
      <c r="I9" s="2242"/>
      <c r="J9" s="2243"/>
      <c r="K9" s="3537"/>
    </row>
    <row r="10" spans="2:11" ht="15" customHeight="1">
      <c r="C10" s="2258"/>
      <c r="D10" s="323" t="s">
        <v>724</v>
      </c>
      <c r="E10" s="2258" t="s">
        <v>1136</v>
      </c>
      <c r="F10" s="2258"/>
      <c r="G10" s="2258"/>
      <c r="H10" s="2258"/>
      <c r="I10" s="2258" t="s">
        <v>1137</v>
      </c>
      <c r="J10" s="2258"/>
      <c r="K10" s="2258"/>
    </row>
    <row r="11" spans="2:11" ht="30" customHeight="1">
      <c r="C11" s="2258"/>
      <c r="D11" s="87"/>
      <c r="E11" s="4481"/>
      <c r="F11" s="4482"/>
      <c r="G11" s="4482"/>
      <c r="H11" s="4483"/>
      <c r="I11" s="4481"/>
      <c r="J11" s="4482"/>
      <c r="K11" s="4483"/>
    </row>
    <row r="14" spans="2:11">
      <c r="C14" s="34" t="s">
        <v>1126</v>
      </c>
    </row>
    <row r="16" spans="2:11">
      <c r="C16" s="34" t="s">
        <v>1127</v>
      </c>
    </row>
    <row r="17" spans="3:3" ht="8.1" customHeight="1"/>
    <row r="18" spans="3:3">
      <c r="C18" s="34" t="s">
        <v>1129</v>
      </c>
    </row>
    <row r="19" spans="3:3">
      <c r="C19" s="34" t="s">
        <v>1130</v>
      </c>
    </row>
    <row r="20" spans="3:3">
      <c r="C20" s="34" t="s">
        <v>1133</v>
      </c>
    </row>
    <row r="21" spans="3:3">
      <c r="C21" s="34" t="s">
        <v>1134</v>
      </c>
    </row>
    <row r="22" spans="3:3">
      <c r="C22" s="34" t="s">
        <v>1135</v>
      </c>
    </row>
    <row r="23" spans="3:3" ht="8.1" customHeight="1"/>
    <row r="24" spans="3:3">
      <c r="C24" s="34" t="s">
        <v>1131</v>
      </c>
    </row>
    <row r="25" spans="3:3">
      <c r="C25" s="34" t="s">
        <v>1132</v>
      </c>
    </row>
    <row r="26" spans="3:3" ht="8.1" customHeight="1"/>
    <row r="27" spans="3:3">
      <c r="C27" s="34" t="s">
        <v>1128</v>
      </c>
    </row>
  </sheetData>
  <sheetProtection algorithmName="SHA-512" hashValue="ixQGdouoVAahscnLmmE1jq7jxjzC81fVcb7t9OvG1RvXee78ylp88RLkJYtCf8/LuysiboWyZOv22dfar0RF6g==" saltValue="JzttFFZmEibHmO1jMTozxg==" spinCount="100000" sheet="1" objects="1" scenarios="1"/>
  <mergeCells count="8">
    <mergeCell ref="E11:H11"/>
    <mergeCell ref="I11:K11"/>
    <mergeCell ref="I9:K9"/>
    <mergeCell ref="C8:C11"/>
    <mergeCell ref="E8:H8"/>
    <mergeCell ref="E10:H10"/>
    <mergeCell ref="I8:K8"/>
    <mergeCell ref="I10:K10"/>
  </mergeCells>
  <phoneticPr fontId="2"/>
  <dataValidations count="4">
    <dataValidation type="list" allowBlank="1" showInputMessage="1" showErrorMessage="1" sqref="F9" xr:uid="{CF457625-DFD6-44CA-8A3E-D45DD8DE4383}">
      <formula1>INDIRECT(E9)</formula1>
    </dataValidation>
    <dataValidation type="list" allowBlank="1" showInputMessage="1" showErrorMessage="1" sqref="G9" xr:uid="{B0E6BD7B-4497-4422-BF35-49257E11160B}">
      <formula1>月</formula1>
    </dataValidation>
    <dataValidation type="list" allowBlank="1" showInputMessage="1" showErrorMessage="1" sqref="H9" xr:uid="{4B9C58D8-C375-45C9-854A-3536E4220828}">
      <formula1>日</formula1>
    </dataValidation>
    <dataValidation type="custom" allowBlank="1" showInputMessage="1" showErrorMessage="1" error="数値のみ入力してください。" sqref="D11:K11" xr:uid="{9640726A-0B8F-42C5-A18A-FF09D34E9348}">
      <formula1>ISNUMBER(D11)</formula1>
    </dataValidation>
  </dataValidations>
  <pageMargins left="0.7" right="0.7" top="0.75" bottom="0.75" header="0.3" footer="0.3"/>
  <pageSetup paperSize="9" orientation="landscape"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4EF888C-577D-47DC-90BC-D759B01F2546}">
          <x14:formula1>
            <xm:f>リスト!$A$3:$E$3</xm:f>
          </x14:formula1>
          <xm:sqref>E9</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72CCD-6510-4E1A-9BB2-6F0EB44AB756}">
  <sheetPr codeName="Sheet20">
    <tabColor rgb="FF00B0F0"/>
    <pageSetUpPr autoPageBreaks="0"/>
  </sheetPr>
  <dimension ref="B2:G14"/>
  <sheetViews>
    <sheetView showGridLines="0" showRowColHeaders="0" zoomScaleNormal="100" workbookViewId="0"/>
  </sheetViews>
  <sheetFormatPr defaultRowHeight="15.75"/>
  <cols>
    <col min="1" max="1" width="9" style="34"/>
    <col min="2" max="2" width="1.625" style="34" customWidth="1"/>
    <col min="3" max="5" width="24.625" style="34" customWidth="1"/>
    <col min="6" max="8" width="20.125" style="34" customWidth="1"/>
    <col min="9" max="16384" width="9" style="34"/>
  </cols>
  <sheetData>
    <row r="2" spans="2:7" ht="28.5">
      <c r="B2" s="577" t="s">
        <v>589</v>
      </c>
    </row>
    <row r="4" spans="2:7">
      <c r="C4" s="324"/>
    </row>
    <row r="5" spans="2:7" ht="15.75" customHeight="1">
      <c r="B5" s="347"/>
      <c r="C5" s="628" t="s">
        <v>1519</v>
      </c>
    </row>
    <row r="6" spans="2:7">
      <c r="C6" s="34" t="s">
        <v>1520</v>
      </c>
    </row>
    <row r="8" spans="2:7">
      <c r="C8" s="343"/>
      <c r="D8" s="343"/>
      <c r="E8" s="343"/>
      <c r="F8" s="343"/>
      <c r="G8" s="343"/>
    </row>
    <row r="9" spans="2:7">
      <c r="C9" s="645" t="s">
        <v>590</v>
      </c>
    </row>
    <row r="10" spans="2:7">
      <c r="C10" s="34" t="s">
        <v>593</v>
      </c>
    </row>
    <row r="11" spans="2:7">
      <c r="C11" s="653" t="s">
        <v>591</v>
      </c>
      <c r="D11" s="323" t="s">
        <v>592</v>
      </c>
      <c r="E11" s="323" t="s">
        <v>594</v>
      </c>
    </row>
    <row r="12" spans="2:7">
      <c r="C12" s="29"/>
      <c r="D12" s="29"/>
      <c r="E12" s="596">
        <f>計算シート!G204</f>
        <v>0</v>
      </c>
    </row>
    <row r="14" spans="2:7">
      <c r="C14" s="34" t="s">
        <v>737</v>
      </c>
    </row>
  </sheetData>
  <sheetProtection algorithmName="SHA-512" hashValue="7n+tczm9ByueeWOdEfbXNoc7DRg+QswhXPCRyR4yAKzMbrttuouCyzy/1QtHeF1BcrqMMe9G31tA9o1kAlq9sg==" saltValue="iHWFzgQ0Vy3+eqafHoyy1w==" spinCount="100000" sheet="1" objects="1" scenarios="1"/>
  <phoneticPr fontId="2"/>
  <dataValidations count="1">
    <dataValidation type="custom" allowBlank="1" showInputMessage="1" showErrorMessage="1" error="数値のみ入力してください。" sqref="C12:D12" xr:uid="{8ED49285-7BD0-4153-B1BC-1B011D71D9D7}">
      <formula1>ISNUMBER(C12)</formula1>
    </dataValidation>
  </dataValidations>
  <pageMargins left="0.7" right="0.7" top="0.75" bottom="0.75" header="0.3" footer="0.3"/>
  <pageSetup paperSize="9" orientation="landscape"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B0C35-8289-43D3-B92E-C66C3C06CB68}">
  <sheetPr codeName="Sheet21">
    <tabColor rgb="FFFFFF00"/>
    <pageSetUpPr autoPageBreaks="0"/>
  </sheetPr>
  <dimension ref="A1:Y137"/>
  <sheetViews>
    <sheetView showGridLines="0" showRowColHeaders="0" zoomScaleNormal="100" zoomScaleSheetLayoutView="100" workbookViewId="0"/>
  </sheetViews>
  <sheetFormatPr defaultRowHeight="15.75"/>
  <cols>
    <col min="1" max="1" width="1.625" style="34" customWidth="1"/>
    <col min="2" max="2" width="7.5" style="34" customWidth="1"/>
    <col min="3" max="3" width="6.625" style="34" customWidth="1"/>
    <col min="4" max="4" width="10.625" style="34" customWidth="1"/>
    <col min="5" max="5" width="6.75" style="34" customWidth="1"/>
    <col min="6" max="8" width="2.375" style="34" customWidth="1"/>
    <col min="9" max="9" width="2.625" style="34" customWidth="1"/>
    <col min="10" max="10" width="2.375" style="34" customWidth="1"/>
    <col min="11" max="11" width="7.125" style="34" customWidth="1"/>
    <col min="12" max="13" width="2.375" style="34" customWidth="1"/>
    <col min="14" max="14" width="8.625" style="34" customWidth="1"/>
    <col min="15" max="17" width="2.125" style="34" customWidth="1"/>
    <col min="18" max="18" width="2.375" style="34" customWidth="1"/>
    <col min="19" max="19" width="12.375" style="34" customWidth="1"/>
    <col min="20" max="21" width="2.125" style="34" customWidth="1"/>
    <col min="22" max="22" width="0.375" style="34" customWidth="1"/>
    <col min="23" max="16384" width="9" style="34"/>
  </cols>
  <sheetData>
    <row r="1" spans="1:25" s="537" customFormat="1" ht="3" customHeight="1">
      <c r="A1" s="654"/>
      <c r="B1" s="655"/>
      <c r="C1" s="655"/>
      <c r="D1" s="655"/>
      <c r="E1" s="655"/>
      <c r="F1" s="655"/>
      <c r="G1" s="655"/>
      <c r="H1" s="655"/>
      <c r="I1" s="655"/>
      <c r="J1" s="655"/>
      <c r="K1" s="655"/>
      <c r="L1" s="655"/>
      <c r="M1" s="655"/>
      <c r="N1" s="655"/>
      <c r="O1" s="655"/>
      <c r="P1" s="655"/>
      <c r="Q1" s="655"/>
      <c r="R1" s="655"/>
      <c r="S1" s="655"/>
      <c r="T1" s="655"/>
      <c r="U1" s="656"/>
      <c r="V1" s="657"/>
    </row>
    <row r="2" spans="1:25" s="537" customFormat="1" ht="3" customHeight="1">
      <c r="A2" s="658"/>
      <c r="B2" s="647"/>
      <c r="C2" s="647"/>
      <c r="D2" s="647"/>
      <c r="E2" s="647"/>
      <c r="F2" s="647"/>
      <c r="G2" s="647"/>
      <c r="H2" s="647"/>
      <c r="I2" s="647"/>
      <c r="J2" s="647"/>
      <c r="K2" s="647"/>
      <c r="L2" s="647"/>
      <c r="M2" s="647"/>
      <c r="N2" s="647"/>
      <c r="O2" s="647"/>
      <c r="P2" s="647"/>
      <c r="Q2" s="647"/>
      <c r="R2" s="647"/>
      <c r="S2" s="647"/>
      <c r="T2" s="647"/>
      <c r="U2" s="659"/>
      <c r="V2" s="660"/>
    </row>
    <row r="3" spans="1:25" s="537" customFormat="1" ht="15.75" customHeight="1">
      <c r="A3" s="658" t="s">
        <v>595</v>
      </c>
      <c r="B3" s="647"/>
      <c r="C3" s="647"/>
      <c r="D3" s="661" t="s">
        <v>653</v>
      </c>
      <c r="E3" s="662" t="s">
        <v>596</v>
      </c>
      <c r="F3" s="662"/>
      <c r="G3" s="662"/>
      <c r="H3" s="662"/>
      <c r="I3" s="662"/>
      <c r="J3" s="662"/>
      <c r="K3" s="662"/>
      <c r="L3" s="662"/>
      <c r="M3" s="662"/>
      <c r="N3" s="662"/>
      <c r="O3" s="662"/>
      <c r="P3" s="662"/>
      <c r="Q3" s="662"/>
      <c r="R3" s="662"/>
      <c r="S3" s="647"/>
      <c r="T3" s="647"/>
      <c r="U3" s="659"/>
      <c r="V3" s="660"/>
    </row>
    <row r="4" spans="1:25" s="537" customFormat="1" ht="3" customHeight="1">
      <c r="A4" s="658"/>
      <c r="B4" s="647"/>
      <c r="C4" s="647"/>
      <c r="D4" s="647"/>
      <c r="E4" s="662"/>
      <c r="F4" s="663"/>
      <c r="G4" s="663"/>
      <c r="H4" s="663"/>
      <c r="I4" s="663"/>
      <c r="J4" s="663"/>
      <c r="K4" s="663"/>
      <c r="L4" s="663"/>
      <c r="M4" s="663"/>
      <c r="N4" s="663"/>
      <c r="O4" s="647"/>
      <c r="P4" s="647"/>
      <c r="Q4" s="647"/>
      <c r="R4" s="647"/>
      <c r="S4" s="647"/>
      <c r="T4" s="647"/>
      <c r="U4" s="659"/>
      <c r="V4" s="660"/>
    </row>
    <row r="5" spans="1:25" s="537" customFormat="1" ht="12.75" customHeight="1">
      <c r="A5" s="664" t="s">
        <v>2016</v>
      </c>
      <c r="B5" s="665"/>
      <c r="C5" s="647"/>
      <c r="D5" s="647"/>
      <c r="E5" s="647"/>
      <c r="F5" s="647"/>
      <c r="G5" s="647"/>
      <c r="H5" s="647"/>
      <c r="I5" s="647"/>
      <c r="J5" s="647"/>
      <c r="K5" s="647"/>
      <c r="L5" s="647"/>
      <c r="M5" s="647"/>
      <c r="N5" s="647"/>
      <c r="O5" s="647"/>
      <c r="P5" s="647"/>
      <c r="Q5" s="647"/>
      <c r="R5" s="647"/>
      <c r="S5" s="647"/>
      <c r="T5" s="647"/>
      <c r="U5" s="659"/>
      <c r="V5" s="660"/>
    </row>
    <row r="6" spans="1:25" s="537" customFormat="1" ht="31.5" customHeight="1">
      <c r="A6" s="658"/>
      <c r="B6" s="666" t="s">
        <v>597</v>
      </c>
      <c r="C6" s="4491">
        <f>IFERROR(申告者情報!C7,"")</f>
        <v>0</v>
      </c>
      <c r="D6" s="4491"/>
      <c r="E6" s="4491"/>
      <c r="F6" s="4491"/>
      <c r="G6" s="4491"/>
      <c r="H6" s="4491"/>
      <c r="I6" s="4491"/>
      <c r="J6" s="4491"/>
      <c r="K6" s="4491"/>
      <c r="L6" s="4492"/>
      <c r="M6" s="4493"/>
      <c r="N6" s="666" t="s">
        <v>598</v>
      </c>
      <c r="O6" s="4494">
        <f>IFERROR(申告者情報!C5,"")</f>
        <v>0</v>
      </c>
      <c r="P6" s="4494"/>
      <c r="Q6" s="4494"/>
      <c r="R6" s="4494"/>
      <c r="S6" s="4494"/>
      <c r="T6" s="4494"/>
      <c r="U6" s="659"/>
      <c r="V6" s="660"/>
      <c r="X6" s="667"/>
      <c r="Y6" s="537" t="s">
        <v>654</v>
      </c>
    </row>
    <row r="7" spans="1:25" s="537" customFormat="1" ht="3" customHeight="1">
      <c r="A7" s="658"/>
      <c r="B7" s="647"/>
      <c r="C7" s="647"/>
      <c r="D7" s="647"/>
      <c r="E7" s="647"/>
      <c r="F7" s="647"/>
      <c r="G7" s="647"/>
      <c r="H7" s="647"/>
      <c r="I7" s="647"/>
      <c r="J7" s="647"/>
      <c r="K7" s="647"/>
      <c r="L7" s="647"/>
      <c r="M7" s="647"/>
      <c r="N7" s="647"/>
      <c r="O7" s="647"/>
      <c r="P7" s="647"/>
      <c r="Q7" s="647"/>
      <c r="R7" s="647"/>
      <c r="S7" s="647"/>
      <c r="T7" s="647"/>
      <c r="U7" s="659"/>
      <c r="V7" s="660"/>
    </row>
    <row r="8" spans="1:25" s="537" customFormat="1" ht="12.75" customHeight="1">
      <c r="A8" s="658"/>
      <c r="B8" s="668" t="s">
        <v>599</v>
      </c>
      <c r="C8" s="647"/>
      <c r="D8" s="647"/>
      <c r="E8" s="647"/>
      <c r="F8" s="647"/>
      <c r="G8" s="647"/>
      <c r="H8" s="647"/>
      <c r="I8" s="647"/>
      <c r="J8" s="647"/>
      <c r="K8" s="647"/>
      <c r="L8" s="647"/>
      <c r="M8" s="647"/>
      <c r="N8" s="647"/>
      <c r="O8" s="647"/>
      <c r="P8" s="647"/>
      <c r="Q8" s="647"/>
      <c r="R8" s="647"/>
      <c r="S8" s="647"/>
      <c r="T8" s="647"/>
      <c r="U8" s="659"/>
      <c r="V8" s="660"/>
    </row>
    <row r="9" spans="1:25" s="537" customFormat="1" ht="16.5" customHeight="1">
      <c r="A9" s="658"/>
      <c r="B9" s="4489" t="s">
        <v>600</v>
      </c>
      <c r="C9" s="4489"/>
      <c r="D9" s="4489"/>
      <c r="E9" s="4489"/>
      <c r="F9" s="4489"/>
      <c r="G9" s="4489"/>
      <c r="H9" s="4495"/>
      <c r="I9" s="669" t="s">
        <v>651</v>
      </c>
      <c r="J9" s="4496" t="s">
        <v>601</v>
      </c>
      <c r="K9" s="4496"/>
      <c r="L9" s="4497"/>
      <c r="M9" s="669" t="s">
        <v>650</v>
      </c>
      <c r="N9" s="4502" t="s">
        <v>637</v>
      </c>
      <c r="O9" s="4502"/>
      <c r="P9" s="4502"/>
      <c r="Q9" s="4503"/>
      <c r="R9" s="669" t="s">
        <v>652</v>
      </c>
      <c r="S9" s="4496" t="s">
        <v>649</v>
      </c>
      <c r="T9" s="4497"/>
      <c r="U9" s="659"/>
      <c r="V9" s="660"/>
    </row>
    <row r="10" spans="1:25" s="537" customFormat="1" ht="11.25" customHeight="1">
      <c r="A10" s="658"/>
      <c r="B10" s="4489"/>
      <c r="C10" s="4489"/>
      <c r="D10" s="4489"/>
      <c r="E10" s="4489"/>
      <c r="F10" s="4489"/>
      <c r="G10" s="4489"/>
      <c r="H10" s="4495"/>
      <c r="I10" s="670"/>
      <c r="J10" s="4498"/>
      <c r="K10" s="4498"/>
      <c r="L10" s="4499"/>
      <c r="M10" s="670"/>
      <c r="N10" s="4504"/>
      <c r="O10" s="4504"/>
      <c r="P10" s="4504"/>
      <c r="Q10" s="4505"/>
      <c r="R10" s="670"/>
      <c r="S10" s="4498"/>
      <c r="T10" s="4499"/>
      <c r="U10" s="659"/>
      <c r="V10" s="660"/>
    </row>
    <row r="11" spans="1:25" s="537" customFormat="1" ht="10.5" customHeight="1">
      <c r="A11" s="658"/>
      <c r="B11" s="4508" t="s">
        <v>2009</v>
      </c>
      <c r="C11" s="4508"/>
      <c r="D11" s="4508"/>
      <c r="E11" s="4508"/>
      <c r="F11" s="4508"/>
      <c r="G11" s="4508"/>
      <c r="H11" s="660"/>
      <c r="I11" s="671"/>
      <c r="J11" s="4500"/>
      <c r="K11" s="4500"/>
      <c r="L11" s="4501"/>
      <c r="M11" s="671"/>
      <c r="N11" s="4506"/>
      <c r="O11" s="4506"/>
      <c r="P11" s="4506"/>
      <c r="Q11" s="4507"/>
      <c r="R11" s="671"/>
      <c r="S11" s="4500"/>
      <c r="T11" s="4501"/>
      <c r="U11" s="659"/>
      <c r="V11" s="672"/>
    </row>
    <row r="12" spans="1:25" s="537" customFormat="1" ht="11.25" customHeight="1">
      <c r="A12" s="658"/>
      <c r="B12" s="4508"/>
      <c r="C12" s="4508"/>
      <c r="D12" s="4508"/>
      <c r="E12" s="4508"/>
      <c r="F12" s="4508"/>
      <c r="G12" s="4508"/>
      <c r="H12" s="647"/>
      <c r="I12" s="673"/>
      <c r="J12" s="674"/>
      <c r="K12" s="674"/>
      <c r="L12" s="675" t="s">
        <v>602</v>
      </c>
      <c r="M12" s="673" t="s">
        <v>603</v>
      </c>
      <c r="N12" s="674"/>
      <c r="O12" s="674"/>
      <c r="P12" s="674"/>
      <c r="Q12" s="675" t="s">
        <v>602</v>
      </c>
      <c r="R12" s="673" t="s">
        <v>604</v>
      </c>
      <c r="S12" s="674"/>
      <c r="T12" s="675" t="s">
        <v>602</v>
      </c>
      <c r="U12" s="4484" t="s">
        <v>605</v>
      </c>
      <c r="V12" s="660"/>
    </row>
    <row r="13" spans="1:25" s="537" customFormat="1" ht="18.75" customHeight="1">
      <c r="A13" s="658"/>
      <c r="B13" s="4508"/>
      <c r="C13" s="4508"/>
      <c r="D13" s="4508"/>
      <c r="E13" s="4508"/>
      <c r="F13" s="4508"/>
      <c r="G13" s="4508"/>
      <c r="H13" s="647"/>
      <c r="I13" s="4485"/>
      <c r="J13" s="4486"/>
      <c r="K13" s="4486"/>
      <c r="L13" s="4487"/>
      <c r="M13" s="4485"/>
      <c r="N13" s="4486"/>
      <c r="O13" s="4486"/>
      <c r="P13" s="4486"/>
      <c r="Q13" s="4487"/>
      <c r="R13" s="4485"/>
      <c r="S13" s="4486"/>
      <c r="T13" s="4487"/>
      <c r="U13" s="4484"/>
      <c r="V13" s="660"/>
    </row>
    <row r="14" spans="1:25" s="537" customFormat="1" ht="23.25" customHeight="1">
      <c r="A14" s="658"/>
      <c r="B14" s="4490"/>
      <c r="C14" s="4490"/>
      <c r="D14" s="4490"/>
      <c r="E14" s="4490"/>
      <c r="F14" s="4490"/>
      <c r="G14" s="4490"/>
      <c r="H14" s="647"/>
      <c r="I14" s="4488" t="s">
        <v>606</v>
      </c>
      <c r="J14" s="4488"/>
      <c r="K14" s="4488"/>
      <c r="L14" s="4488"/>
      <c r="M14" s="4488"/>
      <c r="N14" s="4488"/>
      <c r="O14" s="4488"/>
      <c r="P14" s="4488"/>
      <c r="Q14" s="4488"/>
      <c r="R14" s="4488"/>
      <c r="S14" s="4488"/>
      <c r="T14" s="4488"/>
      <c r="U14" s="4484"/>
      <c r="V14" s="660"/>
    </row>
    <row r="15" spans="1:25" s="537" customFormat="1" ht="22.5" customHeight="1">
      <c r="A15" s="658"/>
      <c r="B15" s="668" t="s">
        <v>607</v>
      </c>
      <c r="C15" s="647"/>
      <c r="D15" s="647"/>
      <c r="E15" s="647"/>
      <c r="F15" s="4489" t="s">
        <v>608</v>
      </c>
      <c r="G15" s="4490"/>
      <c r="H15" s="4490"/>
      <c r="I15" s="4490"/>
      <c r="J15" s="4490"/>
      <c r="K15" s="4490"/>
      <c r="L15" s="4490"/>
      <c r="M15" s="4490"/>
      <c r="N15" s="4490"/>
      <c r="O15" s="4490"/>
      <c r="P15" s="4490"/>
      <c r="Q15" s="4490"/>
      <c r="R15" s="647"/>
      <c r="S15" s="647"/>
      <c r="T15" s="647"/>
      <c r="U15" s="4484"/>
      <c r="V15" s="660"/>
    </row>
    <row r="16" spans="1:25" s="537" customFormat="1" ht="34.5" customHeight="1">
      <c r="A16" s="658"/>
      <c r="B16" s="4513" t="s">
        <v>638</v>
      </c>
      <c r="C16" s="4513"/>
      <c r="D16" s="4513" t="s">
        <v>639</v>
      </c>
      <c r="E16" s="4513"/>
      <c r="F16" s="4513" t="s">
        <v>640</v>
      </c>
      <c r="G16" s="4513"/>
      <c r="H16" s="4513"/>
      <c r="I16" s="4513"/>
      <c r="J16" s="4513"/>
      <c r="K16" s="4513"/>
      <c r="L16" s="4513"/>
      <c r="M16" s="4514" t="s">
        <v>641</v>
      </c>
      <c r="N16" s="4515"/>
      <c r="O16" s="4515"/>
      <c r="P16" s="4515"/>
      <c r="Q16" s="4516"/>
      <c r="R16" s="4517" t="s">
        <v>648</v>
      </c>
      <c r="S16" s="4518"/>
      <c r="T16" s="4519"/>
      <c r="U16" s="4484"/>
      <c r="V16" s="676"/>
    </row>
    <row r="17" spans="1:22" s="537" customFormat="1" ht="9.75" customHeight="1">
      <c r="A17" s="658"/>
      <c r="B17" s="4512"/>
      <c r="C17" s="4512"/>
      <c r="D17" s="4512"/>
      <c r="E17" s="4512"/>
      <c r="F17" s="5" t="s">
        <v>1952</v>
      </c>
      <c r="G17" s="677" t="s">
        <v>609</v>
      </c>
      <c r="H17" s="677"/>
      <c r="I17" s="677"/>
      <c r="J17" s="6" t="s">
        <v>1953</v>
      </c>
      <c r="K17" s="677" t="s">
        <v>610</v>
      </c>
      <c r="L17" s="678"/>
      <c r="M17" s="4510"/>
      <c r="N17" s="4511"/>
      <c r="O17" s="4511"/>
      <c r="P17" s="4511"/>
      <c r="Q17" s="675" t="s">
        <v>602</v>
      </c>
      <c r="R17" s="4510"/>
      <c r="S17" s="4511"/>
      <c r="T17" s="675" t="s">
        <v>602</v>
      </c>
      <c r="U17" s="4484"/>
      <c r="V17" s="660"/>
    </row>
    <row r="18" spans="1:22" s="537" customFormat="1" ht="9.75" customHeight="1">
      <c r="A18" s="658"/>
      <c r="B18" s="4512"/>
      <c r="C18" s="4512"/>
      <c r="D18" s="4512"/>
      <c r="E18" s="4512"/>
      <c r="F18" s="7" t="s">
        <v>1952</v>
      </c>
      <c r="G18" s="679" t="s">
        <v>611</v>
      </c>
      <c r="H18" s="679"/>
      <c r="I18" s="679"/>
      <c r="J18" s="8" t="s">
        <v>1953</v>
      </c>
      <c r="K18" s="679" t="s">
        <v>612</v>
      </c>
      <c r="L18" s="680"/>
      <c r="M18" s="4485"/>
      <c r="N18" s="4486"/>
      <c r="O18" s="4486"/>
      <c r="P18" s="4486"/>
      <c r="Q18" s="681"/>
      <c r="R18" s="4485"/>
      <c r="S18" s="4486"/>
      <c r="T18" s="681"/>
      <c r="U18" s="4484"/>
      <c r="V18" s="660"/>
    </row>
    <row r="19" spans="1:22" s="537" customFormat="1" ht="9.75" customHeight="1">
      <c r="A19" s="658"/>
      <c r="B19" s="4509"/>
      <c r="C19" s="4509"/>
      <c r="D19" s="4509"/>
      <c r="E19" s="4509"/>
      <c r="F19" s="5" t="s">
        <v>1952</v>
      </c>
      <c r="G19" s="677" t="s">
        <v>609</v>
      </c>
      <c r="H19" s="677"/>
      <c r="I19" s="677"/>
      <c r="J19" s="6" t="s">
        <v>1953</v>
      </c>
      <c r="K19" s="677" t="s">
        <v>613</v>
      </c>
      <c r="L19" s="678"/>
      <c r="M19" s="4510"/>
      <c r="N19" s="4511"/>
      <c r="O19" s="4511"/>
      <c r="P19" s="4511"/>
      <c r="Q19" s="657"/>
      <c r="R19" s="4510"/>
      <c r="S19" s="4511"/>
      <c r="T19" s="657"/>
      <c r="U19" s="4484"/>
      <c r="V19" s="660"/>
    </row>
    <row r="20" spans="1:22" s="537" customFormat="1" ht="9.75" customHeight="1">
      <c r="A20" s="658"/>
      <c r="B20" s="4509"/>
      <c r="C20" s="4509"/>
      <c r="D20" s="4509"/>
      <c r="E20" s="4509"/>
      <c r="F20" s="7" t="s">
        <v>1952</v>
      </c>
      <c r="G20" s="679" t="s">
        <v>611</v>
      </c>
      <c r="H20" s="679"/>
      <c r="I20" s="679"/>
      <c r="J20" s="8" t="s">
        <v>1953</v>
      </c>
      <c r="K20" s="679" t="s">
        <v>612</v>
      </c>
      <c r="L20" s="680"/>
      <c r="M20" s="4485"/>
      <c r="N20" s="4486"/>
      <c r="O20" s="4486"/>
      <c r="P20" s="4486"/>
      <c r="Q20" s="681"/>
      <c r="R20" s="4485"/>
      <c r="S20" s="4486"/>
      <c r="T20" s="681"/>
      <c r="U20" s="4484"/>
      <c r="V20" s="660"/>
    </row>
    <row r="21" spans="1:22" s="537" customFormat="1" ht="9.75" customHeight="1">
      <c r="A21" s="658"/>
      <c r="B21" s="4512"/>
      <c r="C21" s="4512"/>
      <c r="D21" s="4512"/>
      <c r="E21" s="4512"/>
      <c r="F21" s="5" t="s">
        <v>1952</v>
      </c>
      <c r="G21" s="677" t="s">
        <v>609</v>
      </c>
      <c r="H21" s="677"/>
      <c r="I21" s="677"/>
      <c r="J21" s="6" t="s">
        <v>1953</v>
      </c>
      <c r="K21" s="677" t="s">
        <v>613</v>
      </c>
      <c r="L21" s="678"/>
      <c r="M21" s="4510"/>
      <c r="N21" s="4511"/>
      <c r="O21" s="4511"/>
      <c r="P21" s="4511"/>
      <c r="Q21" s="657"/>
      <c r="R21" s="4510"/>
      <c r="S21" s="4511"/>
      <c r="T21" s="657"/>
      <c r="U21" s="4484"/>
      <c r="V21" s="660"/>
    </row>
    <row r="22" spans="1:22" s="537" customFormat="1" ht="9.75" customHeight="1">
      <c r="A22" s="658"/>
      <c r="B22" s="4512"/>
      <c r="C22" s="4512"/>
      <c r="D22" s="4512"/>
      <c r="E22" s="4512"/>
      <c r="F22" s="7" t="s">
        <v>1952</v>
      </c>
      <c r="G22" s="679" t="s">
        <v>611</v>
      </c>
      <c r="H22" s="679"/>
      <c r="I22" s="679"/>
      <c r="J22" s="8" t="s">
        <v>1953</v>
      </c>
      <c r="K22" s="679" t="s">
        <v>612</v>
      </c>
      <c r="L22" s="680"/>
      <c r="M22" s="4485"/>
      <c r="N22" s="4486"/>
      <c r="O22" s="4486"/>
      <c r="P22" s="4486"/>
      <c r="Q22" s="681"/>
      <c r="R22" s="4485"/>
      <c r="S22" s="4486"/>
      <c r="T22" s="681"/>
      <c r="U22" s="4484"/>
      <c r="V22" s="660"/>
    </row>
    <row r="23" spans="1:22" s="537" customFormat="1" ht="9.75" customHeight="1">
      <c r="A23" s="658"/>
      <c r="B23" s="4512"/>
      <c r="C23" s="4512"/>
      <c r="D23" s="4512"/>
      <c r="E23" s="4512"/>
      <c r="F23" s="5" t="s">
        <v>1953</v>
      </c>
      <c r="G23" s="677" t="s">
        <v>609</v>
      </c>
      <c r="H23" s="677"/>
      <c r="I23" s="677"/>
      <c r="J23" s="6" t="s">
        <v>1953</v>
      </c>
      <c r="K23" s="677" t="s">
        <v>613</v>
      </c>
      <c r="L23" s="678"/>
      <c r="M23" s="4510"/>
      <c r="N23" s="4511"/>
      <c r="O23" s="4511"/>
      <c r="P23" s="4511"/>
      <c r="Q23" s="657"/>
      <c r="R23" s="4510"/>
      <c r="S23" s="4511"/>
      <c r="T23" s="657"/>
      <c r="U23" s="4484"/>
      <c r="V23" s="660"/>
    </row>
    <row r="24" spans="1:22" s="537" customFormat="1" ht="9.75" customHeight="1">
      <c r="A24" s="658"/>
      <c r="B24" s="4512"/>
      <c r="C24" s="4512"/>
      <c r="D24" s="4512"/>
      <c r="E24" s="4512"/>
      <c r="F24" s="7" t="s">
        <v>1953</v>
      </c>
      <c r="G24" s="679" t="s">
        <v>611</v>
      </c>
      <c r="H24" s="679"/>
      <c r="I24" s="679"/>
      <c r="J24" s="8" t="s">
        <v>1953</v>
      </c>
      <c r="K24" s="679" t="s">
        <v>612</v>
      </c>
      <c r="L24" s="680"/>
      <c r="M24" s="4485"/>
      <c r="N24" s="4486"/>
      <c r="O24" s="4486"/>
      <c r="P24" s="4486"/>
      <c r="Q24" s="681"/>
      <c r="R24" s="4485"/>
      <c r="S24" s="4486"/>
      <c r="T24" s="681"/>
      <c r="U24" s="4484"/>
      <c r="V24" s="660"/>
    </row>
    <row r="25" spans="1:22" s="537" customFormat="1" ht="9.75" customHeight="1">
      <c r="A25" s="658"/>
      <c r="B25" s="4512"/>
      <c r="C25" s="4512"/>
      <c r="D25" s="4512"/>
      <c r="E25" s="4512"/>
      <c r="F25" s="5" t="s">
        <v>1953</v>
      </c>
      <c r="G25" s="677" t="s">
        <v>609</v>
      </c>
      <c r="H25" s="677"/>
      <c r="I25" s="677"/>
      <c r="J25" s="6" t="s">
        <v>1953</v>
      </c>
      <c r="K25" s="677" t="s">
        <v>613</v>
      </c>
      <c r="L25" s="678"/>
      <c r="M25" s="4510"/>
      <c r="N25" s="4511"/>
      <c r="O25" s="4511"/>
      <c r="P25" s="4511"/>
      <c r="Q25" s="657"/>
      <c r="R25" s="4510"/>
      <c r="S25" s="4511"/>
      <c r="T25" s="657"/>
      <c r="U25" s="4484"/>
      <c r="V25" s="660"/>
    </row>
    <row r="26" spans="1:22" s="537" customFormat="1" ht="9.75" customHeight="1">
      <c r="A26" s="658"/>
      <c r="B26" s="4512"/>
      <c r="C26" s="4512"/>
      <c r="D26" s="4512"/>
      <c r="E26" s="4512"/>
      <c r="F26" s="7" t="s">
        <v>1953</v>
      </c>
      <c r="G26" s="679" t="s">
        <v>611</v>
      </c>
      <c r="H26" s="679"/>
      <c r="I26" s="679"/>
      <c r="J26" s="8" t="s">
        <v>1953</v>
      </c>
      <c r="K26" s="679" t="s">
        <v>612</v>
      </c>
      <c r="L26" s="680"/>
      <c r="M26" s="4485"/>
      <c r="N26" s="4486"/>
      <c r="O26" s="4486"/>
      <c r="P26" s="4486"/>
      <c r="Q26" s="681"/>
      <c r="R26" s="4485"/>
      <c r="S26" s="4486"/>
      <c r="T26" s="681"/>
      <c r="U26" s="4484"/>
      <c r="V26" s="660"/>
    </row>
    <row r="27" spans="1:22" s="537" customFormat="1" ht="9.75" customHeight="1">
      <c r="A27" s="658"/>
      <c r="B27" s="4512"/>
      <c r="C27" s="4512"/>
      <c r="D27" s="4512"/>
      <c r="E27" s="4512"/>
      <c r="F27" s="5" t="s">
        <v>1953</v>
      </c>
      <c r="G27" s="677" t="s">
        <v>609</v>
      </c>
      <c r="H27" s="677"/>
      <c r="I27" s="677"/>
      <c r="J27" s="6" t="s">
        <v>1953</v>
      </c>
      <c r="K27" s="677" t="s">
        <v>613</v>
      </c>
      <c r="L27" s="678"/>
      <c r="M27" s="4510"/>
      <c r="N27" s="4511"/>
      <c r="O27" s="4511"/>
      <c r="P27" s="4511"/>
      <c r="Q27" s="657"/>
      <c r="R27" s="4510"/>
      <c r="S27" s="4511"/>
      <c r="T27" s="657"/>
      <c r="U27" s="4484"/>
      <c r="V27" s="660"/>
    </row>
    <row r="28" spans="1:22" s="537" customFormat="1" ht="9.75" customHeight="1">
      <c r="A28" s="658"/>
      <c r="B28" s="4512"/>
      <c r="C28" s="4512"/>
      <c r="D28" s="4512"/>
      <c r="E28" s="4512"/>
      <c r="F28" s="7" t="s">
        <v>1953</v>
      </c>
      <c r="G28" s="679" t="s">
        <v>611</v>
      </c>
      <c r="H28" s="679"/>
      <c r="I28" s="679"/>
      <c r="J28" s="8" t="s">
        <v>1953</v>
      </c>
      <c r="K28" s="679" t="s">
        <v>612</v>
      </c>
      <c r="L28" s="680"/>
      <c r="M28" s="4485"/>
      <c r="N28" s="4486"/>
      <c r="O28" s="4486"/>
      <c r="P28" s="4486"/>
      <c r="Q28" s="681"/>
      <c r="R28" s="4485"/>
      <c r="S28" s="4486"/>
      <c r="T28" s="681"/>
      <c r="U28" s="4484"/>
      <c r="V28" s="660"/>
    </row>
    <row r="29" spans="1:22" s="537" customFormat="1" ht="9.75" customHeight="1">
      <c r="A29" s="658"/>
      <c r="B29" s="4512"/>
      <c r="C29" s="4512"/>
      <c r="D29" s="4512"/>
      <c r="E29" s="4512"/>
      <c r="F29" s="5" t="s">
        <v>1953</v>
      </c>
      <c r="G29" s="677" t="s">
        <v>609</v>
      </c>
      <c r="H29" s="677"/>
      <c r="I29" s="677"/>
      <c r="J29" s="6" t="s">
        <v>1953</v>
      </c>
      <c r="K29" s="677" t="s">
        <v>613</v>
      </c>
      <c r="L29" s="678"/>
      <c r="M29" s="4510"/>
      <c r="N29" s="4511"/>
      <c r="O29" s="4511"/>
      <c r="P29" s="4511"/>
      <c r="Q29" s="657"/>
      <c r="R29" s="4510"/>
      <c r="S29" s="4511"/>
      <c r="T29" s="657"/>
      <c r="U29" s="4484"/>
      <c r="V29" s="660"/>
    </row>
    <row r="30" spans="1:22" s="537" customFormat="1" ht="9.75" customHeight="1">
      <c r="A30" s="658"/>
      <c r="B30" s="4512"/>
      <c r="C30" s="4512"/>
      <c r="D30" s="4512"/>
      <c r="E30" s="4512"/>
      <c r="F30" s="7" t="s">
        <v>1953</v>
      </c>
      <c r="G30" s="679" t="s">
        <v>611</v>
      </c>
      <c r="H30" s="679"/>
      <c r="I30" s="679"/>
      <c r="J30" s="8" t="s">
        <v>1953</v>
      </c>
      <c r="K30" s="679" t="s">
        <v>612</v>
      </c>
      <c r="L30" s="680"/>
      <c r="M30" s="4485"/>
      <c r="N30" s="4486"/>
      <c r="O30" s="4486"/>
      <c r="P30" s="4486"/>
      <c r="Q30" s="681"/>
      <c r="R30" s="4485"/>
      <c r="S30" s="4486"/>
      <c r="T30" s="681"/>
      <c r="U30" s="4484"/>
      <c r="V30" s="660"/>
    </row>
    <row r="31" spans="1:22" s="537" customFormat="1" ht="9.75" customHeight="1">
      <c r="A31" s="658"/>
      <c r="B31" s="4512"/>
      <c r="C31" s="4512"/>
      <c r="D31" s="4512"/>
      <c r="E31" s="4512"/>
      <c r="F31" s="5" t="s">
        <v>1953</v>
      </c>
      <c r="G31" s="677" t="s">
        <v>609</v>
      </c>
      <c r="H31" s="677"/>
      <c r="I31" s="677"/>
      <c r="J31" s="6" t="s">
        <v>1953</v>
      </c>
      <c r="K31" s="677" t="s">
        <v>613</v>
      </c>
      <c r="L31" s="678"/>
      <c r="M31" s="4510"/>
      <c r="N31" s="4511"/>
      <c r="O31" s="4511"/>
      <c r="P31" s="4511"/>
      <c r="Q31" s="657"/>
      <c r="R31" s="4510"/>
      <c r="S31" s="4511"/>
      <c r="T31" s="657"/>
      <c r="U31" s="4484"/>
      <c r="V31" s="660"/>
    </row>
    <row r="32" spans="1:22" s="537" customFormat="1" ht="9.75" customHeight="1">
      <c r="A32" s="658"/>
      <c r="B32" s="4512"/>
      <c r="C32" s="4512"/>
      <c r="D32" s="4512"/>
      <c r="E32" s="4512"/>
      <c r="F32" s="7" t="s">
        <v>1953</v>
      </c>
      <c r="G32" s="679" t="s">
        <v>611</v>
      </c>
      <c r="H32" s="679"/>
      <c r="I32" s="679"/>
      <c r="J32" s="8" t="s">
        <v>1953</v>
      </c>
      <c r="K32" s="679" t="s">
        <v>612</v>
      </c>
      <c r="L32" s="680"/>
      <c r="M32" s="4485"/>
      <c r="N32" s="4486"/>
      <c r="O32" s="4486"/>
      <c r="P32" s="4486"/>
      <c r="Q32" s="681"/>
      <c r="R32" s="4485"/>
      <c r="S32" s="4486"/>
      <c r="T32" s="681"/>
      <c r="U32" s="4484"/>
      <c r="V32" s="660"/>
    </row>
    <row r="33" spans="1:22" s="537" customFormat="1" ht="9.75" customHeight="1">
      <c r="A33" s="658"/>
      <c r="B33" s="4512"/>
      <c r="C33" s="4512"/>
      <c r="D33" s="4512"/>
      <c r="E33" s="4512"/>
      <c r="F33" s="5" t="s">
        <v>1953</v>
      </c>
      <c r="G33" s="677" t="s">
        <v>609</v>
      </c>
      <c r="H33" s="677"/>
      <c r="I33" s="677"/>
      <c r="J33" s="6" t="s">
        <v>1953</v>
      </c>
      <c r="K33" s="677" t="s">
        <v>613</v>
      </c>
      <c r="L33" s="678"/>
      <c r="M33" s="4510"/>
      <c r="N33" s="4511"/>
      <c r="O33" s="4511"/>
      <c r="P33" s="4511"/>
      <c r="Q33" s="657"/>
      <c r="R33" s="4510"/>
      <c r="S33" s="4511"/>
      <c r="T33" s="657"/>
      <c r="U33" s="4484"/>
      <c r="V33" s="660"/>
    </row>
    <row r="34" spans="1:22" s="537" customFormat="1" ht="9.75" customHeight="1">
      <c r="A34" s="658"/>
      <c r="B34" s="4512"/>
      <c r="C34" s="4512"/>
      <c r="D34" s="4512"/>
      <c r="E34" s="4512"/>
      <c r="F34" s="7" t="s">
        <v>1953</v>
      </c>
      <c r="G34" s="679" t="s">
        <v>611</v>
      </c>
      <c r="H34" s="679"/>
      <c r="I34" s="679"/>
      <c r="J34" s="8" t="s">
        <v>1953</v>
      </c>
      <c r="K34" s="679" t="s">
        <v>612</v>
      </c>
      <c r="L34" s="680"/>
      <c r="M34" s="4485"/>
      <c r="N34" s="4486"/>
      <c r="O34" s="4486"/>
      <c r="P34" s="4486"/>
      <c r="Q34" s="681"/>
      <c r="R34" s="4485"/>
      <c r="S34" s="4486"/>
      <c r="T34" s="681"/>
      <c r="U34" s="4484"/>
      <c r="V34" s="660"/>
    </row>
    <row r="35" spans="1:22" s="537" customFormat="1" ht="9.75" customHeight="1">
      <c r="A35" s="658"/>
      <c r="B35" s="4512"/>
      <c r="C35" s="4512"/>
      <c r="D35" s="4512"/>
      <c r="E35" s="4512"/>
      <c r="F35" s="5" t="s">
        <v>1953</v>
      </c>
      <c r="G35" s="677" t="s">
        <v>609</v>
      </c>
      <c r="H35" s="677"/>
      <c r="I35" s="677"/>
      <c r="J35" s="6" t="s">
        <v>1953</v>
      </c>
      <c r="K35" s="677" t="s">
        <v>613</v>
      </c>
      <c r="L35" s="678"/>
      <c r="M35" s="4510"/>
      <c r="N35" s="4511"/>
      <c r="O35" s="4511"/>
      <c r="P35" s="4511"/>
      <c r="Q35" s="657"/>
      <c r="R35" s="4510"/>
      <c r="S35" s="4511"/>
      <c r="T35" s="657"/>
      <c r="U35" s="4484"/>
      <c r="V35" s="660"/>
    </row>
    <row r="36" spans="1:22" s="537" customFormat="1" ht="9.75" customHeight="1">
      <c r="A36" s="658"/>
      <c r="B36" s="4512"/>
      <c r="C36" s="4512"/>
      <c r="D36" s="4512"/>
      <c r="E36" s="4512"/>
      <c r="F36" s="7" t="s">
        <v>1953</v>
      </c>
      <c r="G36" s="679" t="s">
        <v>611</v>
      </c>
      <c r="H36" s="679"/>
      <c r="I36" s="679"/>
      <c r="J36" s="8" t="s">
        <v>1953</v>
      </c>
      <c r="K36" s="679" t="s">
        <v>612</v>
      </c>
      <c r="L36" s="680"/>
      <c r="M36" s="4485"/>
      <c r="N36" s="4486"/>
      <c r="O36" s="4486"/>
      <c r="P36" s="4486"/>
      <c r="Q36" s="681"/>
      <c r="R36" s="4485"/>
      <c r="S36" s="4486"/>
      <c r="T36" s="681"/>
      <c r="U36" s="659"/>
      <c r="V36" s="660"/>
    </row>
    <row r="37" spans="1:22" s="537" customFormat="1" ht="9.75" customHeight="1">
      <c r="A37" s="658"/>
      <c r="B37" s="4512"/>
      <c r="C37" s="4512"/>
      <c r="D37" s="4512"/>
      <c r="E37" s="4512"/>
      <c r="F37" s="5" t="s">
        <v>1952</v>
      </c>
      <c r="G37" s="677" t="s">
        <v>609</v>
      </c>
      <c r="H37" s="677"/>
      <c r="I37" s="677"/>
      <c r="J37" s="6" t="s">
        <v>1953</v>
      </c>
      <c r="K37" s="677" t="s">
        <v>613</v>
      </c>
      <c r="L37" s="678"/>
      <c r="M37" s="4510"/>
      <c r="N37" s="4511"/>
      <c r="O37" s="4511"/>
      <c r="P37" s="4511"/>
      <c r="Q37" s="657"/>
      <c r="R37" s="4510"/>
      <c r="S37" s="4511"/>
      <c r="T37" s="657"/>
      <c r="U37" s="659"/>
      <c r="V37" s="660"/>
    </row>
    <row r="38" spans="1:22" s="537" customFormat="1" ht="9.75" customHeight="1">
      <c r="A38" s="658"/>
      <c r="B38" s="4512"/>
      <c r="C38" s="4512"/>
      <c r="D38" s="4512"/>
      <c r="E38" s="4512"/>
      <c r="F38" s="7" t="s">
        <v>1953</v>
      </c>
      <c r="G38" s="679" t="s">
        <v>611</v>
      </c>
      <c r="H38" s="679"/>
      <c r="I38" s="679"/>
      <c r="J38" s="8" t="s">
        <v>1953</v>
      </c>
      <c r="K38" s="679" t="s">
        <v>612</v>
      </c>
      <c r="L38" s="680"/>
      <c r="M38" s="4485"/>
      <c r="N38" s="4486"/>
      <c r="O38" s="4486"/>
      <c r="P38" s="4486"/>
      <c r="Q38" s="681"/>
      <c r="R38" s="4485"/>
      <c r="S38" s="4486"/>
      <c r="T38" s="681"/>
      <c r="U38" s="659"/>
      <c r="V38" s="660"/>
    </row>
    <row r="39" spans="1:22" s="537" customFormat="1" ht="9.75" customHeight="1">
      <c r="A39" s="658"/>
      <c r="B39" s="4512"/>
      <c r="C39" s="4512"/>
      <c r="D39" s="4512"/>
      <c r="E39" s="4512"/>
      <c r="F39" s="5" t="s">
        <v>1953</v>
      </c>
      <c r="G39" s="677" t="s">
        <v>609</v>
      </c>
      <c r="H39" s="677"/>
      <c r="I39" s="677"/>
      <c r="J39" s="6" t="s">
        <v>1953</v>
      </c>
      <c r="K39" s="677" t="s">
        <v>613</v>
      </c>
      <c r="L39" s="678"/>
      <c r="M39" s="4510"/>
      <c r="N39" s="4511"/>
      <c r="O39" s="4511"/>
      <c r="P39" s="4511"/>
      <c r="Q39" s="657"/>
      <c r="R39" s="4510"/>
      <c r="S39" s="4511"/>
      <c r="T39" s="657"/>
      <c r="U39" s="659"/>
      <c r="V39" s="660"/>
    </row>
    <row r="40" spans="1:22" s="537" customFormat="1" ht="9.75" customHeight="1">
      <c r="A40" s="658"/>
      <c r="B40" s="4512"/>
      <c r="C40" s="4512"/>
      <c r="D40" s="4512"/>
      <c r="E40" s="4512"/>
      <c r="F40" s="7" t="s">
        <v>1953</v>
      </c>
      <c r="G40" s="679" t="s">
        <v>611</v>
      </c>
      <c r="H40" s="679"/>
      <c r="I40" s="679"/>
      <c r="J40" s="8" t="s">
        <v>1953</v>
      </c>
      <c r="K40" s="679" t="s">
        <v>612</v>
      </c>
      <c r="L40" s="680"/>
      <c r="M40" s="4485"/>
      <c r="N40" s="4486"/>
      <c r="O40" s="4486"/>
      <c r="P40" s="4486"/>
      <c r="Q40" s="681"/>
      <c r="R40" s="4485"/>
      <c r="S40" s="4486"/>
      <c r="T40" s="681"/>
      <c r="U40" s="659"/>
      <c r="V40" s="660"/>
    </row>
    <row r="41" spans="1:22" s="537" customFormat="1" ht="9.75" customHeight="1">
      <c r="A41" s="658"/>
      <c r="B41" s="4512"/>
      <c r="C41" s="4512"/>
      <c r="D41" s="4512"/>
      <c r="E41" s="4512"/>
      <c r="F41" s="5" t="s">
        <v>1953</v>
      </c>
      <c r="G41" s="677" t="s">
        <v>609</v>
      </c>
      <c r="H41" s="677"/>
      <c r="I41" s="677"/>
      <c r="J41" s="6" t="s">
        <v>1953</v>
      </c>
      <c r="K41" s="677" t="s">
        <v>613</v>
      </c>
      <c r="L41" s="678"/>
      <c r="M41" s="4510"/>
      <c r="N41" s="4511"/>
      <c r="O41" s="4511"/>
      <c r="P41" s="4511"/>
      <c r="Q41" s="657"/>
      <c r="R41" s="4510"/>
      <c r="S41" s="4511"/>
      <c r="T41" s="657"/>
      <c r="U41" s="659"/>
      <c r="V41" s="660"/>
    </row>
    <row r="42" spans="1:22" s="537" customFormat="1" ht="9.75" customHeight="1">
      <c r="A42" s="658"/>
      <c r="B42" s="4512"/>
      <c r="C42" s="4512"/>
      <c r="D42" s="4512"/>
      <c r="E42" s="4512"/>
      <c r="F42" s="7" t="s">
        <v>1953</v>
      </c>
      <c r="G42" s="679" t="s">
        <v>611</v>
      </c>
      <c r="H42" s="679"/>
      <c r="I42" s="679"/>
      <c r="J42" s="8" t="s">
        <v>1953</v>
      </c>
      <c r="K42" s="679" t="s">
        <v>612</v>
      </c>
      <c r="L42" s="680"/>
      <c r="M42" s="4485"/>
      <c r="N42" s="4486"/>
      <c r="O42" s="4486"/>
      <c r="P42" s="4486"/>
      <c r="Q42" s="681"/>
      <c r="R42" s="4485"/>
      <c r="S42" s="4486"/>
      <c r="T42" s="681"/>
      <c r="U42" s="659"/>
      <c r="V42" s="660"/>
    </row>
    <row r="43" spans="1:22" s="537" customFormat="1" ht="9.75" customHeight="1">
      <c r="A43" s="658"/>
      <c r="B43" s="4512"/>
      <c r="C43" s="4512"/>
      <c r="D43" s="4512"/>
      <c r="E43" s="4512"/>
      <c r="F43" s="5" t="s">
        <v>1953</v>
      </c>
      <c r="G43" s="677" t="s">
        <v>609</v>
      </c>
      <c r="H43" s="677"/>
      <c r="I43" s="677"/>
      <c r="J43" s="6" t="s">
        <v>1953</v>
      </c>
      <c r="K43" s="677" t="s">
        <v>613</v>
      </c>
      <c r="L43" s="678"/>
      <c r="M43" s="4510"/>
      <c r="N43" s="4511"/>
      <c r="O43" s="4511"/>
      <c r="P43" s="4511"/>
      <c r="Q43" s="657"/>
      <c r="R43" s="4510"/>
      <c r="S43" s="4511"/>
      <c r="T43" s="657"/>
      <c r="U43" s="659"/>
      <c r="V43" s="660"/>
    </row>
    <row r="44" spans="1:22" s="537" customFormat="1" ht="9.75" customHeight="1">
      <c r="A44" s="658"/>
      <c r="B44" s="4512"/>
      <c r="C44" s="4512"/>
      <c r="D44" s="4512"/>
      <c r="E44" s="4512"/>
      <c r="F44" s="7" t="s">
        <v>1953</v>
      </c>
      <c r="G44" s="679" t="s">
        <v>611</v>
      </c>
      <c r="H44" s="679"/>
      <c r="I44" s="679"/>
      <c r="J44" s="8" t="s">
        <v>1953</v>
      </c>
      <c r="K44" s="679" t="s">
        <v>612</v>
      </c>
      <c r="L44" s="680"/>
      <c r="M44" s="4485"/>
      <c r="N44" s="4486"/>
      <c r="O44" s="4486"/>
      <c r="P44" s="4486"/>
      <c r="Q44" s="681"/>
      <c r="R44" s="4485"/>
      <c r="S44" s="4486"/>
      <c r="T44" s="681"/>
      <c r="U44" s="659"/>
      <c r="V44" s="660"/>
    </row>
    <row r="45" spans="1:22" s="537" customFormat="1" ht="9.75" customHeight="1">
      <c r="A45" s="658"/>
      <c r="B45" s="4512"/>
      <c r="C45" s="4512"/>
      <c r="D45" s="4512"/>
      <c r="E45" s="4512"/>
      <c r="F45" s="5" t="s">
        <v>1953</v>
      </c>
      <c r="G45" s="677" t="s">
        <v>609</v>
      </c>
      <c r="H45" s="677"/>
      <c r="I45" s="677"/>
      <c r="J45" s="6" t="s">
        <v>1953</v>
      </c>
      <c r="K45" s="677" t="s">
        <v>613</v>
      </c>
      <c r="L45" s="678"/>
      <c r="M45" s="4510"/>
      <c r="N45" s="4511"/>
      <c r="O45" s="4511"/>
      <c r="P45" s="4511"/>
      <c r="Q45" s="657"/>
      <c r="R45" s="4510"/>
      <c r="S45" s="4511"/>
      <c r="T45" s="657"/>
      <c r="U45" s="659"/>
      <c r="V45" s="660"/>
    </row>
    <row r="46" spans="1:22" s="537" customFormat="1" ht="9.75" customHeight="1">
      <c r="A46" s="658"/>
      <c r="B46" s="4512"/>
      <c r="C46" s="4512"/>
      <c r="D46" s="4512"/>
      <c r="E46" s="4512"/>
      <c r="F46" s="7" t="s">
        <v>1953</v>
      </c>
      <c r="G46" s="679" t="s">
        <v>611</v>
      </c>
      <c r="H46" s="679"/>
      <c r="I46" s="679"/>
      <c r="J46" s="8" t="s">
        <v>1953</v>
      </c>
      <c r="K46" s="679" t="s">
        <v>612</v>
      </c>
      <c r="L46" s="680"/>
      <c r="M46" s="4485"/>
      <c r="N46" s="4486"/>
      <c r="O46" s="4486"/>
      <c r="P46" s="4486"/>
      <c r="Q46" s="681"/>
      <c r="R46" s="4485"/>
      <c r="S46" s="4486"/>
      <c r="T46" s="681"/>
      <c r="U46" s="659"/>
      <c r="V46" s="660"/>
    </row>
    <row r="47" spans="1:22" s="537" customFormat="1" ht="9.75" customHeight="1">
      <c r="A47" s="658"/>
      <c r="B47" s="4512"/>
      <c r="C47" s="4512"/>
      <c r="D47" s="4512"/>
      <c r="E47" s="4512"/>
      <c r="F47" s="5" t="s">
        <v>1953</v>
      </c>
      <c r="G47" s="677" t="s">
        <v>609</v>
      </c>
      <c r="H47" s="677"/>
      <c r="I47" s="677"/>
      <c r="J47" s="6" t="s">
        <v>1953</v>
      </c>
      <c r="K47" s="677" t="s">
        <v>613</v>
      </c>
      <c r="L47" s="678"/>
      <c r="M47" s="4510"/>
      <c r="N47" s="4511"/>
      <c r="O47" s="4511"/>
      <c r="P47" s="4511"/>
      <c r="Q47" s="657"/>
      <c r="R47" s="4510"/>
      <c r="S47" s="4511"/>
      <c r="T47" s="657"/>
      <c r="U47" s="659"/>
      <c r="V47" s="660"/>
    </row>
    <row r="48" spans="1:22" s="537" customFormat="1" ht="9.75" customHeight="1">
      <c r="A48" s="658"/>
      <c r="B48" s="4512"/>
      <c r="C48" s="4512"/>
      <c r="D48" s="4512"/>
      <c r="E48" s="4512"/>
      <c r="F48" s="7" t="s">
        <v>1953</v>
      </c>
      <c r="G48" s="679" t="s">
        <v>611</v>
      </c>
      <c r="H48" s="679"/>
      <c r="I48" s="679"/>
      <c r="J48" s="8" t="s">
        <v>1953</v>
      </c>
      <c r="K48" s="679" t="s">
        <v>612</v>
      </c>
      <c r="L48" s="680"/>
      <c r="M48" s="4485"/>
      <c r="N48" s="4486"/>
      <c r="O48" s="4486"/>
      <c r="P48" s="4486"/>
      <c r="Q48" s="681"/>
      <c r="R48" s="4485"/>
      <c r="S48" s="4486"/>
      <c r="T48" s="681"/>
      <c r="U48" s="659"/>
      <c r="V48" s="660"/>
    </row>
    <row r="49" spans="1:22" s="537" customFormat="1" ht="2.25" customHeight="1">
      <c r="A49" s="658"/>
      <c r="B49" s="682"/>
      <c r="C49" s="683"/>
      <c r="D49" s="683"/>
      <c r="E49" s="683"/>
      <c r="F49" s="684"/>
      <c r="G49" s="685"/>
      <c r="H49" s="685"/>
      <c r="I49" s="685"/>
      <c r="J49" s="684"/>
      <c r="K49" s="685"/>
      <c r="L49" s="685"/>
      <c r="M49" s="683"/>
      <c r="N49" s="683"/>
      <c r="O49" s="683"/>
      <c r="P49" s="683"/>
      <c r="Q49" s="686"/>
      <c r="R49" s="683"/>
      <c r="S49" s="683"/>
      <c r="T49" s="687"/>
      <c r="U49" s="659"/>
      <c r="V49" s="660"/>
    </row>
    <row r="50" spans="1:22" s="537" customFormat="1" ht="18.75" customHeight="1">
      <c r="A50" s="658"/>
      <c r="B50" s="2240" t="s">
        <v>614</v>
      </c>
      <c r="C50" s="4524"/>
      <c r="D50" s="4524"/>
      <c r="E50" s="4524"/>
      <c r="F50" s="4524"/>
      <c r="G50" s="4524"/>
      <c r="H50" s="4524"/>
      <c r="I50" s="4524"/>
      <c r="J50" s="4524"/>
      <c r="K50" s="4524"/>
      <c r="L50" s="2940"/>
      <c r="M50" s="688" t="s">
        <v>615</v>
      </c>
      <c r="N50" s="4525">
        <f>SUM(M17:P48)+SUM(M75:P136)</f>
        <v>0</v>
      </c>
      <c r="O50" s="4525"/>
      <c r="P50" s="4525"/>
      <c r="Q50" s="4526"/>
      <c r="R50" s="688" t="s">
        <v>616</v>
      </c>
      <c r="S50" s="4527">
        <f>SUM(R17:S48)+SUM(R75:S136)</f>
        <v>0</v>
      </c>
      <c r="T50" s="4528"/>
      <c r="U50" s="659"/>
      <c r="V50" s="689"/>
    </row>
    <row r="51" spans="1:22" s="537" customFormat="1" ht="4.5" customHeight="1">
      <c r="A51" s="658"/>
      <c r="B51" s="690"/>
      <c r="C51" s="690"/>
      <c r="D51" s="690"/>
      <c r="E51" s="690"/>
      <c r="F51" s="690"/>
      <c r="G51" s="690"/>
      <c r="H51" s="690"/>
      <c r="I51" s="690"/>
      <c r="J51" s="690"/>
      <c r="K51" s="690"/>
      <c r="L51" s="690"/>
      <c r="M51" s="690"/>
      <c r="N51" s="690"/>
      <c r="O51" s="690"/>
      <c r="P51" s="690"/>
      <c r="Q51" s="690"/>
      <c r="R51" s="690"/>
      <c r="S51" s="690"/>
      <c r="T51" s="690"/>
      <c r="U51" s="659"/>
      <c r="V51" s="689"/>
    </row>
    <row r="52" spans="1:22" s="537" customFormat="1" ht="10.5" customHeight="1">
      <c r="A52" s="658"/>
      <c r="B52" s="2262" t="s">
        <v>617</v>
      </c>
      <c r="C52" s="2262"/>
      <c r="D52" s="2262"/>
      <c r="E52" s="2262"/>
      <c r="F52" s="2262"/>
      <c r="G52" s="2262"/>
      <c r="H52" s="2262"/>
      <c r="I52" s="2262"/>
      <c r="J52" s="2262" t="s">
        <v>618</v>
      </c>
      <c r="K52" s="4520" t="s">
        <v>619</v>
      </c>
      <c r="L52" s="4521"/>
      <c r="M52" s="4521"/>
      <c r="N52" s="4521"/>
      <c r="O52" s="691" t="s">
        <v>602</v>
      </c>
      <c r="P52" s="2262" t="s">
        <v>620</v>
      </c>
      <c r="Q52" s="4520" t="s">
        <v>621</v>
      </c>
      <c r="R52" s="4521"/>
      <c r="S52" s="4521"/>
      <c r="T52" s="675" t="s">
        <v>602</v>
      </c>
      <c r="U52" s="659"/>
      <c r="V52" s="689"/>
    </row>
    <row r="53" spans="1:22" s="537" customFormat="1" ht="15.75" customHeight="1">
      <c r="A53" s="658"/>
      <c r="B53" s="2262"/>
      <c r="C53" s="2262"/>
      <c r="D53" s="2262"/>
      <c r="E53" s="2262"/>
      <c r="F53" s="2262"/>
      <c r="G53" s="2262"/>
      <c r="H53" s="2262"/>
      <c r="I53" s="2262"/>
      <c r="J53" s="2262"/>
      <c r="K53" s="4522">
        <f>M13+N50</f>
        <v>0</v>
      </c>
      <c r="L53" s="4523"/>
      <c r="M53" s="4523"/>
      <c r="N53" s="4523"/>
      <c r="O53" s="4523"/>
      <c r="P53" s="2262"/>
      <c r="Q53" s="4522">
        <f>R13+S50</f>
        <v>0</v>
      </c>
      <c r="R53" s="4523"/>
      <c r="S53" s="4523"/>
      <c r="T53" s="4523"/>
      <c r="U53" s="659"/>
      <c r="V53" s="689"/>
    </row>
    <row r="54" spans="1:22" s="537" customFormat="1" ht="2.25" customHeight="1">
      <c r="A54" s="658"/>
      <c r="B54" s="690"/>
      <c r="C54" s="690"/>
      <c r="D54" s="690"/>
      <c r="E54" s="690"/>
      <c r="F54" s="690"/>
      <c r="G54" s="690"/>
      <c r="H54" s="690"/>
      <c r="I54" s="690"/>
      <c r="J54" s="690"/>
      <c r="K54" s="690"/>
      <c r="L54" s="690"/>
      <c r="M54" s="690"/>
      <c r="N54" s="690"/>
      <c r="O54" s="690"/>
      <c r="P54" s="690"/>
      <c r="Q54" s="690"/>
      <c r="R54" s="690"/>
      <c r="S54" s="690"/>
      <c r="T54" s="690"/>
      <c r="U54" s="659"/>
      <c r="V54" s="689"/>
    </row>
    <row r="55" spans="1:22" s="537" customFormat="1" ht="15" customHeight="1">
      <c r="A55" s="658"/>
      <c r="B55" s="646" t="s">
        <v>622</v>
      </c>
      <c r="C55" s="690"/>
      <c r="D55" s="690"/>
      <c r="E55" s="690"/>
      <c r="F55" s="690"/>
      <c r="G55" s="690"/>
      <c r="H55" s="690"/>
      <c r="I55" s="690"/>
      <c r="J55" s="690"/>
      <c r="K55" s="690"/>
      <c r="L55" s="690"/>
      <c r="M55" s="690"/>
      <c r="N55" s="690"/>
      <c r="O55" s="690"/>
      <c r="P55" s="690"/>
      <c r="Q55" s="690"/>
      <c r="R55" s="690"/>
      <c r="S55" s="690"/>
      <c r="T55" s="690"/>
      <c r="U55" s="659"/>
      <c r="V55" s="689"/>
    </row>
    <row r="56" spans="1:22" s="537" customFormat="1" ht="8.25" customHeight="1">
      <c r="A56" s="658"/>
      <c r="B56" s="2924" t="s">
        <v>623</v>
      </c>
      <c r="C56" s="2921"/>
      <c r="D56" s="4534" t="s">
        <v>624</v>
      </c>
      <c r="E56" s="4535"/>
      <c r="F56" s="692" t="s">
        <v>602</v>
      </c>
      <c r="G56" s="2262" t="s">
        <v>618</v>
      </c>
      <c r="H56" s="2262"/>
      <c r="I56" s="690"/>
      <c r="J56" s="690"/>
      <c r="K56" s="690"/>
      <c r="L56" s="690"/>
      <c r="M56" s="690"/>
      <c r="N56" s="690"/>
      <c r="O56" s="690"/>
      <c r="P56" s="690"/>
      <c r="Q56" s="690"/>
      <c r="R56" s="690"/>
      <c r="S56" s="690"/>
      <c r="T56" s="690"/>
      <c r="U56" s="659"/>
      <c r="V56" s="689"/>
    </row>
    <row r="57" spans="1:22" s="537" customFormat="1" ht="16.5" customHeight="1">
      <c r="A57" s="658"/>
      <c r="B57" s="2917"/>
      <c r="C57" s="2923"/>
      <c r="D57" s="4550">
        <f>K53</f>
        <v>0</v>
      </c>
      <c r="E57" s="4551"/>
      <c r="F57" s="693"/>
      <c r="G57" s="2262"/>
      <c r="H57" s="2262"/>
      <c r="I57" s="690"/>
      <c r="J57" s="690"/>
      <c r="K57" s="690"/>
      <c r="L57" s="690"/>
      <c r="M57" s="690"/>
      <c r="N57" s="690"/>
      <c r="O57" s="690"/>
      <c r="P57" s="690"/>
      <c r="Q57" s="690"/>
      <c r="R57" s="690"/>
      <c r="S57" s="694"/>
      <c r="T57" s="690"/>
      <c r="U57" s="659"/>
      <c r="V57" s="689"/>
    </row>
    <row r="58" spans="1:22" s="537" customFormat="1" ht="25.5" customHeight="1">
      <c r="A58" s="658"/>
      <c r="B58" s="4533" t="s">
        <v>625</v>
      </c>
      <c r="C58" s="2262"/>
      <c r="D58" s="4552">
        <f>Q53</f>
        <v>0</v>
      </c>
      <c r="E58" s="4553"/>
      <c r="F58" s="695"/>
      <c r="G58" s="2262" t="s">
        <v>620</v>
      </c>
      <c r="H58" s="2262"/>
      <c r="I58" s="690"/>
      <c r="J58" s="690"/>
      <c r="K58" s="690"/>
      <c r="L58" s="690"/>
      <c r="M58" s="690"/>
      <c r="N58" s="690"/>
      <c r="O58" s="690"/>
      <c r="P58" s="690"/>
      <c r="Q58" s="690"/>
      <c r="R58" s="690"/>
      <c r="S58" s="690"/>
      <c r="T58" s="690"/>
      <c r="U58" s="659"/>
      <c r="V58" s="689"/>
    </row>
    <row r="59" spans="1:22" s="537" customFormat="1" ht="8.25" customHeight="1">
      <c r="A59" s="658"/>
      <c r="B59" s="2924" t="s">
        <v>642</v>
      </c>
      <c r="C59" s="2921"/>
      <c r="D59" s="4529" t="s">
        <v>626</v>
      </c>
      <c r="E59" s="4530"/>
      <c r="F59" s="696"/>
      <c r="G59" s="2262" t="s">
        <v>627</v>
      </c>
      <c r="H59" s="2262"/>
      <c r="I59" s="690"/>
      <c r="J59" s="690"/>
      <c r="K59" s="697"/>
      <c r="L59" s="698"/>
      <c r="M59" s="698"/>
      <c r="N59" s="698"/>
      <c r="O59" s="698"/>
      <c r="P59" s="698"/>
      <c r="Q59" s="698"/>
      <c r="R59" s="698"/>
      <c r="S59" s="698"/>
      <c r="T59" s="698"/>
      <c r="U59" s="698"/>
      <c r="V59" s="689"/>
    </row>
    <row r="60" spans="1:22" s="537" customFormat="1" ht="17.25" customHeight="1">
      <c r="A60" s="658"/>
      <c r="B60" s="2917"/>
      <c r="C60" s="2923"/>
      <c r="D60" s="4531">
        <f>INT(IF(D57&lt;D58,0,D57-D58))</f>
        <v>0</v>
      </c>
      <c r="E60" s="4532"/>
      <c r="F60" s="699"/>
      <c r="G60" s="2262"/>
      <c r="H60" s="2262"/>
      <c r="I60" s="690"/>
      <c r="J60" s="690"/>
      <c r="K60" s="698"/>
      <c r="L60" s="698"/>
      <c r="M60" s="698"/>
      <c r="N60" s="698"/>
      <c r="O60" s="698"/>
      <c r="P60" s="698"/>
      <c r="Q60" s="698"/>
      <c r="R60" s="698"/>
      <c r="S60" s="698"/>
      <c r="T60" s="698"/>
      <c r="U60" s="698"/>
      <c r="V60" s="689"/>
    </row>
    <row r="61" spans="1:22" s="537" customFormat="1" ht="25.5" customHeight="1">
      <c r="A61" s="658"/>
      <c r="B61" s="4533" t="s">
        <v>628</v>
      </c>
      <c r="C61" s="2262"/>
      <c r="D61" s="4554">
        <f ca="1">計算シート!G2</f>
        <v>0</v>
      </c>
      <c r="E61" s="4555"/>
      <c r="F61" s="700"/>
      <c r="G61" s="2262" t="s">
        <v>629</v>
      </c>
      <c r="H61" s="2262"/>
      <c r="I61" s="690"/>
      <c r="J61" s="690"/>
      <c r="K61" s="698"/>
      <c r="L61" s="698"/>
      <c r="M61" s="698"/>
      <c r="N61" s="698"/>
      <c r="O61" s="698"/>
      <c r="P61" s="698"/>
      <c r="Q61" s="698"/>
      <c r="R61" s="698"/>
      <c r="S61" s="698"/>
      <c r="T61" s="698"/>
      <c r="U61" s="698"/>
      <c r="V61" s="689"/>
    </row>
    <row r="62" spans="1:22" s="537" customFormat="1" ht="8.25" customHeight="1">
      <c r="A62" s="658"/>
      <c r="B62" s="2924" t="s">
        <v>643</v>
      </c>
      <c r="C62" s="2921"/>
      <c r="D62" s="4529" t="s">
        <v>630</v>
      </c>
      <c r="E62" s="4530"/>
      <c r="F62" s="696"/>
      <c r="G62" s="2262" t="s">
        <v>631</v>
      </c>
      <c r="H62" s="2262"/>
      <c r="I62" s="690"/>
      <c r="J62" s="690"/>
      <c r="K62" s="698"/>
      <c r="L62" s="698"/>
      <c r="M62" s="698"/>
      <c r="N62" s="698"/>
      <c r="O62" s="698"/>
      <c r="P62" s="698"/>
      <c r="Q62" s="698"/>
      <c r="R62" s="698"/>
      <c r="S62" s="698"/>
      <c r="T62" s="698"/>
      <c r="U62" s="698"/>
      <c r="V62" s="689"/>
    </row>
    <row r="63" spans="1:22" s="537" customFormat="1" ht="17.25" customHeight="1">
      <c r="A63" s="658"/>
      <c r="B63" s="2917"/>
      <c r="C63" s="2923"/>
      <c r="D63" s="4550">
        <f ca="1">INT(IF(D61&gt;0,D61*0.05,0))</f>
        <v>0</v>
      </c>
      <c r="E63" s="4551"/>
      <c r="F63" s="693"/>
      <c r="G63" s="2262"/>
      <c r="H63" s="2262"/>
      <c r="I63" s="690"/>
      <c r="J63" s="690"/>
      <c r="K63" s="698"/>
      <c r="L63" s="698"/>
      <c r="M63" s="698"/>
      <c r="N63" s="698"/>
      <c r="O63" s="698"/>
      <c r="P63" s="698"/>
      <c r="Q63" s="698"/>
      <c r="R63" s="698"/>
      <c r="S63" s="698"/>
      <c r="T63" s="698"/>
      <c r="U63" s="698"/>
      <c r="V63" s="689"/>
    </row>
    <row r="64" spans="1:22" s="537" customFormat="1" ht="25.5" customHeight="1">
      <c r="A64" s="658"/>
      <c r="B64" s="4537" t="s">
        <v>632</v>
      </c>
      <c r="C64" s="4537"/>
      <c r="D64" s="4556">
        <f ca="1">MIN(D63,100000)</f>
        <v>0</v>
      </c>
      <c r="E64" s="4557"/>
      <c r="F64" s="701"/>
      <c r="G64" s="2262" t="s">
        <v>633</v>
      </c>
      <c r="H64" s="2262"/>
      <c r="I64" s="690"/>
      <c r="J64" s="690"/>
      <c r="K64" s="698"/>
      <c r="L64" s="698"/>
      <c r="M64" s="698"/>
      <c r="N64" s="698"/>
      <c r="O64" s="698"/>
      <c r="P64" s="698"/>
      <c r="Q64" s="698"/>
      <c r="R64" s="698"/>
      <c r="S64" s="698"/>
      <c r="T64" s="698"/>
      <c r="U64" s="698"/>
      <c r="V64" s="689"/>
    </row>
    <row r="65" spans="1:22" s="537" customFormat="1" ht="8.25" customHeight="1">
      <c r="A65" s="658"/>
      <c r="B65" s="2924" t="s">
        <v>644</v>
      </c>
      <c r="C65" s="2921"/>
      <c r="D65" s="4538" t="s">
        <v>634</v>
      </c>
      <c r="E65" s="4539"/>
      <c r="F65" s="4540"/>
      <c r="G65" s="2262" t="s">
        <v>635</v>
      </c>
      <c r="H65" s="2262"/>
      <c r="I65" s="690"/>
      <c r="J65" s="690"/>
      <c r="K65" s="697"/>
      <c r="L65" s="698"/>
      <c r="M65" s="698"/>
      <c r="N65" s="698"/>
      <c r="O65" s="698"/>
      <c r="P65" s="698"/>
      <c r="Q65" s="698"/>
      <c r="R65" s="698"/>
      <c r="S65" s="698"/>
      <c r="T65" s="698"/>
      <c r="U65" s="659"/>
      <c r="V65" s="689"/>
    </row>
    <row r="66" spans="1:22" s="537" customFormat="1" ht="17.25" customHeight="1">
      <c r="A66" s="658"/>
      <c r="B66" s="2917"/>
      <c r="C66" s="2923"/>
      <c r="D66" s="4550">
        <f ca="1">INT(IF(D60&lt;D64,0,D60-D64))</f>
        <v>0</v>
      </c>
      <c r="E66" s="4551"/>
      <c r="F66" s="693"/>
      <c r="G66" s="2262"/>
      <c r="H66" s="2262"/>
      <c r="I66" s="690"/>
      <c r="J66" s="690"/>
      <c r="K66" s="698"/>
      <c r="L66" s="698"/>
      <c r="M66" s="698"/>
      <c r="N66" s="698"/>
      <c r="O66" s="698"/>
      <c r="P66" s="698"/>
      <c r="Q66" s="698"/>
      <c r="R66" s="698"/>
      <c r="S66" s="698"/>
      <c r="T66" s="698"/>
      <c r="U66" s="659"/>
      <c r="V66" s="689"/>
    </row>
    <row r="67" spans="1:22" s="537" customFormat="1" ht="5.25" customHeight="1">
      <c r="A67" s="702"/>
      <c r="B67" s="703"/>
      <c r="C67" s="703"/>
      <c r="D67" s="703"/>
      <c r="E67" s="703"/>
      <c r="F67" s="703"/>
      <c r="G67" s="703"/>
      <c r="H67" s="703"/>
      <c r="I67" s="703"/>
      <c r="J67" s="703"/>
      <c r="K67" s="703"/>
      <c r="L67" s="703"/>
      <c r="M67" s="703"/>
      <c r="N67" s="703"/>
      <c r="O67" s="703"/>
      <c r="P67" s="703"/>
      <c r="Q67" s="703"/>
      <c r="R67" s="703"/>
      <c r="S67" s="703"/>
      <c r="T67" s="703"/>
      <c r="U67" s="704"/>
      <c r="V67" s="681"/>
    </row>
    <row r="68" spans="1:22" s="537" customFormat="1" ht="15" customHeight="1">
      <c r="A68" s="654"/>
      <c r="B68" s="655"/>
      <c r="C68" s="655"/>
      <c r="D68" s="655"/>
      <c r="E68" s="655"/>
      <c r="F68" s="655"/>
      <c r="G68" s="655"/>
      <c r="H68" s="655"/>
      <c r="I68" s="655"/>
      <c r="J68" s="655"/>
      <c r="K68" s="655"/>
      <c r="L68" s="655"/>
      <c r="M68" s="655"/>
      <c r="N68" s="655"/>
      <c r="O68" s="655"/>
      <c r="P68" s="655"/>
      <c r="Q68" s="655"/>
      <c r="R68" s="655"/>
      <c r="S68" s="655"/>
      <c r="T68" s="655"/>
      <c r="U68" s="656"/>
      <c r="V68" s="657"/>
    </row>
    <row r="69" spans="1:22" s="537" customFormat="1" ht="21" customHeight="1">
      <c r="A69" s="658" t="s">
        <v>595</v>
      </c>
      <c r="B69" s="647"/>
      <c r="C69" s="647"/>
      <c r="D69" s="705" t="str">
        <f>IF(D3="","",D3)</f>
        <v>令和6</v>
      </c>
      <c r="E69" s="662" t="s">
        <v>645</v>
      </c>
      <c r="F69" s="662"/>
      <c r="G69" s="662"/>
      <c r="H69" s="662"/>
      <c r="I69" s="662"/>
      <c r="J69" s="662"/>
      <c r="K69" s="662"/>
      <c r="L69" s="662"/>
      <c r="M69" s="662"/>
      <c r="N69" s="662"/>
      <c r="O69" s="662"/>
      <c r="P69" s="662"/>
      <c r="Q69" s="662"/>
      <c r="R69" s="647"/>
      <c r="S69" s="647"/>
      <c r="T69" s="647"/>
      <c r="U69" s="659"/>
      <c r="V69" s="660"/>
    </row>
    <row r="70" spans="1:22" s="537" customFormat="1" ht="15" customHeight="1">
      <c r="A70" s="658"/>
      <c r="B70" s="647"/>
      <c r="C70" s="647"/>
      <c r="D70" s="647"/>
      <c r="E70" s="647"/>
      <c r="F70" s="647"/>
      <c r="G70" s="647"/>
      <c r="H70" s="647"/>
      <c r="I70" s="647"/>
      <c r="J70" s="647"/>
      <c r="K70" s="647"/>
      <c r="L70" s="647"/>
      <c r="M70" s="647"/>
      <c r="N70" s="647"/>
      <c r="O70" s="647"/>
      <c r="P70" s="647"/>
      <c r="Q70" s="647"/>
      <c r="R70" s="647"/>
      <c r="S70" s="647"/>
      <c r="T70" s="647"/>
      <c r="U70" s="659"/>
      <c r="V70" s="660"/>
    </row>
    <row r="71" spans="1:22" s="537" customFormat="1" ht="15" customHeight="1">
      <c r="A71" s="658"/>
      <c r="B71" s="647" t="s">
        <v>636</v>
      </c>
      <c r="C71" s="647"/>
      <c r="D71" s="647"/>
      <c r="E71" s="647"/>
      <c r="F71" s="647"/>
      <c r="G71" s="647"/>
      <c r="H71" s="647"/>
      <c r="I71" s="647"/>
      <c r="J71" s="647"/>
      <c r="K71" s="647"/>
      <c r="L71" s="647"/>
      <c r="M71" s="647"/>
      <c r="N71" s="647"/>
      <c r="O71" s="647"/>
      <c r="P71" s="647"/>
      <c r="Q71" s="647"/>
      <c r="R71" s="647"/>
      <c r="S71" s="647"/>
      <c r="T71" s="647"/>
      <c r="U71" s="659"/>
      <c r="V71" s="660"/>
    </row>
    <row r="72" spans="1:22" s="537" customFormat="1" ht="28.5" customHeight="1">
      <c r="A72" s="658"/>
      <c r="B72" s="647"/>
      <c r="C72" s="647"/>
      <c r="D72" s="647"/>
      <c r="E72" s="647"/>
      <c r="F72" s="647"/>
      <c r="G72" s="647"/>
      <c r="H72" s="647"/>
      <c r="I72" s="647"/>
      <c r="J72" s="647"/>
      <c r="K72" s="647"/>
      <c r="L72" s="647"/>
      <c r="M72" s="647"/>
      <c r="N72" s="666" t="s">
        <v>598</v>
      </c>
      <c r="O72" s="4536">
        <f>IF(O6="","",O6)</f>
        <v>0</v>
      </c>
      <c r="P72" s="4536"/>
      <c r="Q72" s="4536"/>
      <c r="R72" s="4536"/>
      <c r="S72" s="4536"/>
      <c r="T72" s="4536"/>
      <c r="U72" s="659"/>
      <c r="V72" s="660"/>
    </row>
    <row r="73" spans="1:22" s="537" customFormat="1" ht="22.5" customHeight="1">
      <c r="A73" s="658"/>
      <c r="B73" s="668" t="s">
        <v>607</v>
      </c>
      <c r="C73" s="647"/>
      <c r="D73" s="647"/>
      <c r="E73" s="647"/>
      <c r="F73" s="4489" t="s">
        <v>608</v>
      </c>
      <c r="G73" s="4490"/>
      <c r="H73" s="4490"/>
      <c r="I73" s="4490"/>
      <c r="J73" s="4490"/>
      <c r="K73" s="4490"/>
      <c r="L73" s="4490"/>
      <c r="M73" s="4490"/>
      <c r="N73" s="4490"/>
      <c r="O73" s="4490"/>
      <c r="P73" s="4490"/>
      <c r="Q73" s="4490"/>
      <c r="R73" s="647"/>
      <c r="S73" s="647"/>
      <c r="T73" s="647"/>
      <c r="U73" s="659"/>
      <c r="V73" s="660"/>
    </row>
    <row r="74" spans="1:22" s="537" customFormat="1" ht="34.5" customHeight="1">
      <c r="A74" s="658"/>
      <c r="B74" s="4513" t="s">
        <v>646</v>
      </c>
      <c r="C74" s="4513"/>
      <c r="D74" s="4513" t="s">
        <v>647</v>
      </c>
      <c r="E74" s="4513"/>
      <c r="F74" s="4513" t="s">
        <v>640</v>
      </c>
      <c r="G74" s="4513"/>
      <c r="H74" s="4513"/>
      <c r="I74" s="4513"/>
      <c r="J74" s="4513"/>
      <c r="K74" s="4513"/>
      <c r="L74" s="4513"/>
      <c r="M74" s="4514" t="s">
        <v>641</v>
      </c>
      <c r="N74" s="4515"/>
      <c r="O74" s="4515"/>
      <c r="P74" s="4515"/>
      <c r="Q74" s="4516"/>
      <c r="R74" s="4517" t="s">
        <v>648</v>
      </c>
      <c r="S74" s="4518"/>
      <c r="T74" s="4519"/>
      <c r="U74" s="659"/>
      <c r="V74" s="676"/>
    </row>
    <row r="75" spans="1:22" s="537" customFormat="1" ht="9.75" customHeight="1">
      <c r="A75" s="658"/>
      <c r="B75" s="4541"/>
      <c r="C75" s="4541"/>
      <c r="D75" s="4541"/>
      <c r="E75" s="4541"/>
      <c r="F75" s="1" t="s">
        <v>1953</v>
      </c>
      <c r="G75" s="677" t="s">
        <v>609</v>
      </c>
      <c r="H75" s="677"/>
      <c r="I75" s="677"/>
      <c r="J75" s="3" t="s">
        <v>1953</v>
      </c>
      <c r="K75" s="677" t="s">
        <v>610</v>
      </c>
      <c r="L75" s="678"/>
      <c r="M75" s="4542"/>
      <c r="N75" s="4543"/>
      <c r="O75" s="4543"/>
      <c r="P75" s="4543"/>
      <c r="Q75" s="675" t="s">
        <v>602</v>
      </c>
      <c r="R75" s="4542"/>
      <c r="S75" s="4543"/>
      <c r="T75" s="675" t="s">
        <v>602</v>
      </c>
      <c r="U75" s="659"/>
      <c r="V75" s="660"/>
    </row>
    <row r="76" spans="1:22" s="537" customFormat="1" ht="9.75" customHeight="1">
      <c r="A76" s="658"/>
      <c r="B76" s="4541"/>
      <c r="C76" s="4541"/>
      <c r="D76" s="4541"/>
      <c r="E76" s="4541"/>
      <c r="F76" s="2" t="s">
        <v>1953</v>
      </c>
      <c r="G76" s="679" t="s">
        <v>611</v>
      </c>
      <c r="H76" s="679"/>
      <c r="I76" s="679"/>
      <c r="J76" s="4" t="s">
        <v>1953</v>
      </c>
      <c r="K76" s="679" t="s">
        <v>612</v>
      </c>
      <c r="L76" s="680"/>
      <c r="M76" s="4544"/>
      <c r="N76" s="4545"/>
      <c r="O76" s="4545"/>
      <c r="P76" s="4545"/>
      <c r="Q76" s="681"/>
      <c r="R76" s="4544"/>
      <c r="S76" s="4545"/>
      <c r="T76" s="681"/>
      <c r="U76" s="659"/>
      <c r="V76" s="660"/>
    </row>
    <row r="77" spans="1:22" s="537" customFormat="1" ht="9.75" customHeight="1">
      <c r="A77" s="658"/>
      <c r="B77" s="4541"/>
      <c r="C77" s="4541"/>
      <c r="D77" s="4541"/>
      <c r="E77" s="4541"/>
      <c r="F77" s="1" t="s">
        <v>1953</v>
      </c>
      <c r="G77" s="677" t="s">
        <v>609</v>
      </c>
      <c r="H77" s="677"/>
      <c r="I77" s="677"/>
      <c r="J77" s="3" t="s">
        <v>1953</v>
      </c>
      <c r="K77" s="677" t="s">
        <v>613</v>
      </c>
      <c r="L77" s="678"/>
      <c r="M77" s="4542"/>
      <c r="N77" s="4543"/>
      <c r="O77" s="4543"/>
      <c r="P77" s="4543"/>
      <c r="Q77" s="657"/>
      <c r="R77" s="4542"/>
      <c r="S77" s="4543"/>
      <c r="T77" s="657"/>
      <c r="U77" s="659"/>
      <c r="V77" s="660"/>
    </row>
    <row r="78" spans="1:22" s="537" customFormat="1" ht="9.75" customHeight="1">
      <c r="A78" s="658"/>
      <c r="B78" s="4541"/>
      <c r="C78" s="4541"/>
      <c r="D78" s="4541"/>
      <c r="E78" s="4541"/>
      <c r="F78" s="2" t="s">
        <v>1953</v>
      </c>
      <c r="G78" s="679" t="s">
        <v>611</v>
      </c>
      <c r="H78" s="679"/>
      <c r="I78" s="679"/>
      <c r="J78" s="4" t="s">
        <v>1953</v>
      </c>
      <c r="K78" s="679" t="s">
        <v>612</v>
      </c>
      <c r="L78" s="680"/>
      <c r="M78" s="4544"/>
      <c r="N78" s="4545"/>
      <c r="O78" s="4545"/>
      <c r="P78" s="4545"/>
      <c r="Q78" s="681"/>
      <c r="R78" s="4544"/>
      <c r="S78" s="4545"/>
      <c r="T78" s="681"/>
      <c r="U78" s="659"/>
      <c r="V78" s="660"/>
    </row>
    <row r="79" spans="1:22" s="537" customFormat="1" ht="9.75" customHeight="1">
      <c r="A79" s="658"/>
      <c r="B79" s="4541"/>
      <c r="C79" s="4541"/>
      <c r="D79" s="4541"/>
      <c r="E79" s="4541"/>
      <c r="F79" s="1" t="s">
        <v>1953</v>
      </c>
      <c r="G79" s="677" t="s">
        <v>609</v>
      </c>
      <c r="H79" s="677"/>
      <c r="I79" s="677"/>
      <c r="J79" s="3" t="s">
        <v>1953</v>
      </c>
      <c r="K79" s="677" t="s">
        <v>613</v>
      </c>
      <c r="L79" s="678"/>
      <c r="M79" s="4542"/>
      <c r="N79" s="4543"/>
      <c r="O79" s="4543"/>
      <c r="P79" s="4543"/>
      <c r="Q79" s="657"/>
      <c r="R79" s="4542"/>
      <c r="S79" s="4543"/>
      <c r="T79" s="657"/>
      <c r="U79" s="659"/>
      <c r="V79" s="660"/>
    </row>
    <row r="80" spans="1:22" s="537" customFormat="1" ht="9.75" customHeight="1">
      <c r="A80" s="658"/>
      <c r="B80" s="4541"/>
      <c r="C80" s="4541"/>
      <c r="D80" s="4541"/>
      <c r="E80" s="4541"/>
      <c r="F80" s="2" t="s">
        <v>1953</v>
      </c>
      <c r="G80" s="679" t="s">
        <v>611</v>
      </c>
      <c r="H80" s="679"/>
      <c r="I80" s="679"/>
      <c r="J80" s="4" t="s">
        <v>1953</v>
      </c>
      <c r="K80" s="679" t="s">
        <v>612</v>
      </c>
      <c r="L80" s="680"/>
      <c r="M80" s="4544"/>
      <c r="N80" s="4545"/>
      <c r="O80" s="4545"/>
      <c r="P80" s="4545"/>
      <c r="Q80" s="681"/>
      <c r="R80" s="4544"/>
      <c r="S80" s="4545"/>
      <c r="T80" s="681"/>
      <c r="U80" s="659"/>
      <c r="V80" s="660"/>
    </row>
    <row r="81" spans="1:22" s="537" customFormat="1" ht="9.75" customHeight="1">
      <c r="A81" s="658"/>
      <c r="B81" s="4541"/>
      <c r="C81" s="4541"/>
      <c r="D81" s="4541"/>
      <c r="E81" s="4541"/>
      <c r="F81" s="1" t="s">
        <v>1953</v>
      </c>
      <c r="G81" s="677" t="s">
        <v>609</v>
      </c>
      <c r="H81" s="677"/>
      <c r="I81" s="677"/>
      <c r="J81" s="3" t="s">
        <v>1953</v>
      </c>
      <c r="K81" s="677" t="s">
        <v>613</v>
      </c>
      <c r="L81" s="678"/>
      <c r="M81" s="4542"/>
      <c r="N81" s="4543"/>
      <c r="O81" s="4543"/>
      <c r="P81" s="4543"/>
      <c r="Q81" s="657"/>
      <c r="R81" s="4542"/>
      <c r="S81" s="4543"/>
      <c r="T81" s="657"/>
      <c r="U81" s="659"/>
      <c r="V81" s="660"/>
    </row>
    <row r="82" spans="1:22" s="537" customFormat="1" ht="9.75" customHeight="1">
      <c r="A82" s="658"/>
      <c r="B82" s="4541"/>
      <c r="C82" s="4541"/>
      <c r="D82" s="4541"/>
      <c r="E82" s="4541"/>
      <c r="F82" s="2" t="s">
        <v>1953</v>
      </c>
      <c r="G82" s="679" t="s">
        <v>611</v>
      </c>
      <c r="H82" s="679"/>
      <c r="I82" s="679"/>
      <c r="J82" s="4" t="s">
        <v>1953</v>
      </c>
      <c r="K82" s="679" t="s">
        <v>612</v>
      </c>
      <c r="L82" s="680"/>
      <c r="M82" s="4544"/>
      <c r="N82" s="4545"/>
      <c r="O82" s="4545"/>
      <c r="P82" s="4545"/>
      <c r="Q82" s="681"/>
      <c r="R82" s="4544"/>
      <c r="S82" s="4545"/>
      <c r="T82" s="681"/>
      <c r="U82" s="659"/>
      <c r="V82" s="660"/>
    </row>
    <row r="83" spans="1:22" s="537" customFormat="1" ht="9.75" customHeight="1">
      <c r="A83" s="658"/>
      <c r="B83" s="4541"/>
      <c r="C83" s="4541"/>
      <c r="D83" s="4541"/>
      <c r="E83" s="4541"/>
      <c r="F83" s="1" t="s">
        <v>1953</v>
      </c>
      <c r="G83" s="677" t="s">
        <v>609</v>
      </c>
      <c r="H83" s="677"/>
      <c r="I83" s="677"/>
      <c r="J83" s="3" t="s">
        <v>1953</v>
      </c>
      <c r="K83" s="677" t="s">
        <v>613</v>
      </c>
      <c r="L83" s="678"/>
      <c r="M83" s="4542"/>
      <c r="N83" s="4543"/>
      <c r="O83" s="4543"/>
      <c r="P83" s="4543"/>
      <c r="Q83" s="657"/>
      <c r="R83" s="4542"/>
      <c r="S83" s="4543"/>
      <c r="T83" s="657"/>
      <c r="U83" s="659"/>
      <c r="V83" s="660"/>
    </row>
    <row r="84" spans="1:22" s="537" customFormat="1" ht="9.75" customHeight="1">
      <c r="A84" s="658"/>
      <c r="B84" s="4541"/>
      <c r="C84" s="4541"/>
      <c r="D84" s="4541"/>
      <c r="E84" s="4541"/>
      <c r="F84" s="2" t="s">
        <v>1953</v>
      </c>
      <c r="G84" s="679" t="s">
        <v>611</v>
      </c>
      <c r="H84" s="679"/>
      <c r="I84" s="679"/>
      <c r="J84" s="4" t="s">
        <v>1953</v>
      </c>
      <c r="K84" s="679" t="s">
        <v>612</v>
      </c>
      <c r="L84" s="680"/>
      <c r="M84" s="4544"/>
      <c r="N84" s="4545"/>
      <c r="O84" s="4545"/>
      <c r="P84" s="4545"/>
      <c r="Q84" s="681"/>
      <c r="R84" s="4544"/>
      <c r="S84" s="4545"/>
      <c r="T84" s="681"/>
      <c r="U84" s="659"/>
      <c r="V84" s="660"/>
    </row>
    <row r="85" spans="1:22" s="537" customFormat="1" ht="9.75" customHeight="1">
      <c r="A85" s="658"/>
      <c r="B85" s="4541"/>
      <c r="C85" s="4541"/>
      <c r="D85" s="4541"/>
      <c r="E85" s="4541"/>
      <c r="F85" s="1" t="s">
        <v>1953</v>
      </c>
      <c r="G85" s="677" t="s">
        <v>609</v>
      </c>
      <c r="H85" s="677"/>
      <c r="I85" s="677"/>
      <c r="J85" s="3" t="s">
        <v>1953</v>
      </c>
      <c r="K85" s="677" t="s">
        <v>613</v>
      </c>
      <c r="L85" s="678"/>
      <c r="M85" s="4542"/>
      <c r="N85" s="4543"/>
      <c r="O85" s="4543"/>
      <c r="P85" s="4543"/>
      <c r="Q85" s="657"/>
      <c r="R85" s="4542"/>
      <c r="S85" s="4543"/>
      <c r="T85" s="657"/>
      <c r="U85" s="659"/>
      <c r="V85" s="660"/>
    </row>
    <row r="86" spans="1:22" s="537" customFormat="1" ht="9.75" customHeight="1">
      <c r="A86" s="658"/>
      <c r="B86" s="4541"/>
      <c r="C86" s="4541"/>
      <c r="D86" s="4541"/>
      <c r="E86" s="4541"/>
      <c r="F86" s="2" t="s">
        <v>1953</v>
      </c>
      <c r="G86" s="679" t="s">
        <v>611</v>
      </c>
      <c r="H86" s="679"/>
      <c r="I86" s="679"/>
      <c r="J86" s="4" t="s">
        <v>1953</v>
      </c>
      <c r="K86" s="679" t="s">
        <v>612</v>
      </c>
      <c r="L86" s="680"/>
      <c r="M86" s="4544"/>
      <c r="N86" s="4545"/>
      <c r="O86" s="4545"/>
      <c r="P86" s="4545"/>
      <c r="Q86" s="681"/>
      <c r="R86" s="4544"/>
      <c r="S86" s="4545"/>
      <c r="T86" s="681"/>
      <c r="U86" s="659"/>
      <c r="V86" s="660"/>
    </row>
    <row r="87" spans="1:22" s="537" customFormat="1" ht="9.75" customHeight="1">
      <c r="A87" s="658"/>
      <c r="B87" s="4541"/>
      <c r="C87" s="4541"/>
      <c r="D87" s="4541"/>
      <c r="E87" s="4541"/>
      <c r="F87" s="1" t="s">
        <v>1953</v>
      </c>
      <c r="G87" s="677" t="s">
        <v>609</v>
      </c>
      <c r="H87" s="677"/>
      <c r="I87" s="677"/>
      <c r="J87" s="3" t="s">
        <v>1953</v>
      </c>
      <c r="K87" s="677" t="s">
        <v>613</v>
      </c>
      <c r="L87" s="678"/>
      <c r="M87" s="4542"/>
      <c r="N87" s="4543"/>
      <c r="O87" s="4543"/>
      <c r="P87" s="4543"/>
      <c r="Q87" s="657"/>
      <c r="R87" s="4542"/>
      <c r="S87" s="4543"/>
      <c r="T87" s="657"/>
      <c r="U87" s="659"/>
      <c r="V87" s="660"/>
    </row>
    <row r="88" spans="1:22" s="537" customFormat="1" ht="9.75" customHeight="1">
      <c r="A88" s="658"/>
      <c r="B88" s="4541"/>
      <c r="C88" s="4541"/>
      <c r="D88" s="4541"/>
      <c r="E88" s="4541"/>
      <c r="F88" s="2" t="s">
        <v>1953</v>
      </c>
      <c r="G88" s="679" t="s">
        <v>611</v>
      </c>
      <c r="H88" s="679"/>
      <c r="I88" s="679"/>
      <c r="J88" s="4" t="s">
        <v>1953</v>
      </c>
      <c r="K88" s="679" t="s">
        <v>612</v>
      </c>
      <c r="L88" s="680"/>
      <c r="M88" s="4544"/>
      <c r="N88" s="4545"/>
      <c r="O88" s="4545"/>
      <c r="P88" s="4545"/>
      <c r="Q88" s="681"/>
      <c r="R88" s="4544"/>
      <c r="S88" s="4545"/>
      <c r="T88" s="681"/>
      <c r="U88" s="659"/>
      <c r="V88" s="660"/>
    </row>
    <row r="89" spans="1:22" s="537" customFormat="1" ht="9.75" customHeight="1">
      <c r="A89" s="658"/>
      <c r="B89" s="4541"/>
      <c r="C89" s="4541"/>
      <c r="D89" s="4541"/>
      <c r="E89" s="4541"/>
      <c r="F89" s="1" t="s">
        <v>1953</v>
      </c>
      <c r="G89" s="677" t="s">
        <v>609</v>
      </c>
      <c r="H89" s="677"/>
      <c r="I89" s="677"/>
      <c r="J89" s="3" t="s">
        <v>1953</v>
      </c>
      <c r="K89" s="677" t="s">
        <v>613</v>
      </c>
      <c r="L89" s="678"/>
      <c r="M89" s="4542"/>
      <c r="N89" s="4543"/>
      <c r="O89" s="4543"/>
      <c r="P89" s="4543"/>
      <c r="Q89" s="657"/>
      <c r="R89" s="4542"/>
      <c r="S89" s="4543"/>
      <c r="T89" s="657"/>
      <c r="U89" s="659"/>
      <c r="V89" s="660"/>
    </row>
    <row r="90" spans="1:22" s="537" customFormat="1" ht="9.75" customHeight="1">
      <c r="A90" s="658"/>
      <c r="B90" s="4541"/>
      <c r="C90" s="4541"/>
      <c r="D90" s="4541"/>
      <c r="E90" s="4541"/>
      <c r="F90" s="2" t="s">
        <v>1953</v>
      </c>
      <c r="G90" s="679" t="s">
        <v>611</v>
      </c>
      <c r="H90" s="679"/>
      <c r="I90" s="679"/>
      <c r="J90" s="4" t="s">
        <v>1953</v>
      </c>
      <c r="K90" s="679" t="s">
        <v>612</v>
      </c>
      <c r="L90" s="680"/>
      <c r="M90" s="4544"/>
      <c r="N90" s="4545"/>
      <c r="O90" s="4545"/>
      <c r="P90" s="4545"/>
      <c r="Q90" s="681"/>
      <c r="R90" s="4544"/>
      <c r="S90" s="4545"/>
      <c r="T90" s="681"/>
      <c r="U90" s="659"/>
      <c r="V90" s="660"/>
    </row>
    <row r="91" spans="1:22" s="537" customFormat="1" ht="9.75" customHeight="1">
      <c r="A91" s="658"/>
      <c r="B91" s="4541"/>
      <c r="C91" s="4541"/>
      <c r="D91" s="4541"/>
      <c r="E91" s="4541"/>
      <c r="F91" s="1" t="s">
        <v>1953</v>
      </c>
      <c r="G91" s="677" t="s">
        <v>609</v>
      </c>
      <c r="H91" s="677"/>
      <c r="I91" s="677"/>
      <c r="J91" s="3" t="s">
        <v>1953</v>
      </c>
      <c r="K91" s="677" t="s">
        <v>613</v>
      </c>
      <c r="L91" s="678"/>
      <c r="M91" s="4546"/>
      <c r="N91" s="4547"/>
      <c r="O91" s="4547"/>
      <c r="P91" s="4547"/>
      <c r="Q91" s="657"/>
      <c r="R91" s="4546"/>
      <c r="S91" s="4547"/>
      <c r="T91" s="657"/>
      <c r="U91" s="659"/>
      <c r="V91" s="660"/>
    </row>
    <row r="92" spans="1:22" s="537" customFormat="1" ht="9.75" customHeight="1">
      <c r="A92" s="658"/>
      <c r="B92" s="4541"/>
      <c r="C92" s="4541"/>
      <c r="D92" s="4541"/>
      <c r="E92" s="4541"/>
      <c r="F92" s="2" t="s">
        <v>1953</v>
      </c>
      <c r="G92" s="679" t="s">
        <v>611</v>
      </c>
      <c r="H92" s="679"/>
      <c r="I92" s="679"/>
      <c r="J92" s="4" t="s">
        <v>1953</v>
      </c>
      <c r="K92" s="679" t="s">
        <v>612</v>
      </c>
      <c r="L92" s="680"/>
      <c r="M92" s="4548"/>
      <c r="N92" s="4549"/>
      <c r="O92" s="4549"/>
      <c r="P92" s="4549"/>
      <c r="Q92" s="681"/>
      <c r="R92" s="4548"/>
      <c r="S92" s="4549"/>
      <c r="T92" s="681"/>
      <c r="U92" s="659"/>
      <c r="V92" s="660"/>
    </row>
    <row r="93" spans="1:22" s="537" customFormat="1" ht="9.75" customHeight="1">
      <c r="A93" s="658"/>
      <c r="B93" s="4541"/>
      <c r="C93" s="4541"/>
      <c r="D93" s="4541"/>
      <c r="E93" s="4541"/>
      <c r="F93" s="1" t="s">
        <v>1953</v>
      </c>
      <c r="G93" s="677" t="s">
        <v>609</v>
      </c>
      <c r="H93" s="677"/>
      <c r="I93" s="677"/>
      <c r="J93" s="3" t="s">
        <v>1953</v>
      </c>
      <c r="K93" s="677" t="s">
        <v>613</v>
      </c>
      <c r="L93" s="678"/>
      <c r="M93" s="4546"/>
      <c r="N93" s="4547"/>
      <c r="O93" s="4547"/>
      <c r="P93" s="4547"/>
      <c r="Q93" s="657"/>
      <c r="R93" s="4546"/>
      <c r="S93" s="4547"/>
      <c r="T93" s="657"/>
      <c r="U93" s="659"/>
      <c r="V93" s="660"/>
    </row>
    <row r="94" spans="1:22" s="537" customFormat="1" ht="9.75" customHeight="1">
      <c r="A94" s="658"/>
      <c r="B94" s="4541"/>
      <c r="C94" s="4541"/>
      <c r="D94" s="4541"/>
      <c r="E94" s="4541"/>
      <c r="F94" s="2" t="s">
        <v>1953</v>
      </c>
      <c r="G94" s="679" t="s">
        <v>611</v>
      </c>
      <c r="H94" s="679"/>
      <c r="I94" s="679"/>
      <c r="J94" s="4" t="s">
        <v>1953</v>
      </c>
      <c r="K94" s="679" t="s">
        <v>612</v>
      </c>
      <c r="L94" s="680"/>
      <c r="M94" s="4548"/>
      <c r="N94" s="4549"/>
      <c r="O94" s="4549"/>
      <c r="P94" s="4549"/>
      <c r="Q94" s="681"/>
      <c r="R94" s="4548"/>
      <c r="S94" s="4549"/>
      <c r="T94" s="681"/>
      <c r="U94" s="659"/>
      <c r="V94" s="660"/>
    </row>
    <row r="95" spans="1:22" s="537" customFormat="1" ht="9.75" customHeight="1">
      <c r="A95" s="658"/>
      <c r="B95" s="4541"/>
      <c r="C95" s="4541"/>
      <c r="D95" s="4541"/>
      <c r="E95" s="4541"/>
      <c r="F95" s="1" t="s">
        <v>1953</v>
      </c>
      <c r="G95" s="677" t="s">
        <v>609</v>
      </c>
      <c r="H95" s="677"/>
      <c r="I95" s="677"/>
      <c r="J95" s="3" t="s">
        <v>1953</v>
      </c>
      <c r="K95" s="677" t="s">
        <v>613</v>
      </c>
      <c r="L95" s="678"/>
      <c r="M95" s="4546"/>
      <c r="N95" s="4547"/>
      <c r="O95" s="4547"/>
      <c r="P95" s="4547"/>
      <c r="Q95" s="657"/>
      <c r="R95" s="4546"/>
      <c r="S95" s="4547"/>
      <c r="T95" s="657"/>
      <c r="U95" s="659"/>
      <c r="V95" s="660"/>
    </row>
    <row r="96" spans="1:22" s="537" customFormat="1" ht="9.75" customHeight="1">
      <c r="A96" s="658"/>
      <c r="B96" s="4541"/>
      <c r="C96" s="4541"/>
      <c r="D96" s="4541"/>
      <c r="E96" s="4541"/>
      <c r="F96" s="2" t="s">
        <v>1953</v>
      </c>
      <c r="G96" s="679" t="s">
        <v>611</v>
      </c>
      <c r="H96" s="679"/>
      <c r="I96" s="679"/>
      <c r="J96" s="4" t="s">
        <v>1953</v>
      </c>
      <c r="K96" s="679" t="s">
        <v>612</v>
      </c>
      <c r="L96" s="680"/>
      <c r="M96" s="4548"/>
      <c r="N96" s="4549"/>
      <c r="O96" s="4549"/>
      <c r="P96" s="4549"/>
      <c r="Q96" s="681"/>
      <c r="R96" s="4548"/>
      <c r="S96" s="4549"/>
      <c r="T96" s="681"/>
      <c r="U96" s="659"/>
      <c r="V96" s="660"/>
    </row>
    <row r="97" spans="1:22" s="537" customFormat="1" ht="9.75" customHeight="1">
      <c r="A97" s="658"/>
      <c r="B97" s="4541"/>
      <c r="C97" s="4541"/>
      <c r="D97" s="4541"/>
      <c r="E97" s="4541"/>
      <c r="F97" s="1" t="s">
        <v>1953</v>
      </c>
      <c r="G97" s="677" t="s">
        <v>609</v>
      </c>
      <c r="H97" s="677"/>
      <c r="I97" s="677"/>
      <c r="J97" s="3" t="s">
        <v>1953</v>
      </c>
      <c r="K97" s="677" t="s">
        <v>613</v>
      </c>
      <c r="L97" s="678"/>
      <c r="M97" s="4546"/>
      <c r="N97" s="4547"/>
      <c r="O97" s="4547"/>
      <c r="P97" s="4547"/>
      <c r="Q97" s="657"/>
      <c r="R97" s="4546"/>
      <c r="S97" s="4547"/>
      <c r="T97" s="657"/>
      <c r="U97" s="659"/>
      <c r="V97" s="660"/>
    </row>
    <row r="98" spans="1:22" s="537" customFormat="1" ht="9.75" customHeight="1">
      <c r="A98" s="658"/>
      <c r="B98" s="4541"/>
      <c r="C98" s="4541"/>
      <c r="D98" s="4541"/>
      <c r="E98" s="4541"/>
      <c r="F98" s="2" t="s">
        <v>1953</v>
      </c>
      <c r="G98" s="679" t="s">
        <v>611</v>
      </c>
      <c r="H98" s="679"/>
      <c r="I98" s="679"/>
      <c r="J98" s="4" t="s">
        <v>1953</v>
      </c>
      <c r="K98" s="679" t="s">
        <v>612</v>
      </c>
      <c r="L98" s="680"/>
      <c r="M98" s="4548"/>
      <c r="N98" s="4549"/>
      <c r="O98" s="4549"/>
      <c r="P98" s="4549"/>
      <c r="Q98" s="681"/>
      <c r="R98" s="4548"/>
      <c r="S98" s="4549"/>
      <c r="T98" s="681"/>
      <c r="U98" s="659"/>
      <c r="V98" s="660"/>
    </row>
    <row r="99" spans="1:22" s="537" customFormat="1" ht="9.75" customHeight="1">
      <c r="A99" s="658"/>
      <c r="B99" s="4541"/>
      <c r="C99" s="4541"/>
      <c r="D99" s="4541"/>
      <c r="E99" s="4541"/>
      <c r="F99" s="1" t="s">
        <v>1953</v>
      </c>
      <c r="G99" s="677" t="s">
        <v>609</v>
      </c>
      <c r="H99" s="677"/>
      <c r="I99" s="677"/>
      <c r="J99" s="3" t="s">
        <v>1953</v>
      </c>
      <c r="K99" s="677" t="s">
        <v>613</v>
      </c>
      <c r="L99" s="678"/>
      <c r="M99" s="4546"/>
      <c r="N99" s="4547"/>
      <c r="O99" s="4547"/>
      <c r="P99" s="4547"/>
      <c r="Q99" s="657"/>
      <c r="R99" s="4546"/>
      <c r="S99" s="4547"/>
      <c r="T99" s="657"/>
      <c r="U99" s="659"/>
      <c r="V99" s="660"/>
    </row>
    <row r="100" spans="1:22" s="537" customFormat="1" ht="9.75" customHeight="1">
      <c r="A100" s="658"/>
      <c r="B100" s="4541"/>
      <c r="C100" s="4541"/>
      <c r="D100" s="4541"/>
      <c r="E100" s="4541"/>
      <c r="F100" s="2" t="s">
        <v>1953</v>
      </c>
      <c r="G100" s="679" t="s">
        <v>611</v>
      </c>
      <c r="H100" s="679"/>
      <c r="I100" s="679"/>
      <c r="J100" s="4" t="s">
        <v>1953</v>
      </c>
      <c r="K100" s="679" t="s">
        <v>612</v>
      </c>
      <c r="L100" s="680"/>
      <c r="M100" s="4548"/>
      <c r="N100" s="4549"/>
      <c r="O100" s="4549"/>
      <c r="P100" s="4549"/>
      <c r="Q100" s="681"/>
      <c r="R100" s="4548"/>
      <c r="S100" s="4549"/>
      <c r="T100" s="681"/>
      <c r="U100" s="659"/>
      <c r="V100" s="660"/>
    </row>
    <row r="101" spans="1:22" s="537" customFormat="1" ht="9.75" customHeight="1">
      <c r="A101" s="658"/>
      <c r="B101" s="4541"/>
      <c r="C101" s="4541"/>
      <c r="D101" s="4541"/>
      <c r="E101" s="4541"/>
      <c r="F101" s="1" t="s">
        <v>1953</v>
      </c>
      <c r="G101" s="677" t="s">
        <v>609</v>
      </c>
      <c r="H101" s="677"/>
      <c r="I101" s="677"/>
      <c r="J101" s="3" t="s">
        <v>1953</v>
      </c>
      <c r="K101" s="677" t="s">
        <v>613</v>
      </c>
      <c r="L101" s="678"/>
      <c r="M101" s="4546"/>
      <c r="N101" s="4547"/>
      <c r="O101" s="4547"/>
      <c r="P101" s="4547"/>
      <c r="Q101" s="657"/>
      <c r="R101" s="4546"/>
      <c r="S101" s="4547"/>
      <c r="T101" s="657"/>
      <c r="U101" s="659"/>
      <c r="V101" s="660"/>
    </row>
    <row r="102" spans="1:22" s="537" customFormat="1" ht="9.75" customHeight="1">
      <c r="A102" s="658"/>
      <c r="B102" s="4541"/>
      <c r="C102" s="4541"/>
      <c r="D102" s="4541"/>
      <c r="E102" s="4541"/>
      <c r="F102" s="2" t="s">
        <v>1953</v>
      </c>
      <c r="G102" s="679" t="s">
        <v>611</v>
      </c>
      <c r="H102" s="679"/>
      <c r="I102" s="679"/>
      <c r="J102" s="4" t="s">
        <v>1953</v>
      </c>
      <c r="K102" s="679" t="s">
        <v>612</v>
      </c>
      <c r="L102" s="680"/>
      <c r="M102" s="4548"/>
      <c r="N102" s="4549"/>
      <c r="O102" s="4549"/>
      <c r="P102" s="4549"/>
      <c r="Q102" s="681"/>
      <c r="R102" s="4548"/>
      <c r="S102" s="4549"/>
      <c r="T102" s="681"/>
      <c r="U102" s="659"/>
      <c r="V102" s="660"/>
    </row>
    <row r="103" spans="1:22" s="537" customFormat="1" ht="9.75" customHeight="1">
      <c r="A103" s="658"/>
      <c r="B103" s="4541"/>
      <c r="C103" s="4541"/>
      <c r="D103" s="4541"/>
      <c r="E103" s="4541"/>
      <c r="F103" s="1" t="s">
        <v>1953</v>
      </c>
      <c r="G103" s="677" t="s">
        <v>609</v>
      </c>
      <c r="H103" s="677"/>
      <c r="I103" s="677"/>
      <c r="J103" s="3" t="s">
        <v>1953</v>
      </c>
      <c r="K103" s="677" t="s">
        <v>613</v>
      </c>
      <c r="L103" s="678"/>
      <c r="M103" s="4546"/>
      <c r="N103" s="4547"/>
      <c r="O103" s="4547"/>
      <c r="P103" s="4547"/>
      <c r="Q103" s="657"/>
      <c r="R103" s="4546"/>
      <c r="S103" s="4547"/>
      <c r="T103" s="657"/>
      <c r="U103" s="659"/>
      <c r="V103" s="660"/>
    </row>
    <row r="104" spans="1:22" s="537" customFormat="1" ht="9.75" customHeight="1">
      <c r="A104" s="658"/>
      <c r="B104" s="4541"/>
      <c r="C104" s="4541"/>
      <c r="D104" s="4541"/>
      <c r="E104" s="4541"/>
      <c r="F104" s="2" t="s">
        <v>1953</v>
      </c>
      <c r="G104" s="679" t="s">
        <v>611</v>
      </c>
      <c r="H104" s="679"/>
      <c r="I104" s="679"/>
      <c r="J104" s="4" t="s">
        <v>1953</v>
      </c>
      <c r="K104" s="679" t="s">
        <v>612</v>
      </c>
      <c r="L104" s="680"/>
      <c r="M104" s="4548"/>
      <c r="N104" s="4549"/>
      <c r="O104" s="4549"/>
      <c r="P104" s="4549"/>
      <c r="Q104" s="681"/>
      <c r="R104" s="4548"/>
      <c r="S104" s="4549"/>
      <c r="T104" s="681"/>
      <c r="U104" s="659"/>
      <c r="V104" s="660"/>
    </row>
    <row r="105" spans="1:22" s="537" customFormat="1" ht="9.75" customHeight="1">
      <c r="A105" s="658"/>
      <c r="B105" s="4541"/>
      <c r="C105" s="4541"/>
      <c r="D105" s="4541"/>
      <c r="E105" s="4541"/>
      <c r="F105" s="1" t="s">
        <v>1953</v>
      </c>
      <c r="G105" s="677" t="s">
        <v>609</v>
      </c>
      <c r="H105" s="677"/>
      <c r="I105" s="677"/>
      <c r="J105" s="3" t="s">
        <v>1953</v>
      </c>
      <c r="K105" s="677" t="s">
        <v>613</v>
      </c>
      <c r="L105" s="678"/>
      <c r="M105" s="4546"/>
      <c r="N105" s="4547"/>
      <c r="O105" s="4547"/>
      <c r="P105" s="4547"/>
      <c r="Q105" s="657"/>
      <c r="R105" s="4546"/>
      <c r="S105" s="4547"/>
      <c r="T105" s="657"/>
      <c r="U105" s="659"/>
      <c r="V105" s="660"/>
    </row>
    <row r="106" spans="1:22" s="537" customFormat="1" ht="9.75" customHeight="1">
      <c r="A106" s="658"/>
      <c r="B106" s="4541"/>
      <c r="C106" s="4541"/>
      <c r="D106" s="4541"/>
      <c r="E106" s="4541"/>
      <c r="F106" s="2" t="s">
        <v>1953</v>
      </c>
      <c r="G106" s="679" t="s">
        <v>611</v>
      </c>
      <c r="H106" s="679"/>
      <c r="I106" s="679"/>
      <c r="J106" s="4" t="s">
        <v>1953</v>
      </c>
      <c r="K106" s="679" t="s">
        <v>612</v>
      </c>
      <c r="L106" s="680"/>
      <c r="M106" s="4548"/>
      <c r="N106" s="4549"/>
      <c r="O106" s="4549"/>
      <c r="P106" s="4549"/>
      <c r="Q106" s="681"/>
      <c r="R106" s="4548"/>
      <c r="S106" s="4549"/>
      <c r="T106" s="681"/>
      <c r="U106" s="659"/>
      <c r="V106" s="660"/>
    </row>
    <row r="107" spans="1:22" s="537" customFormat="1" ht="9.75" customHeight="1">
      <c r="A107" s="658"/>
      <c r="B107" s="4541"/>
      <c r="C107" s="4541"/>
      <c r="D107" s="4541"/>
      <c r="E107" s="4541"/>
      <c r="F107" s="1" t="s">
        <v>1953</v>
      </c>
      <c r="G107" s="677" t="s">
        <v>609</v>
      </c>
      <c r="H107" s="677"/>
      <c r="I107" s="677"/>
      <c r="J107" s="3" t="s">
        <v>1953</v>
      </c>
      <c r="K107" s="677" t="s">
        <v>613</v>
      </c>
      <c r="L107" s="678"/>
      <c r="M107" s="4546"/>
      <c r="N107" s="4547"/>
      <c r="O107" s="4547"/>
      <c r="P107" s="4547"/>
      <c r="Q107" s="657"/>
      <c r="R107" s="4546"/>
      <c r="S107" s="4547"/>
      <c r="T107" s="657"/>
      <c r="U107" s="659"/>
      <c r="V107" s="660"/>
    </row>
    <row r="108" spans="1:22" s="537" customFormat="1" ht="9.75" customHeight="1">
      <c r="A108" s="658"/>
      <c r="B108" s="4541"/>
      <c r="C108" s="4541"/>
      <c r="D108" s="4541"/>
      <c r="E108" s="4541"/>
      <c r="F108" s="2" t="s">
        <v>1953</v>
      </c>
      <c r="G108" s="679" t="s">
        <v>611</v>
      </c>
      <c r="H108" s="679"/>
      <c r="I108" s="679"/>
      <c r="J108" s="4" t="s">
        <v>1953</v>
      </c>
      <c r="K108" s="679" t="s">
        <v>612</v>
      </c>
      <c r="L108" s="680"/>
      <c r="M108" s="4548"/>
      <c r="N108" s="4549"/>
      <c r="O108" s="4549"/>
      <c r="P108" s="4549"/>
      <c r="Q108" s="681"/>
      <c r="R108" s="4548"/>
      <c r="S108" s="4549"/>
      <c r="T108" s="681"/>
      <c r="U108" s="659"/>
      <c r="V108" s="660"/>
    </row>
    <row r="109" spans="1:22" s="537" customFormat="1" ht="9.75" customHeight="1">
      <c r="A109" s="658"/>
      <c r="B109" s="4541"/>
      <c r="C109" s="4541"/>
      <c r="D109" s="4541"/>
      <c r="E109" s="4541"/>
      <c r="F109" s="1" t="s">
        <v>1953</v>
      </c>
      <c r="G109" s="677" t="s">
        <v>609</v>
      </c>
      <c r="H109" s="677"/>
      <c r="I109" s="677"/>
      <c r="J109" s="3" t="s">
        <v>1953</v>
      </c>
      <c r="K109" s="677" t="s">
        <v>613</v>
      </c>
      <c r="L109" s="678"/>
      <c r="M109" s="4546"/>
      <c r="N109" s="4547"/>
      <c r="O109" s="4547"/>
      <c r="P109" s="4547"/>
      <c r="Q109" s="657"/>
      <c r="R109" s="4546"/>
      <c r="S109" s="4547"/>
      <c r="T109" s="657"/>
      <c r="U109" s="659"/>
      <c r="V109" s="660"/>
    </row>
    <row r="110" spans="1:22" s="537" customFormat="1" ht="9.75" customHeight="1">
      <c r="A110" s="658"/>
      <c r="B110" s="4541"/>
      <c r="C110" s="4541"/>
      <c r="D110" s="4541"/>
      <c r="E110" s="4541"/>
      <c r="F110" s="2" t="s">
        <v>1953</v>
      </c>
      <c r="G110" s="679" t="s">
        <v>611</v>
      </c>
      <c r="H110" s="679"/>
      <c r="I110" s="679"/>
      <c r="J110" s="4" t="s">
        <v>1953</v>
      </c>
      <c r="K110" s="679" t="s">
        <v>612</v>
      </c>
      <c r="L110" s="680"/>
      <c r="M110" s="4548"/>
      <c r="N110" s="4549"/>
      <c r="O110" s="4549"/>
      <c r="P110" s="4549"/>
      <c r="Q110" s="681"/>
      <c r="R110" s="4548"/>
      <c r="S110" s="4549"/>
      <c r="T110" s="681"/>
      <c r="U110" s="659"/>
      <c r="V110" s="660"/>
    </row>
    <row r="111" spans="1:22" s="537" customFormat="1" ht="9.75" customHeight="1">
      <c r="A111" s="658"/>
      <c r="B111" s="4541"/>
      <c r="C111" s="4541"/>
      <c r="D111" s="4541"/>
      <c r="E111" s="4541"/>
      <c r="F111" s="1" t="s">
        <v>1953</v>
      </c>
      <c r="G111" s="677" t="s">
        <v>609</v>
      </c>
      <c r="H111" s="677"/>
      <c r="I111" s="677"/>
      <c r="J111" s="3" t="s">
        <v>1953</v>
      </c>
      <c r="K111" s="677" t="s">
        <v>613</v>
      </c>
      <c r="L111" s="678"/>
      <c r="M111" s="4546"/>
      <c r="N111" s="4547"/>
      <c r="O111" s="4547"/>
      <c r="P111" s="4547"/>
      <c r="Q111" s="657"/>
      <c r="R111" s="4546"/>
      <c r="S111" s="4547"/>
      <c r="T111" s="657"/>
      <c r="U111" s="659"/>
      <c r="V111" s="660"/>
    </row>
    <row r="112" spans="1:22" s="537" customFormat="1" ht="9.75" customHeight="1">
      <c r="A112" s="658"/>
      <c r="B112" s="4541"/>
      <c r="C112" s="4541"/>
      <c r="D112" s="4541"/>
      <c r="E112" s="4541"/>
      <c r="F112" s="2" t="s">
        <v>1953</v>
      </c>
      <c r="G112" s="679" t="s">
        <v>611</v>
      </c>
      <c r="H112" s="679"/>
      <c r="I112" s="679"/>
      <c r="J112" s="4" t="s">
        <v>1953</v>
      </c>
      <c r="K112" s="679" t="s">
        <v>612</v>
      </c>
      <c r="L112" s="680"/>
      <c r="M112" s="4548"/>
      <c r="N112" s="4549"/>
      <c r="O112" s="4549"/>
      <c r="P112" s="4549"/>
      <c r="Q112" s="681"/>
      <c r="R112" s="4548"/>
      <c r="S112" s="4549"/>
      <c r="T112" s="681"/>
      <c r="U112" s="659"/>
      <c r="V112" s="660"/>
    </row>
    <row r="113" spans="1:22" s="537" customFormat="1" ht="9.75" customHeight="1">
      <c r="A113" s="658"/>
      <c r="B113" s="4541"/>
      <c r="C113" s="4541"/>
      <c r="D113" s="4541"/>
      <c r="E113" s="4541"/>
      <c r="F113" s="1" t="s">
        <v>1953</v>
      </c>
      <c r="G113" s="677" t="s">
        <v>609</v>
      </c>
      <c r="H113" s="677"/>
      <c r="I113" s="677"/>
      <c r="J113" s="3" t="s">
        <v>1953</v>
      </c>
      <c r="K113" s="677" t="s">
        <v>613</v>
      </c>
      <c r="L113" s="678"/>
      <c r="M113" s="4546"/>
      <c r="N113" s="4547"/>
      <c r="O113" s="4547"/>
      <c r="P113" s="4547"/>
      <c r="Q113" s="657"/>
      <c r="R113" s="4546"/>
      <c r="S113" s="4547"/>
      <c r="T113" s="657"/>
      <c r="U113" s="659"/>
      <c r="V113" s="660"/>
    </row>
    <row r="114" spans="1:22" s="537" customFormat="1" ht="9.75" customHeight="1">
      <c r="A114" s="658"/>
      <c r="B114" s="4541"/>
      <c r="C114" s="4541"/>
      <c r="D114" s="4541"/>
      <c r="E114" s="4541"/>
      <c r="F114" s="2" t="s">
        <v>1953</v>
      </c>
      <c r="G114" s="679" t="s">
        <v>611</v>
      </c>
      <c r="H114" s="679"/>
      <c r="I114" s="679"/>
      <c r="J114" s="4" t="s">
        <v>1953</v>
      </c>
      <c r="K114" s="679" t="s">
        <v>612</v>
      </c>
      <c r="L114" s="680"/>
      <c r="M114" s="4548"/>
      <c r="N114" s="4549"/>
      <c r="O114" s="4549"/>
      <c r="P114" s="4549"/>
      <c r="Q114" s="681"/>
      <c r="R114" s="4548"/>
      <c r="S114" s="4549"/>
      <c r="T114" s="681"/>
      <c r="U114" s="659"/>
      <c r="V114" s="660"/>
    </row>
    <row r="115" spans="1:22" s="537" customFormat="1" ht="9.75" customHeight="1">
      <c r="A115" s="658"/>
      <c r="B115" s="4541"/>
      <c r="C115" s="4541"/>
      <c r="D115" s="4541"/>
      <c r="E115" s="4541"/>
      <c r="F115" s="1" t="s">
        <v>1953</v>
      </c>
      <c r="G115" s="677" t="s">
        <v>609</v>
      </c>
      <c r="H115" s="677"/>
      <c r="I115" s="677"/>
      <c r="J115" s="3" t="s">
        <v>1953</v>
      </c>
      <c r="K115" s="677" t="s">
        <v>613</v>
      </c>
      <c r="L115" s="678"/>
      <c r="M115" s="4546"/>
      <c r="N115" s="4547"/>
      <c r="O115" s="4547"/>
      <c r="P115" s="4547"/>
      <c r="Q115" s="657"/>
      <c r="R115" s="4546"/>
      <c r="S115" s="4547"/>
      <c r="T115" s="657"/>
      <c r="U115" s="659"/>
      <c r="V115" s="660"/>
    </row>
    <row r="116" spans="1:22" s="537" customFormat="1" ht="9.75" customHeight="1">
      <c r="A116" s="658"/>
      <c r="B116" s="4541"/>
      <c r="C116" s="4541"/>
      <c r="D116" s="4541"/>
      <c r="E116" s="4541"/>
      <c r="F116" s="2" t="s">
        <v>1953</v>
      </c>
      <c r="G116" s="679" t="s">
        <v>611</v>
      </c>
      <c r="H116" s="679"/>
      <c r="I116" s="679"/>
      <c r="J116" s="4" t="s">
        <v>1953</v>
      </c>
      <c r="K116" s="679" t="s">
        <v>612</v>
      </c>
      <c r="L116" s="680"/>
      <c r="M116" s="4548"/>
      <c r="N116" s="4549"/>
      <c r="O116" s="4549"/>
      <c r="P116" s="4549"/>
      <c r="Q116" s="681"/>
      <c r="R116" s="4548"/>
      <c r="S116" s="4549"/>
      <c r="T116" s="681"/>
      <c r="U116" s="659"/>
      <c r="V116" s="660"/>
    </row>
    <row r="117" spans="1:22" s="537" customFormat="1" ht="9.75" customHeight="1">
      <c r="A117" s="658"/>
      <c r="B117" s="4541"/>
      <c r="C117" s="4541"/>
      <c r="D117" s="4541"/>
      <c r="E117" s="4541"/>
      <c r="F117" s="1" t="s">
        <v>1953</v>
      </c>
      <c r="G117" s="677" t="s">
        <v>609</v>
      </c>
      <c r="H117" s="677"/>
      <c r="I117" s="677"/>
      <c r="J117" s="3" t="s">
        <v>1953</v>
      </c>
      <c r="K117" s="677" t="s">
        <v>613</v>
      </c>
      <c r="L117" s="678"/>
      <c r="M117" s="4546"/>
      <c r="N117" s="4547"/>
      <c r="O117" s="4547"/>
      <c r="P117" s="4547"/>
      <c r="Q117" s="657"/>
      <c r="R117" s="4546"/>
      <c r="S117" s="4547"/>
      <c r="T117" s="657"/>
      <c r="U117" s="659"/>
      <c r="V117" s="660"/>
    </row>
    <row r="118" spans="1:22" s="537" customFormat="1" ht="9.75" customHeight="1">
      <c r="A118" s="658"/>
      <c r="B118" s="4541"/>
      <c r="C118" s="4541"/>
      <c r="D118" s="4541"/>
      <c r="E118" s="4541"/>
      <c r="F118" s="2" t="s">
        <v>1953</v>
      </c>
      <c r="G118" s="679" t="s">
        <v>611</v>
      </c>
      <c r="H118" s="679"/>
      <c r="I118" s="679"/>
      <c r="J118" s="4" t="s">
        <v>1953</v>
      </c>
      <c r="K118" s="679" t="s">
        <v>612</v>
      </c>
      <c r="L118" s="680"/>
      <c r="M118" s="4548"/>
      <c r="N118" s="4549"/>
      <c r="O118" s="4549"/>
      <c r="P118" s="4549"/>
      <c r="Q118" s="681"/>
      <c r="R118" s="4548"/>
      <c r="S118" s="4549"/>
      <c r="T118" s="681"/>
      <c r="U118" s="659"/>
      <c r="V118" s="660"/>
    </row>
    <row r="119" spans="1:22" s="537" customFormat="1" ht="9.75" customHeight="1">
      <c r="A119" s="658"/>
      <c r="B119" s="4541"/>
      <c r="C119" s="4541"/>
      <c r="D119" s="4541"/>
      <c r="E119" s="4541"/>
      <c r="F119" s="1" t="s">
        <v>1953</v>
      </c>
      <c r="G119" s="677" t="s">
        <v>609</v>
      </c>
      <c r="H119" s="677"/>
      <c r="I119" s="677"/>
      <c r="J119" s="3" t="s">
        <v>1953</v>
      </c>
      <c r="K119" s="677" t="s">
        <v>613</v>
      </c>
      <c r="L119" s="678"/>
      <c r="M119" s="4546"/>
      <c r="N119" s="4547"/>
      <c r="O119" s="4547"/>
      <c r="P119" s="4547"/>
      <c r="Q119" s="657"/>
      <c r="R119" s="4546"/>
      <c r="S119" s="4547"/>
      <c r="T119" s="657"/>
      <c r="U119" s="659"/>
      <c r="V119" s="660"/>
    </row>
    <row r="120" spans="1:22" s="537" customFormat="1" ht="9.75" customHeight="1">
      <c r="A120" s="658"/>
      <c r="B120" s="4541"/>
      <c r="C120" s="4541"/>
      <c r="D120" s="4541"/>
      <c r="E120" s="4541"/>
      <c r="F120" s="2" t="s">
        <v>1953</v>
      </c>
      <c r="G120" s="679" t="s">
        <v>611</v>
      </c>
      <c r="H120" s="679"/>
      <c r="I120" s="679"/>
      <c r="J120" s="4" t="s">
        <v>1953</v>
      </c>
      <c r="K120" s="679" t="s">
        <v>612</v>
      </c>
      <c r="L120" s="680"/>
      <c r="M120" s="4548"/>
      <c r="N120" s="4549"/>
      <c r="O120" s="4549"/>
      <c r="P120" s="4549"/>
      <c r="Q120" s="681"/>
      <c r="R120" s="4548"/>
      <c r="S120" s="4549"/>
      <c r="T120" s="681"/>
      <c r="U120" s="659"/>
      <c r="V120" s="660"/>
    </row>
    <row r="121" spans="1:22" s="537" customFormat="1" ht="9.75" customHeight="1">
      <c r="A121" s="658"/>
      <c r="B121" s="4541"/>
      <c r="C121" s="4541"/>
      <c r="D121" s="4541"/>
      <c r="E121" s="4541"/>
      <c r="F121" s="1" t="s">
        <v>1953</v>
      </c>
      <c r="G121" s="677" t="s">
        <v>609</v>
      </c>
      <c r="H121" s="677"/>
      <c r="I121" s="677"/>
      <c r="J121" s="3" t="s">
        <v>1953</v>
      </c>
      <c r="K121" s="677" t="s">
        <v>613</v>
      </c>
      <c r="L121" s="678"/>
      <c r="M121" s="4546"/>
      <c r="N121" s="4547"/>
      <c r="O121" s="4547"/>
      <c r="P121" s="4547"/>
      <c r="Q121" s="657"/>
      <c r="R121" s="4546"/>
      <c r="S121" s="4547"/>
      <c r="T121" s="657"/>
      <c r="U121" s="659"/>
      <c r="V121" s="660"/>
    </row>
    <row r="122" spans="1:22" s="537" customFormat="1" ht="9.75" customHeight="1">
      <c r="A122" s="658"/>
      <c r="B122" s="4541"/>
      <c r="C122" s="4541"/>
      <c r="D122" s="4541"/>
      <c r="E122" s="4541"/>
      <c r="F122" s="2" t="s">
        <v>1953</v>
      </c>
      <c r="G122" s="679" t="s">
        <v>611</v>
      </c>
      <c r="H122" s="679"/>
      <c r="I122" s="679"/>
      <c r="J122" s="4" t="s">
        <v>1953</v>
      </c>
      <c r="K122" s="679" t="s">
        <v>612</v>
      </c>
      <c r="L122" s="680"/>
      <c r="M122" s="4548"/>
      <c r="N122" s="4549"/>
      <c r="O122" s="4549"/>
      <c r="P122" s="4549"/>
      <c r="Q122" s="681"/>
      <c r="R122" s="4548"/>
      <c r="S122" s="4549"/>
      <c r="T122" s="681"/>
      <c r="U122" s="659"/>
      <c r="V122" s="660"/>
    </row>
    <row r="123" spans="1:22" s="537" customFormat="1" ht="9.75" customHeight="1">
      <c r="A123" s="658"/>
      <c r="B123" s="4541"/>
      <c r="C123" s="4541"/>
      <c r="D123" s="4541"/>
      <c r="E123" s="4541"/>
      <c r="F123" s="1" t="s">
        <v>1953</v>
      </c>
      <c r="G123" s="677" t="s">
        <v>609</v>
      </c>
      <c r="H123" s="677"/>
      <c r="I123" s="677"/>
      <c r="J123" s="3" t="s">
        <v>1953</v>
      </c>
      <c r="K123" s="677" t="s">
        <v>613</v>
      </c>
      <c r="L123" s="678"/>
      <c r="M123" s="4546"/>
      <c r="N123" s="4547"/>
      <c r="O123" s="4547"/>
      <c r="P123" s="4547"/>
      <c r="Q123" s="657"/>
      <c r="R123" s="4546"/>
      <c r="S123" s="4547"/>
      <c r="T123" s="657"/>
      <c r="U123" s="659"/>
      <c r="V123" s="660"/>
    </row>
    <row r="124" spans="1:22" s="537" customFormat="1" ht="9.75" customHeight="1">
      <c r="A124" s="658"/>
      <c r="B124" s="4541"/>
      <c r="C124" s="4541"/>
      <c r="D124" s="4541"/>
      <c r="E124" s="4541"/>
      <c r="F124" s="2" t="s">
        <v>1953</v>
      </c>
      <c r="G124" s="679" t="s">
        <v>611</v>
      </c>
      <c r="H124" s="679"/>
      <c r="I124" s="679"/>
      <c r="J124" s="4" t="s">
        <v>1953</v>
      </c>
      <c r="K124" s="679" t="s">
        <v>612</v>
      </c>
      <c r="L124" s="680"/>
      <c r="M124" s="4548"/>
      <c r="N124" s="4549"/>
      <c r="O124" s="4549"/>
      <c r="P124" s="4549"/>
      <c r="Q124" s="681"/>
      <c r="R124" s="4548"/>
      <c r="S124" s="4549"/>
      <c r="T124" s="681"/>
      <c r="U124" s="659"/>
      <c r="V124" s="660"/>
    </row>
    <row r="125" spans="1:22" s="537" customFormat="1" ht="9.75" customHeight="1">
      <c r="A125" s="658"/>
      <c r="B125" s="4541"/>
      <c r="C125" s="4541"/>
      <c r="D125" s="4541"/>
      <c r="E125" s="4541"/>
      <c r="F125" s="1" t="s">
        <v>1953</v>
      </c>
      <c r="G125" s="677" t="s">
        <v>609</v>
      </c>
      <c r="H125" s="677"/>
      <c r="I125" s="677"/>
      <c r="J125" s="3" t="s">
        <v>1953</v>
      </c>
      <c r="K125" s="677" t="s">
        <v>613</v>
      </c>
      <c r="L125" s="678"/>
      <c r="M125" s="4546"/>
      <c r="N125" s="4547"/>
      <c r="O125" s="4547"/>
      <c r="P125" s="4547"/>
      <c r="Q125" s="657"/>
      <c r="R125" s="4546"/>
      <c r="S125" s="4547"/>
      <c r="T125" s="657"/>
      <c r="U125" s="659"/>
      <c r="V125" s="660"/>
    </row>
    <row r="126" spans="1:22" s="537" customFormat="1" ht="9.75" customHeight="1">
      <c r="A126" s="658"/>
      <c r="B126" s="4541"/>
      <c r="C126" s="4541"/>
      <c r="D126" s="4541"/>
      <c r="E126" s="4541"/>
      <c r="F126" s="2" t="s">
        <v>1953</v>
      </c>
      <c r="G126" s="679" t="s">
        <v>611</v>
      </c>
      <c r="H126" s="679"/>
      <c r="I126" s="679"/>
      <c r="J126" s="4" t="s">
        <v>1953</v>
      </c>
      <c r="K126" s="679" t="s">
        <v>612</v>
      </c>
      <c r="L126" s="680"/>
      <c r="M126" s="4548"/>
      <c r="N126" s="4549"/>
      <c r="O126" s="4549"/>
      <c r="P126" s="4549"/>
      <c r="Q126" s="681"/>
      <c r="R126" s="4548"/>
      <c r="S126" s="4549"/>
      <c r="T126" s="681"/>
      <c r="U126" s="659"/>
      <c r="V126" s="660"/>
    </row>
    <row r="127" spans="1:22" s="537" customFormat="1" ht="9.75" customHeight="1">
      <c r="A127" s="658"/>
      <c r="B127" s="4541"/>
      <c r="C127" s="4541"/>
      <c r="D127" s="4541"/>
      <c r="E127" s="4541"/>
      <c r="F127" s="1" t="s">
        <v>1953</v>
      </c>
      <c r="G127" s="677" t="s">
        <v>609</v>
      </c>
      <c r="H127" s="677"/>
      <c r="I127" s="677"/>
      <c r="J127" s="3" t="s">
        <v>1953</v>
      </c>
      <c r="K127" s="677" t="s">
        <v>613</v>
      </c>
      <c r="L127" s="678"/>
      <c r="M127" s="4546"/>
      <c r="N127" s="4547"/>
      <c r="O127" s="4547"/>
      <c r="P127" s="4547"/>
      <c r="Q127" s="657"/>
      <c r="R127" s="4546"/>
      <c r="S127" s="4547"/>
      <c r="T127" s="657"/>
      <c r="U127" s="659"/>
      <c r="V127" s="660"/>
    </row>
    <row r="128" spans="1:22" s="537" customFormat="1" ht="9.75" customHeight="1">
      <c r="A128" s="658"/>
      <c r="B128" s="4541"/>
      <c r="C128" s="4541"/>
      <c r="D128" s="4541"/>
      <c r="E128" s="4541"/>
      <c r="F128" s="2" t="s">
        <v>1953</v>
      </c>
      <c r="G128" s="679" t="s">
        <v>611</v>
      </c>
      <c r="H128" s="679"/>
      <c r="I128" s="679"/>
      <c r="J128" s="4" t="s">
        <v>1953</v>
      </c>
      <c r="K128" s="679" t="s">
        <v>612</v>
      </c>
      <c r="L128" s="680"/>
      <c r="M128" s="4548"/>
      <c r="N128" s="4549"/>
      <c r="O128" s="4549"/>
      <c r="P128" s="4549"/>
      <c r="Q128" s="681"/>
      <c r="R128" s="4548"/>
      <c r="S128" s="4549"/>
      <c r="T128" s="681"/>
      <c r="U128" s="659"/>
      <c r="V128" s="660"/>
    </row>
    <row r="129" spans="1:22" s="537" customFormat="1" ht="9.75" customHeight="1">
      <c r="A129" s="658"/>
      <c r="B129" s="4541"/>
      <c r="C129" s="4541"/>
      <c r="D129" s="4541"/>
      <c r="E129" s="4541"/>
      <c r="F129" s="1" t="s">
        <v>1953</v>
      </c>
      <c r="G129" s="677" t="s">
        <v>609</v>
      </c>
      <c r="H129" s="677"/>
      <c r="I129" s="677"/>
      <c r="J129" s="3" t="s">
        <v>1953</v>
      </c>
      <c r="K129" s="677" t="s">
        <v>613</v>
      </c>
      <c r="L129" s="678"/>
      <c r="M129" s="4546"/>
      <c r="N129" s="4547"/>
      <c r="O129" s="4547"/>
      <c r="P129" s="4547"/>
      <c r="Q129" s="657"/>
      <c r="R129" s="4546"/>
      <c r="S129" s="4547"/>
      <c r="T129" s="657"/>
      <c r="U129" s="659"/>
      <c r="V129" s="660"/>
    </row>
    <row r="130" spans="1:22" s="537" customFormat="1" ht="9.75" customHeight="1">
      <c r="A130" s="658"/>
      <c r="B130" s="4541"/>
      <c r="C130" s="4541"/>
      <c r="D130" s="4541"/>
      <c r="E130" s="4541"/>
      <c r="F130" s="2" t="s">
        <v>1953</v>
      </c>
      <c r="G130" s="679" t="s">
        <v>611</v>
      </c>
      <c r="H130" s="679"/>
      <c r="I130" s="679"/>
      <c r="J130" s="4" t="s">
        <v>1953</v>
      </c>
      <c r="K130" s="679" t="s">
        <v>612</v>
      </c>
      <c r="L130" s="680"/>
      <c r="M130" s="4548"/>
      <c r="N130" s="4549"/>
      <c r="O130" s="4549"/>
      <c r="P130" s="4549"/>
      <c r="Q130" s="681"/>
      <c r="R130" s="4548"/>
      <c r="S130" s="4549"/>
      <c r="T130" s="681"/>
      <c r="U130" s="659"/>
      <c r="V130" s="660"/>
    </row>
    <row r="131" spans="1:22" s="537" customFormat="1" ht="9.75" customHeight="1">
      <c r="A131" s="658"/>
      <c r="B131" s="4541"/>
      <c r="C131" s="4541"/>
      <c r="D131" s="4541"/>
      <c r="E131" s="4541"/>
      <c r="F131" s="1" t="s">
        <v>1953</v>
      </c>
      <c r="G131" s="677" t="s">
        <v>609</v>
      </c>
      <c r="H131" s="677"/>
      <c r="I131" s="677"/>
      <c r="J131" s="3" t="s">
        <v>1953</v>
      </c>
      <c r="K131" s="677" t="s">
        <v>613</v>
      </c>
      <c r="L131" s="678"/>
      <c r="M131" s="4546"/>
      <c r="N131" s="4547"/>
      <c r="O131" s="4547"/>
      <c r="P131" s="4547"/>
      <c r="Q131" s="657"/>
      <c r="R131" s="4546"/>
      <c r="S131" s="4547"/>
      <c r="T131" s="657"/>
      <c r="U131" s="659"/>
      <c r="V131" s="660"/>
    </row>
    <row r="132" spans="1:22" s="537" customFormat="1" ht="9.75" customHeight="1">
      <c r="A132" s="658"/>
      <c r="B132" s="4541"/>
      <c r="C132" s="4541"/>
      <c r="D132" s="4541"/>
      <c r="E132" s="4541"/>
      <c r="F132" s="2" t="s">
        <v>1953</v>
      </c>
      <c r="G132" s="679" t="s">
        <v>611</v>
      </c>
      <c r="H132" s="679"/>
      <c r="I132" s="679"/>
      <c r="J132" s="4" t="s">
        <v>1953</v>
      </c>
      <c r="K132" s="679" t="s">
        <v>612</v>
      </c>
      <c r="L132" s="680"/>
      <c r="M132" s="4548"/>
      <c r="N132" s="4549"/>
      <c r="O132" s="4549"/>
      <c r="P132" s="4549"/>
      <c r="Q132" s="681"/>
      <c r="R132" s="4548"/>
      <c r="S132" s="4549"/>
      <c r="T132" s="681"/>
      <c r="U132" s="659"/>
      <c r="V132" s="660"/>
    </row>
    <row r="133" spans="1:22" s="537" customFormat="1" ht="9.75" customHeight="1">
      <c r="A133" s="658"/>
      <c r="B133" s="4541"/>
      <c r="C133" s="4541"/>
      <c r="D133" s="4541"/>
      <c r="E133" s="4541"/>
      <c r="F133" s="1" t="s">
        <v>1953</v>
      </c>
      <c r="G133" s="677" t="s">
        <v>609</v>
      </c>
      <c r="H133" s="677"/>
      <c r="I133" s="677"/>
      <c r="J133" s="3" t="s">
        <v>1953</v>
      </c>
      <c r="K133" s="677" t="s">
        <v>613</v>
      </c>
      <c r="L133" s="678"/>
      <c r="M133" s="4546"/>
      <c r="N133" s="4547"/>
      <c r="O133" s="4547"/>
      <c r="P133" s="4547"/>
      <c r="Q133" s="657"/>
      <c r="R133" s="4546"/>
      <c r="S133" s="4547"/>
      <c r="T133" s="657"/>
      <c r="U133" s="659"/>
      <c r="V133" s="660"/>
    </row>
    <row r="134" spans="1:22" s="537" customFormat="1" ht="9.75" customHeight="1">
      <c r="A134" s="658"/>
      <c r="B134" s="4541"/>
      <c r="C134" s="4541"/>
      <c r="D134" s="4541"/>
      <c r="E134" s="4541"/>
      <c r="F134" s="2" t="s">
        <v>1953</v>
      </c>
      <c r="G134" s="679" t="s">
        <v>611</v>
      </c>
      <c r="H134" s="679"/>
      <c r="I134" s="679"/>
      <c r="J134" s="4" t="s">
        <v>1953</v>
      </c>
      <c r="K134" s="679" t="s">
        <v>612</v>
      </c>
      <c r="L134" s="680"/>
      <c r="M134" s="4548"/>
      <c r="N134" s="4549"/>
      <c r="O134" s="4549"/>
      <c r="P134" s="4549"/>
      <c r="Q134" s="681"/>
      <c r="R134" s="4548"/>
      <c r="S134" s="4549"/>
      <c r="T134" s="681"/>
      <c r="U134" s="659"/>
      <c r="V134" s="660"/>
    </row>
    <row r="135" spans="1:22" s="537" customFormat="1" ht="9.75" customHeight="1">
      <c r="A135" s="658"/>
      <c r="B135" s="4541"/>
      <c r="C135" s="4541"/>
      <c r="D135" s="4541"/>
      <c r="E135" s="4541"/>
      <c r="F135" s="1" t="s">
        <v>1953</v>
      </c>
      <c r="G135" s="677" t="s">
        <v>609</v>
      </c>
      <c r="H135" s="677"/>
      <c r="I135" s="677"/>
      <c r="J135" s="3" t="s">
        <v>1953</v>
      </c>
      <c r="K135" s="677" t="s">
        <v>613</v>
      </c>
      <c r="L135" s="678"/>
      <c r="M135" s="4546"/>
      <c r="N135" s="4547"/>
      <c r="O135" s="4547"/>
      <c r="P135" s="4547"/>
      <c r="Q135" s="657"/>
      <c r="R135" s="4546"/>
      <c r="S135" s="4547"/>
      <c r="T135" s="657"/>
      <c r="U135" s="659"/>
      <c r="V135" s="660"/>
    </row>
    <row r="136" spans="1:22" s="537" customFormat="1" ht="9.75" customHeight="1">
      <c r="A136" s="658"/>
      <c r="B136" s="4541"/>
      <c r="C136" s="4541"/>
      <c r="D136" s="4541"/>
      <c r="E136" s="4541"/>
      <c r="F136" s="2" t="s">
        <v>1953</v>
      </c>
      <c r="G136" s="679" t="s">
        <v>611</v>
      </c>
      <c r="H136" s="679"/>
      <c r="I136" s="679"/>
      <c r="J136" s="4" t="s">
        <v>1953</v>
      </c>
      <c r="K136" s="679" t="s">
        <v>612</v>
      </c>
      <c r="L136" s="680"/>
      <c r="M136" s="4548"/>
      <c r="N136" s="4549"/>
      <c r="O136" s="4549"/>
      <c r="P136" s="4549"/>
      <c r="Q136" s="681"/>
      <c r="R136" s="4548"/>
      <c r="S136" s="4549"/>
      <c r="T136" s="681"/>
      <c r="U136" s="659"/>
      <c r="V136" s="660"/>
    </row>
    <row r="137" spans="1:22">
      <c r="A137" s="586"/>
      <c r="B137" s="330"/>
      <c r="C137" s="330"/>
      <c r="D137" s="330"/>
      <c r="E137" s="330"/>
      <c r="F137" s="330"/>
      <c r="G137" s="330"/>
      <c r="H137" s="330"/>
      <c r="I137" s="330"/>
      <c r="J137" s="330"/>
      <c r="K137" s="330"/>
      <c r="L137" s="330"/>
      <c r="M137" s="330"/>
      <c r="N137" s="330"/>
      <c r="O137" s="330"/>
      <c r="P137" s="330"/>
      <c r="Q137" s="330"/>
      <c r="R137" s="330"/>
      <c r="S137" s="330"/>
      <c r="T137" s="330"/>
      <c r="U137" s="330"/>
      <c r="V137" s="587"/>
    </row>
  </sheetData>
  <sheetProtection algorithmName="SHA-512" hashValue="07KH3G0i3Hqk4ymoxvab/iAsGL3DTh5tQRDvDH0Jj75fGOWuoUadsDTvpWH1InLOk1KJ+JUOVlwTXxc942KXow==" saltValue="+ZbJRWREc3K1eFwGXQGM3A==" spinCount="100000" sheet="1" objects="1" scenarios="1"/>
  <mergeCells count="249">
    <mergeCell ref="B135:C136"/>
    <mergeCell ref="D135:E136"/>
    <mergeCell ref="M135:P136"/>
    <mergeCell ref="R135:S136"/>
    <mergeCell ref="D57:E57"/>
    <mergeCell ref="D58:E58"/>
    <mergeCell ref="D61:E61"/>
    <mergeCell ref="D63:E63"/>
    <mergeCell ref="D64:E64"/>
    <mergeCell ref="D66:E66"/>
    <mergeCell ref="B131:C132"/>
    <mergeCell ref="D131:E132"/>
    <mergeCell ref="M131:P132"/>
    <mergeCell ref="R131:S132"/>
    <mergeCell ref="B133:C134"/>
    <mergeCell ref="D133:E134"/>
    <mergeCell ref="M133:P134"/>
    <mergeCell ref="R133:S134"/>
    <mergeCell ref="B127:C128"/>
    <mergeCell ref="D127:E128"/>
    <mergeCell ref="M127:P128"/>
    <mergeCell ref="R127:S128"/>
    <mergeCell ref="B129:C130"/>
    <mergeCell ref="D129:E130"/>
    <mergeCell ref="M129:P130"/>
    <mergeCell ref="R129:S130"/>
    <mergeCell ref="B123:C124"/>
    <mergeCell ref="D123:E124"/>
    <mergeCell ref="M123:P124"/>
    <mergeCell ref="R123:S124"/>
    <mergeCell ref="B125:C126"/>
    <mergeCell ref="D125:E126"/>
    <mergeCell ref="M125:P126"/>
    <mergeCell ref="R125:S126"/>
    <mergeCell ref="B119:C120"/>
    <mergeCell ref="D119:E120"/>
    <mergeCell ref="M119:P120"/>
    <mergeCell ref="R119:S120"/>
    <mergeCell ref="B121:C122"/>
    <mergeCell ref="D121:E122"/>
    <mergeCell ref="M121:P122"/>
    <mergeCell ref="R121:S122"/>
    <mergeCell ref="B115:C116"/>
    <mergeCell ref="D115:E116"/>
    <mergeCell ref="M115:P116"/>
    <mergeCell ref="R115:S116"/>
    <mergeCell ref="B117:C118"/>
    <mergeCell ref="D117:E118"/>
    <mergeCell ref="M117:P118"/>
    <mergeCell ref="R117:S118"/>
    <mergeCell ref="B111:C112"/>
    <mergeCell ref="D111:E112"/>
    <mergeCell ref="M111:P112"/>
    <mergeCell ref="R111:S112"/>
    <mergeCell ref="B113:C114"/>
    <mergeCell ref="D113:E114"/>
    <mergeCell ref="M113:P114"/>
    <mergeCell ref="R113:S114"/>
    <mergeCell ref="B107:C108"/>
    <mergeCell ref="D107:E108"/>
    <mergeCell ref="M107:P108"/>
    <mergeCell ref="R107:S108"/>
    <mergeCell ref="B109:C110"/>
    <mergeCell ref="D109:E110"/>
    <mergeCell ref="M109:P110"/>
    <mergeCell ref="R109:S110"/>
    <mergeCell ref="B103:C104"/>
    <mergeCell ref="D103:E104"/>
    <mergeCell ref="M103:P104"/>
    <mergeCell ref="R103:S104"/>
    <mergeCell ref="B105:C106"/>
    <mergeCell ref="D105:E106"/>
    <mergeCell ref="M105:P106"/>
    <mergeCell ref="R105:S106"/>
    <mergeCell ref="B99:C100"/>
    <mergeCell ref="D99:E100"/>
    <mergeCell ref="M99:P100"/>
    <mergeCell ref="R99:S100"/>
    <mergeCell ref="B101:C102"/>
    <mergeCell ref="D101:E102"/>
    <mergeCell ref="M101:P102"/>
    <mergeCell ref="R101:S102"/>
    <mergeCell ref="B95:C96"/>
    <mergeCell ref="D95:E96"/>
    <mergeCell ref="M95:P96"/>
    <mergeCell ref="R95:S96"/>
    <mergeCell ref="B97:C98"/>
    <mergeCell ref="D97:E98"/>
    <mergeCell ref="M97:P98"/>
    <mergeCell ref="R97:S98"/>
    <mergeCell ref="B91:C92"/>
    <mergeCell ref="D91:E92"/>
    <mergeCell ref="M91:P92"/>
    <mergeCell ref="R91:S92"/>
    <mergeCell ref="B93:C94"/>
    <mergeCell ref="D93:E94"/>
    <mergeCell ref="M93:P94"/>
    <mergeCell ref="R93:S94"/>
    <mergeCell ref="B87:C88"/>
    <mergeCell ref="D87:E88"/>
    <mergeCell ref="M87:P88"/>
    <mergeCell ref="R87:S88"/>
    <mergeCell ref="B89:C90"/>
    <mergeCell ref="D89:E90"/>
    <mergeCell ref="M89:P90"/>
    <mergeCell ref="R89:S90"/>
    <mergeCell ref="B83:C84"/>
    <mergeCell ref="D83:E84"/>
    <mergeCell ref="M83:P84"/>
    <mergeCell ref="R83:S84"/>
    <mergeCell ref="B85:C86"/>
    <mergeCell ref="D85:E86"/>
    <mergeCell ref="M85:P86"/>
    <mergeCell ref="R85:S86"/>
    <mergeCell ref="B79:C80"/>
    <mergeCell ref="D79:E80"/>
    <mergeCell ref="M79:P80"/>
    <mergeCell ref="R79:S80"/>
    <mergeCell ref="B81:C82"/>
    <mergeCell ref="D81:E82"/>
    <mergeCell ref="M81:P82"/>
    <mergeCell ref="R81:S82"/>
    <mergeCell ref="B75:C76"/>
    <mergeCell ref="D75:E76"/>
    <mergeCell ref="M75:P76"/>
    <mergeCell ref="R75:S76"/>
    <mergeCell ref="B77:C78"/>
    <mergeCell ref="D77:E78"/>
    <mergeCell ref="M77:P78"/>
    <mergeCell ref="R77:S78"/>
    <mergeCell ref="O72:T72"/>
    <mergeCell ref="F73:Q73"/>
    <mergeCell ref="B74:C74"/>
    <mergeCell ref="D74:E74"/>
    <mergeCell ref="F74:L74"/>
    <mergeCell ref="M74:Q74"/>
    <mergeCell ref="R74:T74"/>
    <mergeCell ref="G62:H63"/>
    <mergeCell ref="B64:C64"/>
    <mergeCell ref="G64:H64"/>
    <mergeCell ref="B65:C66"/>
    <mergeCell ref="D65:F65"/>
    <mergeCell ref="G65:H66"/>
    <mergeCell ref="B59:C60"/>
    <mergeCell ref="D59:E59"/>
    <mergeCell ref="G59:H60"/>
    <mergeCell ref="D60:E60"/>
    <mergeCell ref="B61:C61"/>
    <mergeCell ref="G61:H61"/>
    <mergeCell ref="B62:C63"/>
    <mergeCell ref="D62:E62"/>
    <mergeCell ref="B56:C57"/>
    <mergeCell ref="D56:E56"/>
    <mergeCell ref="G56:H57"/>
    <mergeCell ref="B58:C58"/>
    <mergeCell ref="G58:H58"/>
    <mergeCell ref="B52:I53"/>
    <mergeCell ref="J52:J53"/>
    <mergeCell ref="K52:N52"/>
    <mergeCell ref="P52:P53"/>
    <mergeCell ref="Q52:S52"/>
    <mergeCell ref="K53:O53"/>
    <mergeCell ref="Q53:T53"/>
    <mergeCell ref="B47:C48"/>
    <mergeCell ref="D47:E48"/>
    <mergeCell ref="M47:P48"/>
    <mergeCell ref="R47:S48"/>
    <mergeCell ref="B50:L50"/>
    <mergeCell ref="N50:Q50"/>
    <mergeCell ref="S50:T50"/>
    <mergeCell ref="B43:C44"/>
    <mergeCell ref="D43:E44"/>
    <mergeCell ref="M43:P44"/>
    <mergeCell ref="R43:S44"/>
    <mergeCell ref="B45:C46"/>
    <mergeCell ref="D45:E46"/>
    <mergeCell ref="M45:P46"/>
    <mergeCell ref="R45:S46"/>
    <mergeCell ref="B39:C40"/>
    <mergeCell ref="D39:E40"/>
    <mergeCell ref="M39:P40"/>
    <mergeCell ref="R39:S40"/>
    <mergeCell ref="B41:C42"/>
    <mergeCell ref="D41:E42"/>
    <mergeCell ref="M41:P42"/>
    <mergeCell ref="R41:S42"/>
    <mergeCell ref="B35:C36"/>
    <mergeCell ref="D35:E36"/>
    <mergeCell ref="M35:P36"/>
    <mergeCell ref="R35:S36"/>
    <mergeCell ref="B37:C38"/>
    <mergeCell ref="D37:E38"/>
    <mergeCell ref="M37:P38"/>
    <mergeCell ref="R37:S38"/>
    <mergeCell ref="B31:C32"/>
    <mergeCell ref="D31:E32"/>
    <mergeCell ref="M31:P32"/>
    <mergeCell ref="R31:S32"/>
    <mergeCell ref="B33:C34"/>
    <mergeCell ref="D33:E34"/>
    <mergeCell ref="M33:P34"/>
    <mergeCell ref="R33:S34"/>
    <mergeCell ref="B29:C30"/>
    <mergeCell ref="D29:E30"/>
    <mergeCell ref="M29:P30"/>
    <mergeCell ref="R29:S30"/>
    <mergeCell ref="B23:C24"/>
    <mergeCell ref="D23:E24"/>
    <mergeCell ref="M23:P24"/>
    <mergeCell ref="R23:S24"/>
    <mergeCell ref="B25:C26"/>
    <mergeCell ref="D25:E26"/>
    <mergeCell ref="M25:P26"/>
    <mergeCell ref="R25:S26"/>
    <mergeCell ref="F16:L16"/>
    <mergeCell ref="M16:Q16"/>
    <mergeCell ref="R16:T16"/>
    <mergeCell ref="B17:C18"/>
    <mergeCell ref="D17:E18"/>
    <mergeCell ref="M17:P18"/>
    <mergeCell ref="R17:S18"/>
    <mergeCell ref="B27:C28"/>
    <mergeCell ref="D27:E28"/>
    <mergeCell ref="M27:P28"/>
    <mergeCell ref="R27:S28"/>
    <mergeCell ref="U12:U35"/>
    <mergeCell ref="I13:L13"/>
    <mergeCell ref="M13:Q13"/>
    <mergeCell ref="R13:T13"/>
    <mergeCell ref="I14:T14"/>
    <mergeCell ref="F15:Q15"/>
    <mergeCell ref="C6:K6"/>
    <mergeCell ref="L6:M6"/>
    <mergeCell ref="O6:T6"/>
    <mergeCell ref="B9:H10"/>
    <mergeCell ref="J9:L11"/>
    <mergeCell ref="N9:Q11"/>
    <mergeCell ref="S9:T11"/>
    <mergeCell ref="B11:G14"/>
    <mergeCell ref="B19:C20"/>
    <mergeCell ref="D19:E20"/>
    <mergeCell ref="M19:P20"/>
    <mergeCell ref="R19:S20"/>
    <mergeCell ref="B21:C22"/>
    <mergeCell ref="D21:E22"/>
    <mergeCell ref="M21:P22"/>
    <mergeCell ref="R21:S22"/>
    <mergeCell ref="B16:C16"/>
    <mergeCell ref="D16:E16"/>
  </mergeCells>
  <phoneticPr fontId="2"/>
  <dataValidations count="2">
    <dataValidation type="list" allowBlank="1" showInputMessage="1" showErrorMessage="1" sqref="F17:F48 J17:J48 F75:F136 J75:J136" xr:uid="{995917B7-1C2E-4610-B84C-AD8A8BB24FD9}">
      <formula1>チェックボックス</formula1>
    </dataValidation>
    <dataValidation type="custom" allowBlank="1" showInputMessage="1" showErrorMessage="1" error="数値のみ入力してください。" sqref="I13:T13 M17:P40 M41:P48 R23:S48 R17:S22 M75:P100 R75:S100 M101:P132 R101:S134 M133:P136 R135:S136" xr:uid="{83CA0F8A-3111-45D2-8923-755F1C328D95}">
      <formula1>ISNUMBER(I13)</formula1>
    </dataValidation>
  </dataValidations>
  <pageMargins left="0.19685039370078741" right="3.937007874015748E-2" top="0.47244094488188981" bottom="0.39370078740157483" header="0.31496062992125984" footer="0.31496062992125984"/>
  <pageSetup paperSize="9" orientation="portrait" verticalDpi="0" r:id="rId1"/>
  <ignoredErrors>
    <ignoredError sqref="I9 M9 R9" numberStoredAsText="1"/>
    <ignoredError sqref="C6 O6" unlockedFormula="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81E46-E51E-4301-91D9-ACAF6F91C128}">
  <sheetPr>
    <tabColor rgb="FFFFFF00"/>
    <pageSetUpPr autoPageBreaks="0"/>
  </sheetPr>
  <dimension ref="A1:Y137"/>
  <sheetViews>
    <sheetView showGridLines="0" showRowColHeaders="0" zoomScaleNormal="100" zoomScaleSheetLayoutView="100" workbookViewId="0"/>
  </sheetViews>
  <sheetFormatPr defaultRowHeight="15.75"/>
  <cols>
    <col min="1" max="1" width="1.625" style="899" customWidth="1"/>
    <col min="2" max="2" width="7.5" style="899" customWidth="1"/>
    <col min="3" max="3" width="6.625" style="899" customWidth="1"/>
    <col min="4" max="4" width="10.625" style="899" customWidth="1"/>
    <col min="5" max="5" width="6.75" style="899" customWidth="1"/>
    <col min="6" max="8" width="2.375" style="899" customWidth="1"/>
    <col min="9" max="9" width="2.625" style="899" customWidth="1"/>
    <col min="10" max="10" width="2.375" style="899" customWidth="1"/>
    <col min="11" max="11" width="7.125" style="899" customWidth="1"/>
    <col min="12" max="13" width="2.375" style="899" customWidth="1"/>
    <col min="14" max="14" width="8.625" style="899" customWidth="1"/>
    <col min="15" max="17" width="2.125" style="899" customWidth="1"/>
    <col min="18" max="18" width="2.375" style="899" customWidth="1"/>
    <col min="19" max="19" width="12.375" style="899" customWidth="1"/>
    <col min="20" max="21" width="2.125" style="899" customWidth="1"/>
    <col min="22" max="22" width="0.375" style="899" customWidth="1"/>
    <col min="23" max="16384" width="9" style="899"/>
  </cols>
  <sheetData>
    <row r="1" spans="1:25" s="838" customFormat="1" ht="3" customHeight="1">
      <c r="A1" s="834"/>
      <c r="B1" s="835"/>
      <c r="C1" s="835"/>
      <c r="D1" s="835"/>
      <c r="E1" s="835"/>
      <c r="F1" s="835"/>
      <c r="G1" s="835"/>
      <c r="H1" s="835"/>
      <c r="I1" s="835"/>
      <c r="J1" s="835"/>
      <c r="K1" s="835"/>
      <c r="L1" s="835"/>
      <c r="M1" s="835"/>
      <c r="N1" s="835"/>
      <c r="O1" s="835"/>
      <c r="P1" s="835"/>
      <c r="Q1" s="835"/>
      <c r="R1" s="835"/>
      <c r="S1" s="835"/>
      <c r="T1" s="835"/>
      <c r="U1" s="836"/>
      <c r="V1" s="837"/>
    </row>
    <row r="2" spans="1:25" s="838" customFormat="1" ht="3" customHeight="1">
      <c r="A2" s="839"/>
      <c r="B2" s="840"/>
      <c r="C2" s="840"/>
      <c r="D2" s="840"/>
      <c r="E2" s="840"/>
      <c r="F2" s="840"/>
      <c r="G2" s="840"/>
      <c r="H2" s="840"/>
      <c r="I2" s="840"/>
      <c r="J2" s="840"/>
      <c r="K2" s="840"/>
      <c r="L2" s="840"/>
      <c r="M2" s="840"/>
      <c r="N2" s="840"/>
      <c r="O2" s="840"/>
      <c r="P2" s="840"/>
      <c r="Q2" s="840"/>
      <c r="R2" s="840"/>
      <c r="S2" s="840"/>
      <c r="T2" s="840"/>
      <c r="U2" s="841"/>
      <c r="V2" s="842"/>
    </row>
    <row r="3" spans="1:25" s="838" customFormat="1" ht="15.75" customHeight="1">
      <c r="A3" s="839" t="s">
        <v>595</v>
      </c>
      <c r="B3" s="4558" t="s">
        <v>2032</v>
      </c>
      <c r="C3" s="4559"/>
      <c r="D3" s="843" t="s">
        <v>653</v>
      </c>
      <c r="E3" s="844" t="s">
        <v>596</v>
      </c>
      <c r="F3" s="844"/>
      <c r="G3" s="844"/>
      <c r="H3" s="844"/>
      <c r="I3" s="844"/>
      <c r="J3" s="844"/>
      <c r="K3" s="844"/>
      <c r="L3" s="844"/>
      <c r="M3" s="844"/>
      <c r="N3" s="844"/>
      <c r="O3" s="844"/>
      <c r="P3" s="844"/>
      <c r="Q3" s="844"/>
      <c r="R3" s="844"/>
      <c r="S3" s="840"/>
      <c r="T3" s="840"/>
      <c r="U3" s="841"/>
      <c r="V3" s="842"/>
    </row>
    <row r="4" spans="1:25" s="838" customFormat="1" ht="3" customHeight="1">
      <c r="A4" s="839"/>
      <c r="B4" s="4559"/>
      <c r="C4" s="4559"/>
      <c r="D4" s="840"/>
      <c r="E4" s="844"/>
      <c r="F4" s="845"/>
      <c r="G4" s="845"/>
      <c r="H4" s="845"/>
      <c r="I4" s="845"/>
      <c r="J4" s="845"/>
      <c r="K4" s="845"/>
      <c r="L4" s="845"/>
      <c r="M4" s="845"/>
      <c r="N4" s="845"/>
      <c r="O4" s="840"/>
      <c r="P4" s="840"/>
      <c r="Q4" s="840"/>
      <c r="R4" s="840"/>
      <c r="S4" s="840"/>
      <c r="T4" s="840"/>
      <c r="U4" s="841"/>
      <c r="V4" s="842"/>
    </row>
    <row r="5" spans="1:25" s="838" customFormat="1" ht="12.75" customHeight="1">
      <c r="A5" s="846" t="s">
        <v>2016</v>
      </c>
      <c r="B5" s="4559"/>
      <c r="C5" s="4559"/>
      <c r="D5" s="840"/>
      <c r="E5" s="840"/>
      <c r="F5" s="840"/>
      <c r="G5" s="840"/>
      <c r="H5" s="840"/>
      <c r="I5" s="840"/>
      <c r="J5" s="840"/>
      <c r="K5" s="840"/>
      <c r="L5" s="840"/>
      <c r="M5" s="840"/>
      <c r="N5" s="840"/>
      <c r="O5" s="840"/>
      <c r="P5" s="840"/>
      <c r="Q5" s="840"/>
      <c r="R5" s="840"/>
      <c r="S5" s="840"/>
      <c r="T5" s="840"/>
      <c r="U5" s="841"/>
      <c r="V5" s="842"/>
    </row>
    <row r="6" spans="1:25" s="838" customFormat="1" ht="31.5" customHeight="1">
      <c r="A6" s="839"/>
      <c r="B6" s="847" t="s">
        <v>597</v>
      </c>
      <c r="C6" s="4622" t="s">
        <v>2020</v>
      </c>
      <c r="D6" s="4622"/>
      <c r="E6" s="4622"/>
      <c r="F6" s="4622"/>
      <c r="G6" s="4622"/>
      <c r="H6" s="4622"/>
      <c r="I6" s="4622"/>
      <c r="J6" s="4622"/>
      <c r="K6" s="4622"/>
      <c r="L6" s="4623"/>
      <c r="M6" s="4624"/>
      <c r="N6" s="847" t="s">
        <v>598</v>
      </c>
      <c r="O6" s="4625" t="s">
        <v>2017</v>
      </c>
      <c r="P6" s="4625"/>
      <c r="Q6" s="4625"/>
      <c r="R6" s="4625"/>
      <c r="S6" s="4625"/>
      <c r="T6" s="4625"/>
      <c r="U6" s="841"/>
      <c r="V6" s="842"/>
      <c r="X6" s="848"/>
      <c r="Y6" s="838" t="s">
        <v>654</v>
      </c>
    </row>
    <row r="7" spans="1:25" s="838" customFormat="1" ht="3" customHeight="1">
      <c r="A7" s="839"/>
      <c r="B7" s="840"/>
      <c r="C7" s="840"/>
      <c r="D7" s="840"/>
      <c r="E7" s="840"/>
      <c r="F7" s="840"/>
      <c r="G7" s="840"/>
      <c r="H7" s="840"/>
      <c r="I7" s="840"/>
      <c r="J7" s="840"/>
      <c r="K7" s="840"/>
      <c r="L7" s="840"/>
      <c r="M7" s="840"/>
      <c r="N7" s="840"/>
      <c r="O7" s="840"/>
      <c r="P7" s="840"/>
      <c r="Q7" s="840"/>
      <c r="R7" s="840"/>
      <c r="S7" s="840"/>
      <c r="T7" s="840"/>
      <c r="U7" s="841"/>
      <c r="V7" s="842"/>
    </row>
    <row r="8" spans="1:25" s="838" customFormat="1" ht="12.75" customHeight="1">
      <c r="A8" s="839"/>
      <c r="B8" s="849" t="s">
        <v>599</v>
      </c>
      <c r="C8" s="840"/>
      <c r="D8" s="840"/>
      <c r="E8" s="840"/>
      <c r="F8" s="840"/>
      <c r="G8" s="840"/>
      <c r="H8" s="840"/>
      <c r="I8" s="840"/>
      <c r="J8" s="840"/>
      <c r="K8" s="840"/>
      <c r="L8" s="840"/>
      <c r="M8" s="840"/>
      <c r="N8" s="840"/>
      <c r="O8" s="840"/>
      <c r="P8" s="840"/>
      <c r="Q8" s="840"/>
      <c r="R8" s="840"/>
      <c r="S8" s="840"/>
      <c r="T8" s="840"/>
      <c r="U8" s="841"/>
      <c r="V8" s="842"/>
    </row>
    <row r="9" spans="1:25" s="838" customFormat="1" ht="16.5" customHeight="1">
      <c r="A9" s="839"/>
      <c r="B9" s="4588" t="s">
        <v>600</v>
      </c>
      <c r="C9" s="4588"/>
      <c r="D9" s="4588"/>
      <c r="E9" s="4588"/>
      <c r="F9" s="4588"/>
      <c r="G9" s="4588"/>
      <c r="H9" s="4626"/>
      <c r="I9" s="850" t="s">
        <v>651</v>
      </c>
      <c r="J9" s="4627" t="s">
        <v>601</v>
      </c>
      <c r="K9" s="4627"/>
      <c r="L9" s="4628"/>
      <c r="M9" s="850" t="s">
        <v>650</v>
      </c>
      <c r="N9" s="4633" t="s">
        <v>637</v>
      </c>
      <c r="O9" s="4633"/>
      <c r="P9" s="4633"/>
      <c r="Q9" s="4634"/>
      <c r="R9" s="850" t="s">
        <v>652</v>
      </c>
      <c r="S9" s="4627" t="s">
        <v>649</v>
      </c>
      <c r="T9" s="4628"/>
      <c r="U9" s="841"/>
      <c r="V9" s="842"/>
    </row>
    <row r="10" spans="1:25" s="838" customFormat="1" ht="11.25" customHeight="1">
      <c r="A10" s="839"/>
      <c r="B10" s="4588"/>
      <c r="C10" s="4588"/>
      <c r="D10" s="4588"/>
      <c r="E10" s="4588"/>
      <c r="F10" s="4588"/>
      <c r="G10" s="4588"/>
      <c r="H10" s="4626"/>
      <c r="I10" s="851"/>
      <c r="J10" s="4629"/>
      <c r="K10" s="4629"/>
      <c r="L10" s="4630"/>
      <c r="M10" s="851"/>
      <c r="N10" s="4635"/>
      <c r="O10" s="4635"/>
      <c r="P10" s="4635"/>
      <c r="Q10" s="4636"/>
      <c r="R10" s="851"/>
      <c r="S10" s="4629"/>
      <c r="T10" s="4630"/>
      <c r="U10" s="841"/>
      <c r="V10" s="842"/>
    </row>
    <row r="11" spans="1:25" s="838" customFormat="1" ht="10.5" customHeight="1">
      <c r="A11" s="839"/>
      <c r="B11" s="4639" t="s">
        <v>2009</v>
      </c>
      <c r="C11" s="4639"/>
      <c r="D11" s="4639"/>
      <c r="E11" s="4639"/>
      <c r="F11" s="4639"/>
      <c r="G11" s="4639"/>
      <c r="H11" s="842"/>
      <c r="I11" s="852"/>
      <c r="J11" s="4631"/>
      <c r="K11" s="4631"/>
      <c r="L11" s="4632"/>
      <c r="M11" s="852"/>
      <c r="N11" s="4637"/>
      <c r="O11" s="4637"/>
      <c r="P11" s="4637"/>
      <c r="Q11" s="4638"/>
      <c r="R11" s="852"/>
      <c r="S11" s="4631"/>
      <c r="T11" s="4632"/>
      <c r="U11" s="841"/>
      <c r="V11" s="853"/>
    </row>
    <row r="12" spans="1:25" s="838" customFormat="1" ht="11.25" customHeight="1">
      <c r="A12" s="839"/>
      <c r="B12" s="4639"/>
      <c r="C12" s="4639"/>
      <c r="D12" s="4639"/>
      <c r="E12" s="4639"/>
      <c r="F12" s="4639"/>
      <c r="G12" s="4639"/>
      <c r="H12" s="840"/>
      <c r="I12" s="854"/>
      <c r="J12" s="855"/>
      <c r="K12" s="855"/>
      <c r="L12" s="856" t="s">
        <v>602</v>
      </c>
      <c r="M12" s="854" t="s">
        <v>603</v>
      </c>
      <c r="N12" s="855"/>
      <c r="O12" s="855"/>
      <c r="P12" s="855"/>
      <c r="Q12" s="856" t="s">
        <v>602</v>
      </c>
      <c r="R12" s="854" t="s">
        <v>604</v>
      </c>
      <c r="S12" s="855"/>
      <c r="T12" s="856" t="s">
        <v>602</v>
      </c>
      <c r="U12" s="4619" t="s">
        <v>605</v>
      </c>
      <c r="V12" s="842"/>
    </row>
    <row r="13" spans="1:25" s="838" customFormat="1" ht="18.75" customHeight="1">
      <c r="A13" s="839"/>
      <c r="B13" s="4639"/>
      <c r="C13" s="4639"/>
      <c r="D13" s="4639"/>
      <c r="E13" s="4639"/>
      <c r="F13" s="4639"/>
      <c r="G13" s="4639"/>
      <c r="H13" s="840"/>
      <c r="I13" s="4611">
        <v>60000</v>
      </c>
      <c r="J13" s="4612"/>
      <c r="K13" s="4612"/>
      <c r="L13" s="4620"/>
      <c r="M13" s="4611">
        <v>60000</v>
      </c>
      <c r="N13" s="4612"/>
      <c r="O13" s="4612"/>
      <c r="P13" s="4612"/>
      <c r="Q13" s="4620"/>
      <c r="R13" s="4611"/>
      <c r="S13" s="4612"/>
      <c r="T13" s="4620"/>
      <c r="U13" s="4619"/>
      <c r="V13" s="842"/>
    </row>
    <row r="14" spans="1:25" s="838" customFormat="1" ht="23.25" customHeight="1">
      <c r="A14" s="839"/>
      <c r="B14" s="4589"/>
      <c r="C14" s="4589"/>
      <c r="D14" s="4589"/>
      <c r="E14" s="4589"/>
      <c r="F14" s="4589"/>
      <c r="G14" s="4589"/>
      <c r="H14" s="840"/>
      <c r="I14" s="4621" t="s">
        <v>606</v>
      </c>
      <c r="J14" s="4621"/>
      <c r="K14" s="4621"/>
      <c r="L14" s="4621"/>
      <c r="M14" s="4621"/>
      <c r="N14" s="4621"/>
      <c r="O14" s="4621"/>
      <c r="P14" s="4621"/>
      <c r="Q14" s="4621"/>
      <c r="R14" s="4621"/>
      <c r="S14" s="4621"/>
      <c r="T14" s="4621"/>
      <c r="U14" s="4619"/>
      <c r="V14" s="842"/>
    </row>
    <row r="15" spans="1:25" s="838" customFormat="1" ht="22.5" customHeight="1">
      <c r="A15" s="839"/>
      <c r="B15" s="849" t="s">
        <v>607</v>
      </c>
      <c r="C15" s="840"/>
      <c r="D15" s="840"/>
      <c r="E15" s="840"/>
      <c r="F15" s="4588" t="s">
        <v>608</v>
      </c>
      <c r="G15" s="4589"/>
      <c r="H15" s="4589"/>
      <c r="I15" s="4589"/>
      <c r="J15" s="4589"/>
      <c r="K15" s="4589"/>
      <c r="L15" s="4589"/>
      <c r="M15" s="4589"/>
      <c r="N15" s="4589"/>
      <c r="O15" s="4589"/>
      <c r="P15" s="4589"/>
      <c r="Q15" s="4589"/>
      <c r="R15" s="840"/>
      <c r="S15" s="840"/>
      <c r="T15" s="840"/>
      <c r="U15" s="4619"/>
      <c r="V15" s="842"/>
    </row>
    <row r="16" spans="1:25" s="838" customFormat="1" ht="34.5" customHeight="1">
      <c r="A16" s="839"/>
      <c r="B16" s="4570" t="s">
        <v>638</v>
      </c>
      <c r="C16" s="4570"/>
      <c r="D16" s="4570" t="s">
        <v>639</v>
      </c>
      <c r="E16" s="4570"/>
      <c r="F16" s="4570" t="s">
        <v>640</v>
      </c>
      <c r="G16" s="4570"/>
      <c r="H16" s="4570"/>
      <c r="I16" s="4570"/>
      <c r="J16" s="4570"/>
      <c r="K16" s="4570"/>
      <c r="L16" s="4570"/>
      <c r="M16" s="4571" t="s">
        <v>641</v>
      </c>
      <c r="N16" s="4572"/>
      <c r="O16" s="4572"/>
      <c r="P16" s="4572"/>
      <c r="Q16" s="4573"/>
      <c r="R16" s="4574" t="s">
        <v>648</v>
      </c>
      <c r="S16" s="4575"/>
      <c r="T16" s="4576"/>
      <c r="U16" s="4619"/>
      <c r="V16" s="857"/>
    </row>
    <row r="17" spans="1:22" s="838" customFormat="1" ht="9.75" customHeight="1">
      <c r="A17" s="839"/>
      <c r="B17" s="4608" t="s">
        <v>2017</v>
      </c>
      <c r="C17" s="4608"/>
      <c r="D17" s="4608" t="s">
        <v>2022</v>
      </c>
      <c r="E17" s="4608"/>
      <c r="F17" s="858" t="s">
        <v>2021</v>
      </c>
      <c r="G17" s="859" t="s">
        <v>609</v>
      </c>
      <c r="H17" s="859"/>
      <c r="I17" s="859"/>
      <c r="J17" s="860" t="s">
        <v>1953</v>
      </c>
      <c r="K17" s="859" t="s">
        <v>610</v>
      </c>
      <c r="L17" s="861"/>
      <c r="M17" s="4609">
        <v>4000</v>
      </c>
      <c r="N17" s="4610"/>
      <c r="O17" s="4610"/>
      <c r="P17" s="4610"/>
      <c r="Q17" s="856" t="s">
        <v>602</v>
      </c>
      <c r="R17" s="4609"/>
      <c r="S17" s="4610"/>
      <c r="T17" s="856" t="s">
        <v>602</v>
      </c>
      <c r="U17" s="4619"/>
      <c r="V17" s="842"/>
    </row>
    <row r="18" spans="1:22" s="838" customFormat="1" ht="9.75" customHeight="1">
      <c r="A18" s="839"/>
      <c r="B18" s="4608"/>
      <c r="C18" s="4608"/>
      <c r="D18" s="4608"/>
      <c r="E18" s="4608"/>
      <c r="F18" s="862" t="s">
        <v>1952</v>
      </c>
      <c r="G18" s="863" t="s">
        <v>611</v>
      </c>
      <c r="H18" s="863"/>
      <c r="I18" s="863"/>
      <c r="J18" s="864" t="s">
        <v>1953</v>
      </c>
      <c r="K18" s="863" t="s">
        <v>612</v>
      </c>
      <c r="L18" s="865"/>
      <c r="M18" s="4611"/>
      <c r="N18" s="4612"/>
      <c r="O18" s="4612"/>
      <c r="P18" s="4612"/>
      <c r="Q18" s="866"/>
      <c r="R18" s="4611"/>
      <c r="S18" s="4612"/>
      <c r="T18" s="866"/>
      <c r="U18" s="4619"/>
      <c r="V18" s="842"/>
    </row>
    <row r="19" spans="1:22" s="838" customFormat="1" ht="9.75" customHeight="1">
      <c r="A19" s="839"/>
      <c r="B19" s="4618"/>
      <c r="C19" s="4618"/>
      <c r="D19" s="4618" t="s">
        <v>2023</v>
      </c>
      <c r="E19" s="4618"/>
      <c r="F19" s="858" t="s">
        <v>1952</v>
      </c>
      <c r="G19" s="859" t="s">
        <v>609</v>
      </c>
      <c r="H19" s="859"/>
      <c r="I19" s="859"/>
      <c r="J19" s="860" t="s">
        <v>1953</v>
      </c>
      <c r="K19" s="859" t="s">
        <v>613</v>
      </c>
      <c r="L19" s="861"/>
      <c r="M19" s="4609">
        <v>1800</v>
      </c>
      <c r="N19" s="4610"/>
      <c r="O19" s="4610"/>
      <c r="P19" s="4610"/>
      <c r="Q19" s="837"/>
      <c r="R19" s="4609"/>
      <c r="S19" s="4610"/>
      <c r="T19" s="837"/>
      <c r="U19" s="4619"/>
      <c r="V19" s="842"/>
    </row>
    <row r="20" spans="1:22" s="838" customFormat="1" ht="9.75" customHeight="1">
      <c r="A20" s="839"/>
      <c r="B20" s="4618"/>
      <c r="C20" s="4618"/>
      <c r="D20" s="4618"/>
      <c r="E20" s="4618"/>
      <c r="F20" s="862" t="s">
        <v>2021</v>
      </c>
      <c r="G20" s="863" t="s">
        <v>611</v>
      </c>
      <c r="H20" s="863"/>
      <c r="I20" s="863"/>
      <c r="J20" s="864" t="s">
        <v>1953</v>
      </c>
      <c r="K20" s="863" t="s">
        <v>612</v>
      </c>
      <c r="L20" s="865"/>
      <c r="M20" s="4611"/>
      <c r="N20" s="4612"/>
      <c r="O20" s="4612"/>
      <c r="P20" s="4612"/>
      <c r="Q20" s="866"/>
      <c r="R20" s="4611"/>
      <c r="S20" s="4612"/>
      <c r="T20" s="866"/>
      <c r="U20" s="4619"/>
      <c r="V20" s="842"/>
    </row>
    <row r="21" spans="1:22" s="838" customFormat="1" ht="9.75" customHeight="1">
      <c r="A21" s="839"/>
      <c r="B21" s="4608"/>
      <c r="C21" s="4608"/>
      <c r="D21" s="4608" t="s">
        <v>2024</v>
      </c>
      <c r="E21" s="4608"/>
      <c r="F21" s="858" t="s">
        <v>2021</v>
      </c>
      <c r="G21" s="859" t="s">
        <v>609</v>
      </c>
      <c r="H21" s="859"/>
      <c r="I21" s="859"/>
      <c r="J21" s="860" t="s">
        <v>1953</v>
      </c>
      <c r="K21" s="859" t="s">
        <v>613</v>
      </c>
      <c r="L21" s="861"/>
      <c r="M21" s="4609">
        <v>12000</v>
      </c>
      <c r="N21" s="4610"/>
      <c r="O21" s="4610"/>
      <c r="P21" s="4610"/>
      <c r="Q21" s="837"/>
      <c r="R21" s="4609"/>
      <c r="S21" s="4610"/>
      <c r="T21" s="837"/>
      <c r="U21" s="4619"/>
      <c r="V21" s="842"/>
    </row>
    <row r="22" spans="1:22" s="838" customFormat="1" ht="9.75" customHeight="1">
      <c r="A22" s="839"/>
      <c r="B22" s="4608"/>
      <c r="C22" s="4608"/>
      <c r="D22" s="4608"/>
      <c r="E22" s="4608"/>
      <c r="F22" s="862" t="s">
        <v>1952</v>
      </c>
      <c r="G22" s="863" t="s">
        <v>611</v>
      </c>
      <c r="H22" s="863"/>
      <c r="I22" s="863"/>
      <c r="J22" s="864" t="s">
        <v>1953</v>
      </c>
      <c r="K22" s="863" t="s">
        <v>612</v>
      </c>
      <c r="L22" s="865"/>
      <c r="M22" s="4611"/>
      <c r="N22" s="4612"/>
      <c r="O22" s="4612"/>
      <c r="P22" s="4612"/>
      <c r="Q22" s="866"/>
      <c r="R22" s="4611"/>
      <c r="S22" s="4612"/>
      <c r="T22" s="866"/>
      <c r="U22" s="4619"/>
      <c r="V22" s="842"/>
    </row>
    <row r="23" spans="1:22" s="838" customFormat="1" ht="9.75" customHeight="1">
      <c r="A23" s="839"/>
      <c r="B23" s="4608"/>
      <c r="C23" s="4608"/>
      <c r="D23" s="4608" t="s">
        <v>2025</v>
      </c>
      <c r="E23" s="4608"/>
      <c r="F23" s="858" t="s">
        <v>1953</v>
      </c>
      <c r="G23" s="859" t="s">
        <v>609</v>
      </c>
      <c r="H23" s="859"/>
      <c r="I23" s="859"/>
      <c r="J23" s="860" t="s">
        <v>1953</v>
      </c>
      <c r="K23" s="859" t="s">
        <v>613</v>
      </c>
      <c r="L23" s="861"/>
      <c r="M23" s="4609">
        <v>5000</v>
      </c>
      <c r="N23" s="4610"/>
      <c r="O23" s="4610"/>
      <c r="P23" s="4610"/>
      <c r="Q23" s="837"/>
      <c r="R23" s="4609"/>
      <c r="S23" s="4610"/>
      <c r="T23" s="837"/>
      <c r="U23" s="4619"/>
      <c r="V23" s="842"/>
    </row>
    <row r="24" spans="1:22" s="838" customFormat="1" ht="9.75" customHeight="1">
      <c r="A24" s="839"/>
      <c r="B24" s="4608"/>
      <c r="C24" s="4608"/>
      <c r="D24" s="4608"/>
      <c r="E24" s="4608"/>
      <c r="F24" s="862" t="s">
        <v>2021</v>
      </c>
      <c r="G24" s="863" t="s">
        <v>611</v>
      </c>
      <c r="H24" s="863"/>
      <c r="I24" s="863"/>
      <c r="J24" s="864" t="s">
        <v>1953</v>
      </c>
      <c r="K24" s="863" t="s">
        <v>612</v>
      </c>
      <c r="L24" s="865"/>
      <c r="M24" s="4611"/>
      <c r="N24" s="4612"/>
      <c r="O24" s="4612"/>
      <c r="P24" s="4612"/>
      <c r="Q24" s="866"/>
      <c r="R24" s="4611"/>
      <c r="S24" s="4612"/>
      <c r="T24" s="866"/>
      <c r="U24" s="4619"/>
      <c r="V24" s="842"/>
    </row>
    <row r="25" spans="1:22" s="838" customFormat="1" ht="9.75" customHeight="1">
      <c r="A25" s="839"/>
      <c r="B25" s="4608"/>
      <c r="C25" s="4608"/>
      <c r="D25" s="4608" t="s">
        <v>2026</v>
      </c>
      <c r="E25" s="4608"/>
      <c r="F25" s="858" t="s">
        <v>2021</v>
      </c>
      <c r="G25" s="859" t="s">
        <v>609</v>
      </c>
      <c r="H25" s="859"/>
      <c r="I25" s="859"/>
      <c r="J25" s="860" t="s">
        <v>1953</v>
      </c>
      <c r="K25" s="859" t="s">
        <v>613</v>
      </c>
      <c r="L25" s="861"/>
      <c r="M25" s="4609">
        <v>150000</v>
      </c>
      <c r="N25" s="4610"/>
      <c r="O25" s="4610"/>
      <c r="P25" s="4610"/>
      <c r="Q25" s="837"/>
      <c r="R25" s="4609">
        <v>60000</v>
      </c>
      <c r="S25" s="4610"/>
      <c r="T25" s="837"/>
      <c r="U25" s="4619"/>
      <c r="V25" s="842"/>
    </row>
    <row r="26" spans="1:22" s="838" customFormat="1" ht="9.75" customHeight="1">
      <c r="A26" s="839"/>
      <c r="B26" s="4608"/>
      <c r="C26" s="4608"/>
      <c r="D26" s="4608"/>
      <c r="E26" s="4608"/>
      <c r="F26" s="862" t="s">
        <v>1953</v>
      </c>
      <c r="G26" s="863" t="s">
        <v>611</v>
      </c>
      <c r="H26" s="863"/>
      <c r="I26" s="863"/>
      <c r="J26" s="864" t="s">
        <v>1953</v>
      </c>
      <c r="K26" s="863" t="s">
        <v>612</v>
      </c>
      <c r="L26" s="865"/>
      <c r="M26" s="4611"/>
      <c r="N26" s="4612"/>
      <c r="O26" s="4612"/>
      <c r="P26" s="4612"/>
      <c r="Q26" s="866"/>
      <c r="R26" s="4611"/>
      <c r="S26" s="4612"/>
      <c r="T26" s="866"/>
      <c r="U26" s="4619"/>
      <c r="V26" s="842"/>
    </row>
    <row r="27" spans="1:22" s="838" customFormat="1" ht="9.75" customHeight="1">
      <c r="A27" s="839"/>
      <c r="B27" s="4608"/>
      <c r="C27" s="4608"/>
      <c r="D27" s="4608" t="s">
        <v>2027</v>
      </c>
      <c r="E27" s="4608"/>
      <c r="F27" s="858" t="s">
        <v>1953</v>
      </c>
      <c r="G27" s="859" t="s">
        <v>609</v>
      </c>
      <c r="H27" s="859"/>
      <c r="I27" s="859"/>
      <c r="J27" s="860" t="s">
        <v>1953</v>
      </c>
      <c r="K27" s="859" t="s">
        <v>613</v>
      </c>
      <c r="L27" s="861"/>
      <c r="M27" s="4609">
        <v>25000</v>
      </c>
      <c r="N27" s="4610"/>
      <c r="O27" s="4610"/>
      <c r="P27" s="4610"/>
      <c r="Q27" s="837"/>
      <c r="R27" s="4609"/>
      <c r="S27" s="4610"/>
      <c r="T27" s="837"/>
      <c r="U27" s="4619"/>
      <c r="V27" s="842"/>
    </row>
    <row r="28" spans="1:22" s="838" customFormat="1" ht="9.75" customHeight="1">
      <c r="A28" s="839"/>
      <c r="B28" s="4608"/>
      <c r="C28" s="4608"/>
      <c r="D28" s="4608"/>
      <c r="E28" s="4608"/>
      <c r="F28" s="862" t="s">
        <v>2021</v>
      </c>
      <c r="G28" s="863" t="s">
        <v>611</v>
      </c>
      <c r="H28" s="863"/>
      <c r="I28" s="863"/>
      <c r="J28" s="864" t="s">
        <v>1953</v>
      </c>
      <c r="K28" s="863" t="s">
        <v>612</v>
      </c>
      <c r="L28" s="865"/>
      <c r="M28" s="4611"/>
      <c r="N28" s="4612"/>
      <c r="O28" s="4612"/>
      <c r="P28" s="4612"/>
      <c r="Q28" s="866"/>
      <c r="R28" s="4611"/>
      <c r="S28" s="4612"/>
      <c r="T28" s="866"/>
      <c r="U28" s="4619"/>
      <c r="V28" s="842"/>
    </row>
    <row r="29" spans="1:22" s="838" customFormat="1" ht="9.75" customHeight="1">
      <c r="A29" s="839"/>
      <c r="B29" s="4608" t="s">
        <v>2028</v>
      </c>
      <c r="C29" s="4608"/>
      <c r="D29" s="4608" t="s">
        <v>2022</v>
      </c>
      <c r="E29" s="4608"/>
      <c r="F29" s="858" t="s">
        <v>2021</v>
      </c>
      <c r="G29" s="859" t="s">
        <v>609</v>
      </c>
      <c r="H29" s="859"/>
      <c r="I29" s="859"/>
      <c r="J29" s="860" t="s">
        <v>1953</v>
      </c>
      <c r="K29" s="859" t="s">
        <v>613</v>
      </c>
      <c r="L29" s="861"/>
      <c r="M29" s="4609">
        <v>8000</v>
      </c>
      <c r="N29" s="4610"/>
      <c r="O29" s="4610"/>
      <c r="P29" s="4610"/>
      <c r="Q29" s="837"/>
      <c r="R29" s="4609"/>
      <c r="S29" s="4610"/>
      <c r="T29" s="837"/>
      <c r="U29" s="4619"/>
      <c r="V29" s="842"/>
    </row>
    <row r="30" spans="1:22" s="838" customFormat="1" ht="9.75" customHeight="1">
      <c r="A30" s="839"/>
      <c r="B30" s="4608"/>
      <c r="C30" s="4608"/>
      <c r="D30" s="4608"/>
      <c r="E30" s="4608"/>
      <c r="F30" s="862" t="s">
        <v>1953</v>
      </c>
      <c r="G30" s="863" t="s">
        <v>611</v>
      </c>
      <c r="H30" s="863"/>
      <c r="I30" s="863"/>
      <c r="J30" s="864" t="s">
        <v>1953</v>
      </c>
      <c r="K30" s="863" t="s">
        <v>612</v>
      </c>
      <c r="L30" s="865"/>
      <c r="M30" s="4611"/>
      <c r="N30" s="4612"/>
      <c r="O30" s="4612"/>
      <c r="P30" s="4612"/>
      <c r="Q30" s="866"/>
      <c r="R30" s="4611"/>
      <c r="S30" s="4612"/>
      <c r="T30" s="866"/>
      <c r="U30" s="4619"/>
      <c r="V30" s="842"/>
    </row>
    <row r="31" spans="1:22" s="838" customFormat="1" ht="9.75" customHeight="1">
      <c r="A31" s="839"/>
      <c r="B31" s="4608"/>
      <c r="C31" s="4608"/>
      <c r="D31" s="4608" t="s">
        <v>2023</v>
      </c>
      <c r="E31" s="4608"/>
      <c r="F31" s="858" t="s">
        <v>1953</v>
      </c>
      <c r="G31" s="859" t="s">
        <v>609</v>
      </c>
      <c r="H31" s="859"/>
      <c r="I31" s="859"/>
      <c r="J31" s="860" t="s">
        <v>1953</v>
      </c>
      <c r="K31" s="859" t="s">
        <v>613</v>
      </c>
      <c r="L31" s="861"/>
      <c r="M31" s="4609">
        <v>1000</v>
      </c>
      <c r="N31" s="4610"/>
      <c r="O31" s="4610"/>
      <c r="P31" s="4610"/>
      <c r="Q31" s="837"/>
      <c r="R31" s="4609"/>
      <c r="S31" s="4610"/>
      <c r="T31" s="837"/>
      <c r="U31" s="4619"/>
      <c r="V31" s="842"/>
    </row>
    <row r="32" spans="1:22" s="838" customFormat="1" ht="9.75" customHeight="1">
      <c r="A32" s="839"/>
      <c r="B32" s="4608"/>
      <c r="C32" s="4608"/>
      <c r="D32" s="4608"/>
      <c r="E32" s="4608"/>
      <c r="F32" s="862" t="s">
        <v>2021</v>
      </c>
      <c r="G32" s="863" t="s">
        <v>611</v>
      </c>
      <c r="H32" s="863"/>
      <c r="I32" s="863"/>
      <c r="J32" s="864" t="s">
        <v>1953</v>
      </c>
      <c r="K32" s="863" t="s">
        <v>612</v>
      </c>
      <c r="L32" s="865"/>
      <c r="M32" s="4611"/>
      <c r="N32" s="4612"/>
      <c r="O32" s="4612"/>
      <c r="P32" s="4612"/>
      <c r="Q32" s="866"/>
      <c r="R32" s="4611"/>
      <c r="S32" s="4612"/>
      <c r="T32" s="866"/>
      <c r="U32" s="4619"/>
      <c r="V32" s="842"/>
    </row>
    <row r="33" spans="1:22" s="838" customFormat="1" ht="9.75" customHeight="1">
      <c r="A33" s="839"/>
      <c r="B33" s="4608"/>
      <c r="C33" s="4608"/>
      <c r="D33" s="4608" t="s">
        <v>2029</v>
      </c>
      <c r="E33" s="4608"/>
      <c r="F33" s="858" t="s">
        <v>2021</v>
      </c>
      <c r="G33" s="859" t="s">
        <v>609</v>
      </c>
      <c r="H33" s="859"/>
      <c r="I33" s="859"/>
      <c r="J33" s="860" t="s">
        <v>1953</v>
      </c>
      <c r="K33" s="859" t="s">
        <v>613</v>
      </c>
      <c r="L33" s="861"/>
      <c r="M33" s="4609">
        <v>15000</v>
      </c>
      <c r="N33" s="4610"/>
      <c r="O33" s="4610"/>
      <c r="P33" s="4610"/>
      <c r="Q33" s="837"/>
      <c r="R33" s="4609"/>
      <c r="S33" s="4610"/>
      <c r="T33" s="837"/>
      <c r="U33" s="4619"/>
      <c r="V33" s="842"/>
    </row>
    <row r="34" spans="1:22" s="838" customFormat="1" ht="9.75" customHeight="1">
      <c r="A34" s="839"/>
      <c r="B34" s="4608"/>
      <c r="C34" s="4608"/>
      <c r="D34" s="4608"/>
      <c r="E34" s="4608"/>
      <c r="F34" s="862" t="s">
        <v>1953</v>
      </c>
      <c r="G34" s="863" t="s">
        <v>611</v>
      </c>
      <c r="H34" s="863"/>
      <c r="I34" s="863"/>
      <c r="J34" s="864" t="s">
        <v>1953</v>
      </c>
      <c r="K34" s="863" t="s">
        <v>612</v>
      </c>
      <c r="L34" s="865"/>
      <c r="M34" s="4611"/>
      <c r="N34" s="4612"/>
      <c r="O34" s="4612"/>
      <c r="P34" s="4612"/>
      <c r="Q34" s="866"/>
      <c r="R34" s="4611"/>
      <c r="S34" s="4612"/>
      <c r="T34" s="866"/>
      <c r="U34" s="4619"/>
      <c r="V34" s="842"/>
    </row>
    <row r="35" spans="1:22" s="838" customFormat="1" ht="9.75" customHeight="1">
      <c r="A35" s="839"/>
      <c r="B35" s="4608"/>
      <c r="C35" s="4608"/>
      <c r="D35" s="4608" t="s">
        <v>2030</v>
      </c>
      <c r="E35" s="4608"/>
      <c r="F35" s="858" t="s">
        <v>1953</v>
      </c>
      <c r="G35" s="859" t="s">
        <v>609</v>
      </c>
      <c r="H35" s="859"/>
      <c r="I35" s="859"/>
      <c r="J35" s="860" t="s">
        <v>1953</v>
      </c>
      <c r="K35" s="859" t="s">
        <v>613</v>
      </c>
      <c r="L35" s="861"/>
      <c r="M35" s="4609">
        <v>4000</v>
      </c>
      <c r="N35" s="4610"/>
      <c r="O35" s="4610"/>
      <c r="P35" s="4610"/>
      <c r="Q35" s="837"/>
      <c r="R35" s="4609"/>
      <c r="S35" s="4610"/>
      <c r="T35" s="837"/>
      <c r="U35" s="4619"/>
      <c r="V35" s="842"/>
    </row>
    <row r="36" spans="1:22" s="838" customFormat="1" ht="9.75" customHeight="1">
      <c r="A36" s="839"/>
      <c r="B36" s="4608"/>
      <c r="C36" s="4608"/>
      <c r="D36" s="4608"/>
      <c r="E36" s="4608"/>
      <c r="F36" s="862" t="s">
        <v>1953</v>
      </c>
      <c r="G36" s="863" t="s">
        <v>611</v>
      </c>
      <c r="H36" s="863"/>
      <c r="I36" s="863"/>
      <c r="J36" s="864" t="s">
        <v>1953</v>
      </c>
      <c r="K36" s="863" t="s">
        <v>612</v>
      </c>
      <c r="L36" s="865"/>
      <c r="M36" s="4611"/>
      <c r="N36" s="4612"/>
      <c r="O36" s="4612"/>
      <c r="P36" s="4612"/>
      <c r="Q36" s="866"/>
      <c r="R36" s="4611"/>
      <c r="S36" s="4612"/>
      <c r="T36" s="866"/>
      <c r="U36" s="841"/>
      <c r="V36" s="842"/>
    </row>
    <row r="37" spans="1:22" s="838" customFormat="1" ht="9.75" customHeight="1">
      <c r="A37" s="839"/>
      <c r="B37" s="4608" t="s">
        <v>24</v>
      </c>
      <c r="C37" s="4608"/>
      <c r="D37" s="4608" t="s">
        <v>2031</v>
      </c>
      <c r="E37" s="4608"/>
      <c r="F37" s="858" t="s">
        <v>1952</v>
      </c>
      <c r="G37" s="859" t="s">
        <v>609</v>
      </c>
      <c r="H37" s="859"/>
      <c r="I37" s="859"/>
      <c r="J37" s="860" t="s">
        <v>2021</v>
      </c>
      <c r="K37" s="859" t="s">
        <v>613</v>
      </c>
      <c r="L37" s="861"/>
      <c r="M37" s="4609">
        <v>300000</v>
      </c>
      <c r="N37" s="4610"/>
      <c r="O37" s="4610"/>
      <c r="P37" s="4610"/>
      <c r="Q37" s="837"/>
      <c r="R37" s="4609"/>
      <c r="S37" s="4610"/>
      <c r="T37" s="837"/>
      <c r="U37" s="841"/>
      <c r="V37" s="842"/>
    </row>
    <row r="38" spans="1:22" s="838" customFormat="1" ht="9.75" customHeight="1">
      <c r="A38" s="839"/>
      <c r="B38" s="4608"/>
      <c r="C38" s="4608"/>
      <c r="D38" s="4608"/>
      <c r="E38" s="4608"/>
      <c r="F38" s="862" t="s">
        <v>1953</v>
      </c>
      <c r="G38" s="863" t="s">
        <v>611</v>
      </c>
      <c r="H38" s="863"/>
      <c r="I38" s="863"/>
      <c r="J38" s="864" t="s">
        <v>1953</v>
      </c>
      <c r="K38" s="863" t="s">
        <v>612</v>
      </c>
      <c r="L38" s="865"/>
      <c r="M38" s="4611"/>
      <c r="N38" s="4612"/>
      <c r="O38" s="4612"/>
      <c r="P38" s="4612"/>
      <c r="Q38" s="866"/>
      <c r="R38" s="4611"/>
      <c r="S38" s="4612"/>
      <c r="T38" s="866"/>
      <c r="U38" s="841"/>
      <c r="V38" s="842"/>
    </row>
    <row r="39" spans="1:22" s="838" customFormat="1" ht="9.75" customHeight="1">
      <c r="A39" s="839"/>
      <c r="B39" s="4608"/>
      <c r="C39" s="4608"/>
      <c r="D39" s="4608" t="s">
        <v>2022</v>
      </c>
      <c r="E39" s="4608"/>
      <c r="F39" s="858" t="s">
        <v>2021</v>
      </c>
      <c r="G39" s="859" t="s">
        <v>609</v>
      </c>
      <c r="H39" s="859"/>
      <c r="I39" s="859"/>
      <c r="J39" s="860" t="s">
        <v>1953</v>
      </c>
      <c r="K39" s="859" t="s">
        <v>613</v>
      </c>
      <c r="L39" s="861"/>
      <c r="M39" s="4609">
        <v>5000</v>
      </c>
      <c r="N39" s="4610"/>
      <c r="O39" s="4610"/>
      <c r="P39" s="4610"/>
      <c r="Q39" s="837"/>
      <c r="R39" s="4609"/>
      <c r="S39" s="4610"/>
      <c r="T39" s="837"/>
      <c r="U39" s="841"/>
      <c r="V39" s="842"/>
    </row>
    <row r="40" spans="1:22" s="838" customFormat="1" ht="9.75" customHeight="1">
      <c r="A40" s="839"/>
      <c r="B40" s="4608"/>
      <c r="C40" s="4608"/>
      <c r="D40" s="4608"/>
      <c r="E40" s="4608"/>
      <c r="F40" s="862" t="s">
        <v>1953</v>
      </c>
      <c r="G40" s="863" t="s">
        <v>611</v>
      </c>
      <c r="H40" s="863"/>
      <c r="I40" s="863"/>
      <c r="J40" s="864" t="s">
        <v>1953</v>
      </c>
      <c r="K40" s="863" t="s">
        <v>612</v>
      </c>
      <c r="L40" s="865"/>
      <c r="M40" s="4611"/>
      <c r="N40" s="4612"/>
      <c r="O40" s="4612"/>
      <c r="P40" s="4612"/>
      <c r="Q40" s="866"/>
      <c r="R40" s="4611"/>
      <c r="S40" s="4612"/>
      <c r="T40" s="866"/>
      <c r="U40" s="841"/>
      <c r="V40" s="842"/>
    </row>
    <row r="41" spans="1:22" s="838" customFormat="1" ht="9.75" customHeight="1">
      <c r="A41" s="839"/>
      <c r="B41" s="4608"/>
      <c r="C41" s="4608"/>
      <c r="D41" s="4608" t="s">
        <v>2023</v>
      </c>
      <c r="E41" s="4608"/>
      <c r="F41" s="858" t="s">
        <v>1953</v>
      </c>
      <c r="G41" s="859" t="s">
        <v>609</v>
      </c>
      <c r="H41" s="859"/>
      <c r="I41" s="859"/>
      <c r="J41" s="860" t="s">
        <v>1953</v>
      </c>
      <c r="K41" s="859" t="s">
        <v>613</v>
      </c>
      <c r="L41" s="861"/>
      <c r="M41" s="4609">
        <v>600</v>
      </c>
      <c r="N41" s="4610"/>
      <c r="O41" s="4610"/>
      <c r="P41" s="4610"/>
      <c r="Q41" s="837"/>
      <c r="R41" s="4609"/>
      <c r="S41" s="4610"/>
      <c r="T41" s="837"/>
      <c r="U41" s="841"/>
      <c r="V41" s="842"/>
    </row>
    <row r="42" spans="1:22" s="838" customFormat="1" ht="9.75" customHeight="1">
      <c r="A42" s="839"/>
      <c r="B42" s="4608"/>
      <c r="C42" s="4608"/>
      <c r="D42" s="4608"/>
      <c r="E42" s="4608"/>
      <c r="F42" s="862" t="s">
        <v>2021</v>
      </c>
      <c r="G42" s="863" t="s">
        <v>611</v>
      </c>
      <c r="H42" s="863"/>
      <c r="I42" s="863"/>
      <c r="J42" s="864" t="s">
        <v>1953</v>
      </c>
      <c r="K42" s="863" t="s">
        <v>612</v>
      </c>
      <c r="L42" s="865"/>
      <c r="M42" s="4611"/>
      <c r="N42" s="4612"/>
      <c r="O42" s="4612"/>
      <c r="P42" s="4612"/>
      <c r="Q42" s="866"/>
      <c r="R42" s="4611"/>
      <c r="S42" s="4612"/>
      <c r="T42" s="866"/>
      <c r="U42" s="841"/>
      <c r="V42" s="842"/>
    </row>
    <row r="43" spans="1:22" s="838" customFormat="1" ht="9.75" customHeight="1">
      <c r="A43" s="839"/>
      <c r="B43" s="4608"/>
      <c r="C43" s="4608"/>
      <c r="D43" s="4608" t="s">
        <v>2024</v>
      </c>
      <c r="E43" s="4608"/>
      <c r="F43" s="858" t="s">
        <v>2021</v>
      </c>
      <c r="G43" s="859" t="s">
        <v>609</v>
      </c>
      <c r="H43" s="859"/>
      <c r="I43" s="859"/>
      <c r="J43" s="860" t="s">
        <v>1953</v>
      </c>
      <c r="K43" s="859" t="s">
        <v>613</v>
      </c>
      <c r="L43" s="861"/>
      <c r="M43" s="4609">
        <v>15000</v>
      </c>
      <c r="N43" s="4610"/>
      <c r="O43" s="4610"/>
      <c r="P43" s="4610"/>
      <c r="Q43" s="837"/>
      <c r="R43" s="4609"/>
      <c r="S43" s="4610"/>
      <c r="T43" s="837"/>
      <c r="U43" s="841"/>
      <c r="V43" s="842"/>
    </row>
    <row r="44" spans="1:22" s="838" customFormat="1" ht="9.75" customHeight="1">
      <c r="A44" s="839"/>
      <c r="B44" s="4608"/>
      <c r="C44" s="4608"/>
      <c r="D44" s="4608"/>
      <c r="E44" s="4608"/>
      <c r="F44" s="862" t="s">
        <v>1953</v>
      </c>
      <c r="G44" s="863" t="s">
        <v>611</v>
      </c>
      <c r="H44" s="863"/>
      <c r="I44" s="863"/>
      <c r="J44" s="864" t="s">
        <v>1953</v>
      </c>
      <c r="K44" s="863" t="s">
        <v>612</v>
      </c>
      <c r="L44" s="865"/>
      <c r="M44" s="4611"/>
      <c r="N44" s="4612"/>
      <c r="O44" s="4612"/>
      <c r="P44" s="4612"/>
      <c r="Q44" s="866"/>
      <c r="R44" s="4611"/>
      <c r="S44" s="4612"/>
      <c r="T44" s="866"/>
      <c r="U44" s="841"/>
      <c r="V44" s="842"/>
    </row>
    <row r="45" spans="1:22" s="838" customFormat="1" ht="9.75" customHeight="1">
      <c r="A45" s="839"/>
      <c r="B45" s="4608"/>
      <c r="C45" s="4608"/>
      <c r="D45" s="4608" t="s">
        <v>2025</v>
      </c>
      <c r="E45" s="4608"/>
      <c r="F45" s="858" t="s">
        <v>1953</v>
      </c>
      <c r="G45" s="859" t="s">
        <v>609</v>
      </c>
      <c r="H45" s="859"/>
      <c r="I45" s="859"/>
      <c r="J45" s="860" t="s">
        <v>1953</v>
      </c>
      <c r="K45" s="859" t="s">
        <v>613</v>
      </c>
      <c r="L45" s="861"/>
      <c r="M45" s="4609">
        <v>1500</v>
      </c>
      <c r="N45" s="4610"/>
      <c r="O45" s="4610"/>
      <c r="P45" s="4610"/>
      <c r="Q45" s="837"/>
      <c r="R45" s="4609"/>
      <c r="S45" s="4610"/>
      <c r="T45" s="837"/>
      <c r="U45" s="841"/>
      <c r="V45" s="842"/>
    </row>
    <row r="46" spans="1:22" s="838" customFormat="1" ht="9.75" customHeight="1">
      <c r="A46" s="839"/>
      <c r="B46" s="4608"/>
      <c r="C46" s="4608"/>
      <c r="D46" s="4608"/>
      <c r="E46" s="4608"/>
      <c r="F46" s="862" t="s">
        <v>2021</v>
      </c>
      <c r="G46" s="863" t="s">
        <v>611</v>
      </c>
      <c r="H46" s="863"/>
      <c r="I46" s="863"/>
      <c r="J46" s="864" t="s">
        <v>1953</v>
      </c>
      <c r="K46" s="863" t="s">
        <v>612</v>
      </c>
      <c r="L46" s="865"/>
      <c r="M46" s="4611"/>
      <c r="N46" s="4612"/>
      <c r="O46" s="4612"/>
      <c r="P46" s="4612"/>
      <c r="Q46" s="866"/>
      <c r="R46" s="4611"/>
      <c r="S46" s="4612"/>
      <c r="T46" s="866"/>
      <c r="U46" s="841"/>
      <c r="V46" s="842"/>
    </row>
    <row r="47" spans="1:22" s="838" customFormat="1" ht="9.75" customHeight="1">
      <c r="A47" s="839"/>
      <c r="B47" s="4608"/>
      <c r="C47" s="4608"/>
      <c r="D47" s="4608" t="s">
        <v>2026</v>
      </c>
      <c r="E47" s="4608"/>
      <c r="F47" s="858" t="s">
        <v>2021</v>
      </c>
      <c r="G47" s="859" t="s">
        <v>609</v>
      </c>
      <c r="H47" s="859"/>
      <c r="I47" s="859"/>
      <c r="J47" s="860" t="s">
        <v>1953</v>
      </c>
      <c r="K47" s="859" t="s">
        <v>613</v>
      </c>
      <c r="L47" s="861"/>
      <c r="M47" s="4609">
        <v>40000</v>
      </c>
      <c r="N47" s="4610"/>
      <c r="O47" s="4610"/>
      <c r="P47" s="4610"/>
      <c r="Q47" s="837"/>
      <c r="R47" s="4609"/>
      <c r="S47" s="4610"/>
      <c r="T47" s="837"/>
      <c r="U47" s="841"/>
      <c r="V47" s="842"/>
    </row>
    <row r="48" spans="1:22" s="838" customFormat="1" ht="9.75" customHeight="1">
      <c r="A48" s="839"/>
      <c r="B48" s="4608"/>
      <c r="C48" s="4608"/>
      <c r="D48" s="4608"/>
      <c r="E48" s="4608"/>
      <c r="F48" s="862" t="s">
        <v>1953</v>
      </c>
      <c r="G48" s="863" t="s">
        <v>611</v>
      </c>
      <c r="H48" s="863"/>
      <c r="I48" s="863"/>
      <c r="J48" s="864" t="s">
        <v>1953</v>
      </c>
      <c r="K48" s="863" t="s">
        <v>612</v>
      </c>
      <c r="L48" s="865"/>
      <c r="M48" s="4611"/>
      <c r="N48" s="4612"/>
      <c r="O48" s="4612"/>
      <c r="P48" s="4612"/>
      <c r="Q48" s="866"/>
      <c r="R48" s="4611"/>
      <c r="S48" s="4612"/>
      <c r="T48" s="866"/>
      <c r="U48" s="841"/>
      <c r="V48" s="842"/>
    </row>
    <row r="49" spans="1:22" s="838" customFormat="1" ht="2.25" customHeight="1">
      <c r="A49" s="839"/>
      <c r="B49" s="867"/>
      <c r="C49" s="868"/>
      <c r="D49" s="868"/>
      <c r="E49" s="868"/>
      <c r="F49" s="869"/>
      <c r="G49" s="870"/>
      <c r="H49" s="870"/>
      <c r="I49" s="870"/>
      <c r="J49" s="869"/>
      <c r="K49" s="870"/>
      <c r="L49" s="870"/>
      <c r="M49" s="868"/>
      <c r="N49" s="868"/>
      <c r="O49" s="868"/>
      <c r="P49" s="868"/>
      <c r="Q49" s="871"/>
      <c r="R49" s="868"/>
      <c r="S49" s="868"/>
      <c r="T49" s="872"/>
      <c r="U49" s="841"/>
      <c r="V49" s="842"/>
    </row>
    <row r="50" spans="1:22" s="838" customFormat="1" ht="18.75" customHeight="1">
      <c r="A50" s="839"/>
      <c r="B50" s="4613" t="s">
        <v>614</v>
      </c>
      <c r="C50" s="4614"/>
      <c r="D50" s="4614"/>
      <c r="E50" s="4614"/>
      <c r="F50" s="4614"/>
      <c r="G50" s="4614"/>
      <c r="H50" s="4614"/>
      <c r="I50" s="4614"/>
      <c r="J50" s="4614"/>
      <c r="K50" s="4614"/>
      <c r="L50" s="4615"/>
      <c r="M50" s="873" t="s">
        <v>615</v>
      </c>
      <c r="N50" s="4616">
        <f>SUM(M17:P48)+SUM(M75:P136)</f>
        <v>610800</v>
      </c>
      <c r="O50" s="4616"/>
      <c r="P50" s="4616"/>
      <c r="Q50" s="4617"/>
      <c r="R50" s="873" t="s">
        <v>616</v>
      </c>
      <c r="S50" s="4616">
        <f>SUM(R17:S48)+SUM(R75:S136)</f>
        <v>60000</v>
      </c>
      <c r="T50" s="4617"/>
      <c r="U50" s="841"/>
      <c r="V50" s="874"/>
    </row>
    <row r="51" spans="1:22" s="838" customFormat="1" ht="4.5" customHeight="1">
      <c r="A51" s="839"/>
      <c r="B51" s="875"/>
      <c r="C51" s="875"/>
      <c r="D51" s="875"/>
      <c r="E51" s="875"/>
      <c r="F51" s="875"/>
      <c r="G51" s="875"/>
      <c r="H51" s="875"/>
      <c r="I51" s="875"/>
      <c r="J51" s="875"/>
      <c r="K51" s="875"/>
      <c r="L51" s="875"/>
      <c r="M51" s="875"/>
      <c r="N51" s="875"/>
      <c r="O51" s="875"/>
      <c r="P51" s="875"/>
      <c r="Q51" s="875"/>
      <c r="R51" s="875"/>
      <c r="S51" s="875"/>
      <c r="T51" s="875"/>
      <c r="U51" s="841"/>
      <c r="V51" s="874"/>
    </row>
    <row r="52" spans="1:22" s="838" customFormat="1" ht="10.5" customHeight="1">
      <c r="A52" s="839"/>
      <c r="B52" s="4584" t="s">
        <v>617</v>
      </c>
      <c r="C52" s="4584"/>
      <c r="D52" s="4584"/>
      <c r="E52" s="4584"/>
      <c r="F52" s="4584"/>
      <c r="G52" s="4584"/>
      <c r="H52" s="4584"/>
      <c r="I52" s="4584"/>
      <c r="J52" s="4584" t="s">
        <v>618</v>
      </c>
      <c r="K52" s="4604" t="s">
        <v>619</v>
      </c>
      <c r="L52" s="4605"/>
      <c r="M52" s="4605"/>
      <c r="N52" s="4605"/>
      <c r="O52" s="876" t="s">
        <v>602</v>
      </c>
      <c r="P52" s="4584" t="s">
        <v>620</v>
      </c>
      <c r="Q52" s="4604" t="s">
        <v>621</v>
      </c>
      <c r="R52" s="4605"/>
      <c r="S52" s="4605"/>
      <c r="T52" s="856" t="s">
        <v>602</v>
      </c>
      <c r="U52" s="841"/>
      <c r="V52" s="874"/>
    </row>
    <row r="53" spans="1:22" s="838" customFormat="1" ht="15.75" customHeight="1">
      <c r="A53" s="839"/>
      <c r="B53" s="4584"/>
      <c r="C53" s="4584"/>
      <c r="D53" s="4584"/>
      <c r="E53" s="4584"/>
      <c r="F53" s="4584"/>
      <c r="G53" s="4584"/>
      <c r="H53" s="4584"/>
      <c r="I53" s="4584"/>
      <c r="J53" s="4584"/>
      <c r="K53" s="4606">
        <f>M13+N50</f>
        <v>670800</v>
      </c>
      <c r="L53" s="4607"/>
      <c r="M53" s="4607"/>
      <c r="N53" s="4607"/>
      <c r="O53" s="4607"/>
      <c r="P53" s="4584"/>
      <c r="Q53" s="4606">
        <f>R13+S50</f>
        <v>60000</v>
      </c>
      <c r="R53" s="4607"/>
      <c r="S53" s="4607"/>
      <c r="T53" s="4607"/>
      <c r="U53" s="841"/>
      <c r="V53" s="874"/>
    </row>
    <row r="54" spans="1:22" s="838" customFormat="1" ht="2.25" customHeight="1">
      <c r="A54" s="839"/>
      <c r="B54" s="875"/>
      <c r="C54" s="875"/>
      <c r="D54" s="875"/>
      <c r="E54" s="875"/>
      <c r="F54" s="875"/>
      <c r="G54" s="875"/>
      <c r="H54" s="875"/>
      <c r="I54" s="875"/>
      <c r="J54" s="875"/>
      <c r="K54" s="875"/>
      <c r="L54" s="875"/>
      <c r="M54" s="875"/>
      <c r="N54" s="875"/>
      <c r="O54" s="875"/>
      <c r="P54" s="875"/>
      <c r="Q54" s="875"/>
      <c r="R54" s="875"/>
      <c r="S54" s="875"/>
      <c r="T54" s="875"/>
      <c r="U54" s="841"/>
      <c r="V54" s="874"/>
    </row>
    <row r="55" spans="1:22" s="838" customFormat="1" ht="15" customHeight="1">
      <c r="A55" s="839"/>
      <c r="B55" s="877" t="s">
        <v>622</v>
      </c>
      <c r="C55" s="875"/>
      <c r="D55" s="875"/>
      <c r="E55" s="875"/>
      <c r="F55" s="875"/>
      <c r="G55" s="875"/>
      <c r="H55" s="875"/>
      <c r="I55" s="875"/>
      <c r="J55" s="875"/>
      <c r="K55" s="875"/>
      <c r="L55" s="875"/>
      <c r="M55" s="875"/>
      <c r="N55" s="875"/>
      <c r="O55" s="875"/>
      <c r="P55" s="875"/>
      <c r="Q55" s="875"/>
      <c r="R55" s="875"/>
      <c r="S55" s="875"/>
      <c r="T55" s="875"/>
      <c r="U55" s="841"/>
      <c r="V55" s="874"/>
    </row>
    <row r="56" spans="1:22" s="838" customFormat="1" ht="8.25" customHeight="1">
      <c r="A56" s="839"/>
      <c r="B56" s="4577" t="s">
        <v>623</v>
      </c>
      <c r="C56" s="4578"/>
      <c r="D56" s="4600" t="s">
        <v>624</v>
      </c>
      <c r="E56" s="4601"/>
      <c r="F56" s="878" t="s">
        <v>602</v>
      </c>
      <c r="G56" s="4584" t="s">
        <v>618</v>
      </c>
      <c r="H56" s="4584"/>
      <c r="I56" s="875"/>
      <c r="J56" s="875"/>
      <c r="K56" s="875"/>
      <c r="L56" s="875"/>
      <c r="M56" s="875"/>
      <c r="N56" s="875"/>
      <c r="O56" s="875"/>
      <c r="P56" s="875"/>
      <c r="Q56" s="875"/>
      <c r="R56" s="875"/>
      <c r="S56" s="875"/>
      <c r="T56" s="875"/>
      <c r="U56" s="841"/>
      <c r="V56" s="874"/>
    </row>
    <row r="57" spans="1:22" s="838" customFormat="1" ht="16.5" customHeight="1">
      <c r="A57" s="839"/>
      <c r="B57" s="4579"/>
      <c r="C57" s="4580"/>
      <c r="D57" s="4585">
        <f>K53</f>
        <v>670800</v>
      </c>
      <c r="E57" s="4586"/>
      <c r="F57" s="879"/>
      <c r="G57" s="4584"/>
      <c r="H57" s="4584"/>
      <c r="I57" s="875"/>
      <c r="J57" s="875"/>
      <c r="K57" s="875"/>
      <c r="L57" s="875"/>
      <c r="M57" s="875"/>
      <c r="N57" s="875"/>
      <c r="O57" s="875"/>
      <c r="P57" s="875"/>
      <c r="Q57" s="875"/>
      <c r="R57" s="875"/>
      <c r="S57" s="880"/>
      <c r="T57" s="875"/>
      <c r="U57" s="841"/>
      <c r="V57" s="874"/>
    </row>
    <row r="58" spans="1:22" s="838" customFormat="1" ht="25.5" customHeight="1">
      <c r="A58" s="839"/>
      <c r="B58" s="4597" t="s">
        <v>625</v>
      </c>
      <c r="C58" s="4584"/>
      <c r="D58" s="4602">
        <f>Q53</f>
        <v>60000</v>
      </c>
      <c r="E58" s="4603"/>
      <c r="F58" s="881"/>
      <c r="G58" s="4584" t="s">
        <v>620</v>
      </c>
      <c r="H58" s="4584"/>
      <c r="I58" s="875"/>
      <c r="J58" s="875"/>
      <c r="K58" s="875"/>
      <c r="L58" s="875"/>
      <c r="M58" s="875"/>
      <c r="N58" s="875"/>
      <c r="O58" s="875"/>
      <c r="P58" s="875"/>
      <c r="Q58" s="875"/>
      <c r="R58" s="875"/>
      <c r="S58" s="875"/>
      <c r="T58" s="875"/>
      <c r="U58" s="841"/>
      <c r="V58" s="874"/>
    </row>
    <row r="59" spans="1:22" s="838" customFormat="1" ht="8.25" customHeight="1">
      <c r="A59" s="839"/>
      <c r="B59" s="4577" t="s">
        <v>642</v>
      </c>
      <c r="C59" s="4578"/>
      <c r="D59" s="4590" t="s">
        <v>626</v>
      </c>
      <c r="E59" s="4591"/>
      <c r="F59" s="882"/>
      <c r="G59" s="4584" t="s">
        <v>627</v>
      </c>
      <c r="H59" s="4584"/>
      <c r="I59" s="875"/>
      <c r="J59" s="875"/>
      <c r="K59" s="883"/>
      <c r="L59" s="884"/>
      <c r="M59" s="884"/>
      <c r="N59" s="884"/>
      <c r="O59" s="884"/>
      <c r="P59" s="884"/>
      <c r="Q59" s="884"/>
      <c r="R59" s="884"/>
      <c r="S59" s="884"/>
      <c r="T59" s="884"/>
      <c r="U59" s="884"/>
      <c r="V59" s="874"/>
    </row>
    <row r="60" spans="1:22" s="838" customFormat="1" ht="17.25" customHeight="1">
      <c r="A60" s="839"/>
      <c r="B60" s="4579"/>
      <c r="C60" s="4580"/>
      <c r="D60" s="4595">
        <f>INT(IF(D57&lt;D58,0,D57-D58))</f>
        <v>610800</v>
      </c>
      <c r="E60" s="4596"/>
      <c r="F60" s="885"/>
      <c r="G60" s="4584"/>
      <c r="H60" s="4584"/>
      <c r="I60" s="875"/>
      <c r="J60" s="875"/>
      <c r="K60" s="884"/>
      <c r="L60" s="884"/>
      <c r="M60" s="884"/>
      <c r="N60" s="884"/>
      <c r="O60" s="884"/>
      <c r="P60" s="884"/>
      <c r="Q60" s="884"/>
      <c r="R60" s="884"/>
      <c r="S60" s="884"/>
      <c r="T60" s="884"/>
      <c r="U60" s="884"/>
      <c r="V60" s="874"/>
    </row>
    <row r="61" spans="1:22" s="838" customFormat="1" ht="25.5" customHeight="1">
      <c r="A61" s="839"/>
      <c r="B61" s="4597" t="s">
        <v>628</v>
      </c>
      <c r="C61" s="4584"/>
      <c r="D61" s="4598">
        <f ca="1">計算シート!G2</f>
        <v>0</v>
      </c>
      <c r="E61" s="4599"/>
      <c r="F61" s="886"/>
      <c r="G61" s="4584" t="s">
        <v>629</v>
      </c>
      <c r="H61" s="4584"/>
      <c r="I61" s="875"/>
      <c r="J61" s="875"/>
      <c r="K61" s="884"/>
      <c r="L61" s="884"/>
      <c r="M61" s="884"/>
      <c r="N61" s="884"/>
      <c r="O61" s="884"/>
      <c r="P61" s="884"/>
      <c r="Q61" s="884"/>
      <c r="R61" s="884"/>
      <c r="S61" s="884"/>
      <c r="T61" s="884"/>
      <c r="U61" s="884"/>
      <c r="V61" s="874"/>
    </row>
    <row r="62" spans="1:22" s="838" customFormat="1" ht="8.25" customHeight="1">
      <c r="A62" s="839"/>
      <c r="B62" s="4577" t="s">
        <v>643</v>
      </c>
      <c r="C62" s="4578"/>
      <c r="D62" s="4590" t="s">
        <v>630</v>
      </c>
      <c r="E62" s="4591"/>
      <c r="F62" s="882"/>
      <c r="G62" s="4584" t="s">
        <v>631</v>
      </c>
      <c r="H62" s="4584"/>
      <c r="I62" s="875"/>
      <c r="J62" s="875"/>
      <c r="K62" s="884"/>
      <c r="L62" s="884"/>
      <c r="M62" s="884"/>
      <c r="N62" s="884"/>
      <c r="O62" s="884"/>
      <c r="P62" s="884"/>
      <c r="Q62" s="884"/>
      <c r="R62" s="884"/>
      <c r="S62" s="884"/>
      <c r="T62" s="884"/>
      <c r="U62" s="884"/>
      <c r="V62" s="874"/>
    </row>
    <row r="63" spans="1:22" s="838" customFormat="1" ht="17.25" customHeight="1">
      <c r="A63" s="839"/>
      <c r="B63" s="4579"/>
      <c r="C63" s="4580"/>
      <c r="D63" s="4585">
        <f ca="1">INT(IF(D61&gt;0,D61*0.05,0))</f>
        <v>0</v>
      </c>
      <c r="E63" s="4586"/>
      <c r="F63" s="879"/>
      <c r="G63" s="4584"/>
      <c r="H63" s="4584"/>
      <c r="I63" s="875"/>
      <c r="J63" s="875"/>
      <c r="K63" s="884"/>
      <c r="L63" s="884"/>
      <c r="M63" s="884"/>
      <c r="N63" s="884"/>
      <c r="O63" s="884"/>
      <c r="P63" s="884"/>
      <c r="Q63" s="884"/>
      <c r="R63" s="884"/>
      <c r="S63" s="884"/>
      <c r="T63" s="884"/>
      <c r="U63" s="884"/>
      <c r="V63" s="874"/>
    </row>
    <row r="64" spans="1:22" s="838" customFormat="1" ht="25.5" customHeight="1">
      <c r="A64" s="839"/>
      <c r="B64" s="4592" t="s">
        <v>632</v>
      </c>
      <c r="C64" s="4592"/>
      <c r="D64" s="4593">
        <f ca="1">MIN(D63,100000)</f>
        <v>0</v>
      </c>
      <c r="E64" s="4594"/>
      <c r="F64" s="887"/>
      <c r="G64" s="4584" t="s">
        <v>633</v>
      </c>
      <c r="H64" s="4584"/>
      <c r="I64" s="875"/>
      <c r="J64" s="875"/>
      <c r="K64" s="884"/>
      <c r="L64" s="884"/>
      <c r="M64" s="884"/>
      <c r="N64" s="884"/>
      <c r="O64" s="884"/>
      <c r="P64" s="884"/>
      <c r="Q64" s="884"/>
      <c r="R64" s="884"/>
      <c r="S64" s="884"/>
      <c r="T64" s="884"/>
      <c r="U64" s="884"/>
      <c r="V64" s="874"/>
    </row>
    <row r="65" spans="1:22" s="838" customFormat="1" ht="8.25" customHeight="1">
      <c r="A65" s="839"/>
      <c r="B65" s="4577" t="s">
        <v>644</v>
      </c>
      <c r="C65" s="4578"/>
      <c r="D65" s="4581" t="s">
        <v>634</v>
      </c>
      <c r="E65" s="4582"/>
      <c r="F65" s="4583"/>
      <c r="G65" s="4584" t="s">
        <v>635</v>
      </c>
      <c r="H65" s="4584"/>
      <c r="I65" s="875"/>
      <c r="J65" s="875"/>
      <c r="K65" s="883"/>
      <c r="L65" s="884"/>
      <c r="M65" s="884"/>
      <c r="N65" s="884"/>
      <c r="O65" s="884"/>
      <c r="P65" s="884"/>
      <c r="Q65" s="884"/>
      <c r="R65" s="884"/>
      <c r="S65" s="884"/>
      <c r="T65" s="884"/>
      <c r="U65" s="841"/>
      <c r="V65" s="874"/>
    </row>
    <row r="66" spans="1:22" s="838" customFormat="1" ht="17.25" customHeight="1">
      <c r="A66" s="839"/>
      <c r="B66" s="4579"/>
      <c r="C66" s="4580"/>
      <c r="D66" s="4585">
        <f ca="1">INT(IF(D60&lt;D64,0,D60-D64))</f>
        <v>610800</v>
      </c>
      <c r="E66" s="4586"/>
      <c r="F66" s="879"/>
      <c r="G66" s="4584"/>
      <c r="H66" s="4584"/>
      <c r="I66" s="875"/>
      <c r="J66" s="875"/>
      <c r="K66" s="884"/>
      <c r="L66" s="884"/>
      <c r="M66" s="884"/>
      <c r="N66" s="884"/>
      <c r="O66" s="884"/>
      <c r="P66" s="884"/>
      <c r="Q66" s="884"/>
      <c r="R66" s="884"/>
      <c r="S66" s="884"/>
      <c r="T66" s="884"/>
      <c r="U66" s="841"/>
      <c r="V66" s="874"/>
    </row>
    <row r="67" spans="1:22" s="838" customFormat="1" ht="5.25" customHeight="1">
      <c r="A67" s="888"/>
      <c r="B67" s="889"/>
      <c r="C67" s="889"/>
      <c r="D67" s="889"/>
      <c r="E67" s="889"/>
      <c r="F67" s="889"/>
      <c r="G67" s="889"/>
      <c r="H67" s="889"/>
      <c r="I67" s="889"/>
      <c r="J67" s="889"/>
      <c r="K67" s="889"/>
      <c r="L67" s="889"/>
      <c r="M67" s="889"/>
      <c r="N67" s="889"/>
      <c r="O67" s="889"/>
      <c r="P67" s="889"/>
      <c r="Q67" s="889"/>
      <c r="R67" s="889"/>
      <c r="S67" s="889"/>
      <c r="T67" s="889"/>
      <c r="U67" s="890"/>
      <c r="V67" s="866"/>
    </row>
    <row r="68" spans="1:22" s="838" customFormat="1" ht="15" customHeight="1">
      <c r="A68" s="834"/>
      <c r="B68" s="835"/>
      <c r="C68" s="835"/>
      <c r="D68" s="835"/>
      <c r="E68" s="835"/>
      <c r="F68" s="835"/>
      <c r="G68" s="835"/>
      <c r="H68" s="835"/>
      <c r="I68" s="835"/>
      <c r="J68" s="835"/>
      <c r="K68" s="835"/>
      <c r="L68" s="835"/>
      <c r="M68" s="835"/>
      <c r="N68" s="835"/>
      <c r="O68" s="835"/>
      <c r="P68" s="835"/>
      <c r="Q68" s="835"/>
      <c r="R68" s="835"/>
      <c r="S68" s="835"/>
      <c r="T68" s="835"/>
      <c r="U68" s="836"/>
      <c r="V68" s="837"/>
    </row>
    <row r="69" spans="1:22" s="838" customFormat="1" ht="21" customHeight="1">
      <c r="A69" s="839" t="s">
        <v>595</v>
      </c>
      <c r="B69" s="4558" t="s">
        <v>2032</v>
      </c>
      <c r="C69" s="4560"/>
      <c r="D69" s="891" t="str">
        <f>IF(D3="","",D3)</f>
        <v>令和6</v>
      </c>
      <c r="E69" s="844" t="s">
        <v>645</v>
      </c>
      <c r="F69" s="844"/>
      <c r="G69" s="844"/>
      <c r="H69" s="844"/>
      <c r="I69" s="844"/>
      <c r="J69" s="844"/>
      <c r="K69" s="844"/>
      <c r="L69" s="844"/>
      <c r="M69" s="844"/>
      <c r="N69" s="844"/>
      <c r="O69" s="844"/>
      <c r="P69" s="844"/>
      <c r="Q69" s="844"/>
      <c r="R69" s="840"/>
      <c r="S69" s="840"/>
      <c r="T69" s="840"/>
      <c r="U69" s="841"/>
      <c r="V69" s="842"/>
    </row>
    <row r="70" spans="1:22" s="838" customFormat="1" ht="15" customHeight="1">
      <c r="A70" s="839"/>
      <c r="B70" s="4560"/>
      <c r="C70" s="4560"/>
      <c r="D70" s="840"/>
      <c r="E70" s="840"/>
      <c r="F70" s="840"/>
      <c r="G70" s="840"/>
      <c r="H70" s="840"/>
      <c r="I70" s="840"/>
      <c r="J70" s="840"/>
      <c r="K70" s="840"/>
      <c r="L70" s="840"/>
      <c r="M70" s="840"/>
      <c r="N70" s="840"/>
      <c r="O70" s="840"/>
      <c r="P70" s="840"/>
      <c r="Q70" s="840"/>
      <c r="R70" s="840"/>
      <c r="S70" s="840"/>
      <c r="T70" s="840"/>
      <c r="U70" s="841"/>
      <c r="V70" s="842"/>
    </row>
    <row r="71" spans="1:22" s="838" customFormat="1" ht="15" customHeight="1">
      <c r="A71" s="839"/>
      <c r="B71" s="840" t="s">
        <v>636</v>
      </c>
      <c r="C71" s="840"/>
      <c r="D71" s="840"/>
      <c r="E71" s="840"/>
      <c r="F71" s="840"/>
      <c r="G71" s="840"/>
      <c r="H71" s="840"/>
      <c r="I71" s="840"/>
      <c r="J71" s="840"/>
      <c r="K71" s="840"/>
      <c r="L71" s="840"/>
      <c r="M71" s="840"/>
      <c r="N71" s="840"/>
      <c r="O71" s="840"/>
      <c r="P71" s="840"/>
      <c r="Q71" s="840"/>
      <c r="R71" s="840"/>
      <c r="S71" s="840"/>
      <c r="T71" s="840"/>
      <c r="U71" s="841"/>
      <c r="V71" s="842"/>
    </row>
    <row r="72" spans="1:22" s="838" customFormat="1" ht="28.5" customHeight="1">
      <c r="A72" s="839"/>
      <c r="B72" s="840"/>
      <c r="C72" s="840"/>
      <c r="D72" s="840"/>
      <c r="E72" s="840"/>
      <c r="F72" s="840"/>
      <c r="G72" s="840"/>
      <c r="H72" s="840"/>
      <c r="I72" s="840"/>
      <c r="J72" s="840"/>
      <c r="K72" s="840"/>
      <c r="L72" s="840"/>
      <c r="M72" s="840"/>
      <c r="N72" s="847" t="s">
        <v>598</v>
      </c>
      <c r="O72" s="4587" t="str">
        <f>IF(O6="","",O6)</f>
        <v>豊見城　太郎</v>
      </c>
      <c r="P72" s="4587"/>
      <c r="Q72" s="4587"/>
      <c r="R72" s="4587"/>
      <c r="S72" s="4587"/>
      <c r="T72" s="4587"/>
      <c r="U72" s="841"/>
      <c r="V72" s="842"/>
    </row>
    <row r="73" spans="1:22" s="838" customFormat="1" ht="22.5" customHeight="1">
      <c r="A73" s="839"/>
      <c r="B73" s="849" t="s">
        <v>607</v>
      </c>
      <c r="C73" s="840"/>
      <c r="D73" s="840"/>
      <c r="E73" s="840"/>
      <c r="F73" s="4588" t="s">
        <v>608</v>
      </c>
      <c r="G73" s="4589"/>
      <c r="H73" s="4589"/>
      <c r="I73" s="4589"/>
      <c r="J73" s="4589"/>
      <c r="K73" s="4589"/>
      <c r="L73" s="4589"/>
      <c r="M73" s="4589"/>
      <c r="N73" s="4589"/>
      <c r="O73" s="4589"/>
      <c r="P73" s="4589"/>
      <c r="Q73" s="4589"/>
      <c r="R73" s="840"/>
      <c r="S73" s="840"/>
      <c r="T73" s="840"/>
      <c r="U73" s="841"/>
      <c r="V73" s="842"/>
    </row>
    <row r="74" spans="1:22" s="838" customFormat="1" ht="34.5" customHeight="1">
      <c r="A74" s="839"/>
      <c r="B74" s="4570" t="s">
        <v>646</v>
      </c>
      <c r="C74" s="4570"/>
      <c r="D74" s="4570" t="s">
        <v>647</v>
      </c>
      <c r="E74" s="4570"/>
      <c r="F74" s="4570" t="s">
        <v>640</v>
      </c>
      <c r="G74" s="4570"/>
      <c r="H74" s="4570"/>
      <c r="I74" s="4570"/>
      <c r="J74" s="4570"/>
      <c r="K74" s="4570"/>
      <c r="L74" s="4570"/>
      <c r="M74" s="4571" t="s">
        <v>641</v>
      </c>
      <c r="N74" s="4572"/>
      <c r="O74" s="4572"/>
      <c r="P74" s="4572"/>
      <c r="Q74" s="4573"/>
      <c r="R74" s="4574" t="s">
        <v>648</v>
      </c>
      <c r="S74" s="4575"/>
      <c r="T74" s="4576"/>
      <c r="U74" s="841"/>
      <c r="V74" s="857"/>
    </row>
    <row r="75" spans="1:22" s="838" customFormat="1" ht="9.75" customHeight="1">
      <c r="A75" s="839"/>
      <c r="B75" s="4561" t="s">
        <v>24</v>
      </c>
      <c r="C75" s="4561"/>
      <c r="D75" s="4561" t="s">
        <v>2027</v>
      </c>
      <c r="E75" s="4561"/>
      <c r="F75" s="892" t="s">
        <v>1953</v>
      </c>
      <c r="G75" s="859" t="s">
        <v>609</v>
      </c>
      <c r="H75" s="859"/>
      <c r="I75" s="859"/>
      <c r="J75" s="893" t="s">
        <v>1953</v>
      </c>
      <c r="K75" s="859" t="s">
        <v>610</v>
      </c>
      <c r="L75" s="861"/>
      <c r="M75" s="4566">
        <v>7800</v>
      </c>
      <c r="N75" s="4567"/>
      <c r="O75" s="4567"/>
      <c r="P75" s="4567"/>
      <c r="Q75" s="856" t="s">
        <v>602</v>
      </c>
      <c r="R75" s="4566"/>
      <c r="S75" s="4567"/>
      <c r="T75" s="856" t="s">
        <v>602</v>
      </c>
      <c r="U75" s="841"/>
      <c r="V75" s="842"/>
    </row>
    <row r="76" spans="1:22" s="838" customFormat="1" ht="9.75" customHeight="1">
      <c r="A76" s="839"/>
      <c r="B76" s="4561"/>
      <c r="C76" s="4561"/>
      <c r="D76" s="4561"/>
      <c r="E76" s="4561"/>
      <c r="F76" s="894" t="s">
        <v>2021</v>
      </c>
      <c r="G76" s="863" t="s">
        <v>611</v>
      </c>
      <c r="H76" s="863"/>
      <c r="I76" s="863"/>
      <c r="J76" s="895" t="s">
        <v>1953</v>
      </c>
      <c r="K76" s="863" t="s">
        <v>612</v>
      </c>
      <c r="L76" s="865"/>
      <c r="M76" s="4568"/>
      <c r="N76" s="4569"/>
      <c r="O76" s="4569"/>
      <c r="P76" s="4569"/>
      <c r="Q76" s="866"/>
      <c r="R76" s="4568"/>
      <c r="S76" s="4569"/>
      <c r="T76" s="866"/>
      <c r="U76" s="841"/>
      <c r="V76" s="842"/>
    </row>
    <row r="77" spans="1:22" s="838" customFormat="1" ht="9.75" customHeight="1">
      <c r="A77" s="839"/>
      <c r="B77" s="4561" t="s">
        <v>2033</v>
      </c>
      <c r="C77" s="4561"/>
      <c r="D77" s="4561" t="s">
        <v>2022</v>
      </c>
      <c r="E77" s="4561"/>
      <c r="F77" s="892" t="s">
        <v>2021</v>
      </c>
      <c r="G77" s="859" t="s">
        <v>609</v>
      </c>
      <c r="H77" s="859"/>
      <c r="I77" s="859"/>
      <c r="J77" s="893" t="s">
        <v>1953</v>
      </c>
      <c r="K77" s="859" t="s">
        <v>613</v>
      </c>
      <c r="L77" s="861"/>
      <c r="M77" s="4566">
        <v>4000</v>
      </c>
      <c r="N77" s="4567"/>
      <c r="O77" s="4567"/>
      <c r="P77" s="4567"/>
      <c r="Q77" s="837"/>
      <c r="R77" s="4566"/>
      <c r="S77" s="4567"/>
      <c r="T77" s="837"/>
      <c r="U77" s="841"/>
      <c r="V77" s="842"/>
    </row>
    <row r="78" spans="1:22" s="838" customFormat="1" ht="9.75" customHeight="1">
      <c r="A78" s="839"/>
      <c r="B78" s="4561"/>
      <c r="C78" s="4561"/>
      <c r="D78" s="4561"/>
      <c r="E78" s="4561"/>
      <c r="F78" s="894" t="s">
        <v>1953</v>
      </c>
      <c r="G78" s="863" t="s">
        <v>611</v>
      </c>
      <c r="H78" s="863"/>
      <c r="I78" s="863"/>
      <c r="J78" s="895" t="s">
        <v>1953</v>
      </c>
      <c r="K78" s="863" t="s">
        <v>612</v>
      </c>
      <c r="L78" s="865"/>
      <c r="M78" s="4568"/>
      <c r="N78" s="4569"/>
      <c r="O78" s="4569"/>
      <c r="P78" s="4569"/>
      <c r="Q78" s="866"/>
      <c r="R78" s="4568"/>
      <c r="S78" s="4569"/>
      <c r="T78" s="866"/>
      <c r="U78" s="841"/>
      <c r="V78" s="842"/>
    </row>
    <row r="79" spans="1:22" s="838" customFormat="1" ht="9.75" customHeight="1">
      <c r="A79" s="839"/>
      <c r="B79" s="4561"/>
      <c r="C79" s="4561"/>
      <c r="D79" s="4561" t="s">
        <v>2023</v>
      </c>
      <c r="E79" s="4561"/>
      <c r="F79" s="892" t="s">
        <v>1953</v>
      </c>
      <c r="G79" s="859" t="s">
        <v>609</v>
      </c>
      <c r="H79" s="859"/>
      <c r="I79" s="859"/>
      <c r="J79" s="893" t="s">
        <v>1953</v>
      </c>
      <c r="K79" s="859" t="s">
        <v>613</v>
      </c>
      <c r="L79" s="861"/>
      <c r="M79" s="4566">
        <v>1000</v>
      </c>
      <c r="N79" s="4567"/>
      <c r="O79" s="4567"/>
      <c r="P79" s="4567"/>
      <c r="Q79" s="837"/>
      <c r="R79" s="4566"/>
      <c r="S79" s="4567"/>
      <c r="T79" s="837"/>
      <c r="U79" s="841"/>
      <c r="V79" s="842"/>
    </row>
    <row r="80" spans="1:22" s="838" customFormat="1" ht="9.75" customHeight="1">
      <c r="A80" s="839"/>
      <c r="B80" s="4561"/>
      <c r="C80" s="4561"/>
      <c r="D80" s="4561"/>
      <c r="E80" s="4561"/>
      <c r="F80" s="894" t="s">
        <v>2021</v>
      </c>
      <c r="G80" s="863" t="s">
        <v>611</v>
      </c>
      <c r="H80" s="863"/>
      <c r="I80" s="863"/>
      <c r="J80" s="895" t="s">
        <v>1953</v>
      </c>
      <c r="K80" s="863" t="s">
        <v>612</v>
      </c>
      <c r="L80" s="865"/>
      <c r="M80" s="4568"/>
      <c r="N80" s="4569"/>
      <c r="O80" s="4569"/>
      <c r="P80" s="4569"/>
      <c r="Q80" s="866"/>
      <c r="R80" s="4568"/>
      <c r="S80" s="4569"/>
      <c r="T80" s="866"/>
      <c r="U80" s="841"/>
      <c r="V80" s="842"/>
    </row>
    <row r="81" spans="1:22" s="838" customFormat="1" ht="9.75" customHeight="1">
      <c r="A81" s="839"/>
      <c r="B81" s="4561"/>
      <c r="C81" s="4561"/>
      <c r="D81" s="4561" t="s">
        <v>2024</v>
      </c>
      <c r="E81" s="4561"/>
      <c r="F81" s="892" t="s">
        <v>2021</v>
      </c>
      <c r="G81" s="859" t="s">
        <v>609</v>
      </c>
      <c r="H81" s="859"/>
      <c r="I81" s="859"/>
      <c r="J81" s="893" t="s">
        <v>1953</v>
      </c>
      <c r="K81" s="859" t="s">
        <v>613</v>
      </c>
      <c r="L81" s="861"/>
      <c r="M81" s="4566">
        <v>8000</v>
      </c>
      <c r="N81" s="4567"/>
      <c r="O81" s="4567"/>
      <c r="P81" s="4567"/>
      <c r="Q81" s="837"/>
      <c r="R81" s="4566"/>
      <c r="S81" s="4567"/>
      <c r="T81" s="837"/>
      <c r="U81" s="841"/>
      <c r="V81" s="842"/>
    </row>
    <row r="82" spans="1:22" s="838" customFormat="1" ht="9.75" customHeight="1">
      <c r="A82" s="839"/>
      <c r="B82" s="4561"/>
      <c r="C82" s="4561"/>
      <c r="D82" s="4561"/>
      <c r="E82" s="4561"/>
      <c r="F82" s="894" t="s">
        <v>1953</v>
      </c>
      <c r="G82" s="863" t="s">
        <v>611</v>
      </c>
      <c r="H82" s="863"/>
      <c r="I82" s="863"/>
      <c r="J82" s="895" t="s">
        <v>1953</v>
      </c>
      <c r="K82" s="863" t="s">
        <v>612</v>
      </c>
      <c r="L82" s="865"/>
      <c r="M82" s="4568"/>
      <c r="N82" s="4569"/>
      <c r="O82" s="4569"/>
      <c r="P82" s="4569"/>
      <c r="Q82" s="866"/>
      <c r="R82" s="4568"/>
      <c r="S82" s="4569"/>
      <c r="T82" s="866"/>
      <c r="U82" s="841"/>
      <c r="V82" s="842"/>
    </row>
    <row r="83" spans="1:22" s="838" customFormat="1" ht="9.75" customHeight="1">
      <c r="A83" s="839"/>
      <c r="B83" s="4561"/>
      <c r="C83" s="4561"/>
      <c r="D83" s="4561" t="s">
        <v>2025</v>
      </c>
      <c r="E83" s="4561"/>
      <c r="F83" s="892" t="s">
        <v>1953</v>
      </c>
      <c r="G83" s="859" t="s">
        <v>609</v>
      </c>
      <c r="H83" s="859"/>
      <c r="I83" s="859"/>
      <c r="J83" s="893" t="s">
        <v>1953</v>
      </c>
      <c r="K83" s="859" t="s">
        <v>613</v>
      </c>
      <c r="L83" s="861"/>
      <c r="M83" s="4566">
        <v>2100</v>
      </c>
      <c r="N83" s="4567"/>
      <c r="O83" s="4567"/>
      <c r="P83" s="4567"/>
      <c r="Q83" s="837"/>
      <c r="R83" s="4566"/>
      <c r="S83" s="4567"/>
      <c r="T83" s="837"/>
      <c r="U83" s="841"/>
      <c r="V83" s="842"/>
    </row>
    <row r="84" spans="1:22" s="838" customFormat="1" ht="9.75" customHeight="1">
      <c r="A84" s="839"/>
      <c r="B84" s="4561"/>
      <c r="C84" s="4561"/>
      <c r="D84" s="4561"/>
      <c r="E84" s="4561"/>
      <c r="F84" s="894" t="s">
        <v>2021</v>
      </c>
      <c r="G84" s="863" t="s">
        <v>611</v>
      </c>
      <c r="H84" s="863"/>
      <c r="I84" s="863"/>
      <c r="J84" s="895" t="s">
        <v>1953</v>
      </c>
      <c r="K84" s="863" t="s">
        <v>612</v>
      </c>
      <c r="L84" s="865"/>
      <c r="M84" s="4568"/>
      <c r="N84" s="4569"/>
      <c r="O84" s="4569"/>
      <c r="P84" s="4569"/>
      <c r="Q84" s="866"/>
      <c r="R84" s="4568"/>
      <c r="S84" s="4569"/>
      <c r="T84" s="866"/>
      <c r="U84" s="841"/>
      <c r="V84" s="842"/>
    </row>
    <row r="85" spans="1:22" s="838" customFormat="1" ht="9.75" customHeight="1">
      <c r="A85" s="839"/>
      <c r="B85" s="4561"/>
      <c r="C85" s="4561"/>
      <c r="D85" s="4561"/>
      <c r="E85" s="4561"/>
      <c r="F85" s="892" t="s">
        <v>1953</v>
      </c>
      <c r="G85" s="859" t="s">
        <v>609</v>
      </c>
      <c r="H85" s="859"/>
      <c r="I85" s="859"/>
      <c r="J85" s="893" t="s">
        <v>1953</v>
      </c>
      <c r="K85" s="859" t="s">
        <v>613</v>
      </c>
      <c r="L85" s="861"/>
      <c r="M85" s="4566"/>
      <c r="N85" s="4567"/>
      <c r="O85" s="4567"/>
      <c r="P85" s="4567"/>
      <c r="Q85" s="837"/>
      <c r="R85" s="4566"/>
      <c r="S85" s="4567"/>
      <c r="T85" s="837"/>
      <c r="U85" s="841"/>
      <c r="V85" s="842"/>
    </row>
    <row r="86" spans="1:22" s="838" customFormat="1" ht="9.75" customHeight="1">
      <c r="A86" s="839"/>
      <c r="B86" s="4561"/>
      <c r="C86" s="4561"/>
      <c r="D86" s="4561"/>
      <c r="E86" s="4561"/>
      <c r="F86" s="894" t="s">
        <v>1953</v>
      </c>
      <c r="G86" s="863" t="s">
        <v>611</v>
      </c>
      <c r="H86" s="863"/>
      <c r="I86" s="863"/>
      <c r="J86" s="895" t="s">
        <v>1953</v>
      </c>
      <c r="K86" s="863" t="s">
        <v>612</v>
      </c>
      <c r="L86" s="865"/>
      <c r="M86" s="4568"/>
      <c r="N86" s="4569"/>
      <c r="O86" s="4569"/>
      <c r="P86" s="4569"/>
      <c r="Q86" s="866"/>
      <c r="R86" s="4568"/>
      <c r="S86" s="4569"/>
      <c r="T86" s="866"/>
      <c r="U86" s="841"/>
      <c r="V86" s="842"/>
    </row>
    <row r="87" spans="1:22" s="838" customFormat="1" ht="9.75" customHeight="1">
      <c r="A87" s="839"/>
      <c r="B87" s="4561"/>
      <c r="C87" s="4561"/>
      <c r="D87" s="4561"/>
      <c r="E87" s="4561"/>
      <c r="F87" s="892" t="s">
        <v>1953</v>
      </c>
      <c r="G87" s="859" t="s">
        <v>609</v>
      </c>
      <c r="H87" s="859"/>
      <c r="I87" s="859"/>
      <c r="J87" s="893" t="s">
        <v>1953</v>
      </c>
      <c r="K87" s="859" t="s">
        <v>613</v>
      </c>
      <c r="L87" s="861"/>
      <c r="M87" s="4566"/>
      <c r="N87" s="4567"/>
      <c r="O87" s="4567"/>
      <c r="P87" s="4567"/>
      <c r="Q87" s="837"/>
      <c r="R87" s="4566"/>
      <c r="S87" s="4567"/>
      <c r="T87" s="837"/>
      <c r="U87" s="841"/>
      <c r="V87" s="842"/>
    </row>
    <row r="88" spans="1:22" s="838" customFormat="1" ht="9.75" customHeight="1">
      <c r="A88" s="839"/>
      <c r="B88" s="4561"/>
      <c r="C88" s="4561"/>
      <c r="D88" s="4561"/>
      <c r="E88" s="4561"/>
      <c r="F88" s="894" t="s">
        <v>1953</v>
      </c>
      <c r="G88" s="863" t="s">
        <v>611</v>
      </c>
      <c r="H88" s="863"/>
      <c r="I88" s="863"/>
      <c r="J88" s="895" t="s">
        <v>1953</v>
      </c>
      <c r="K88" s="863" t="s">
        <v>612</v>
      </c>
      <c r="L88" s="865"/>
      <c r="M88" s="4568"/>
      <c r="N88" s="4569"/>
      <c r="O88" s="4569"/>
      <c r="P88" s="4569"/>
      <c r="Q88" s="866"/>
      <c r="R88" s="4568"/>
      <c r="S88" s="4569"/>
      <c r="T88" s="866"/>
      <c r="U88" s="841"/>
      <c r="V88" s="842"/>
    </row>
    <row r="89" spans="1:22" s="838" customFormat="1" ht="9.75" customHeight="1">
      <c r="A89" s="839"/>
      <c r="B89" s="4561"/>
      <c r="C89" s="4561"/>
      <c r="D89" s="4561"/>
      <c r="E89" s="4561"/>
      <c r="F89" s="892" t="s">
        <v>1953</v>
      </c>
      <c r="G89" s="859" t="s">
        <v>609</v>
      </c>
      <c r="H89" s="859"/>
      <c r="I89" s="859"/>
      <c r="J89" s="893" t="s">
        <v>1953</v>
      </c>
      <c r="K89" s="859" t="s">
        <v>613</v>
      </c>
      <c r="L89" s="861"/>
      <c r="M89" s="4566"/>
      <c r="N89" s="4567"/>
      <c r="O89" s="4567"/>
      <c r="P89" s="4567"/>
      <c r="Q89" s="837"/>
      <c r="R89" s="4566"/>
      <c r="S89" s="4567"/>
      <c r="T89" s="837"/>
      <c r="U89" s="841"/>
      <c r="V89" s="842"/>
    </row>
    <row r="90" spans="1:22" s="838" customFormat="1" ht="9.75" customHeight="1">
      <c r="A90" s="839"/>
      <c r="B90" s="4561"/>
      <c r="C90" s="4561"/>
      <c r="D90" s="4561"/>
      <c r="E90" s="4561"/>
      <c r="F90" s="894" t="s">
        <v>1953</v>
      </c>
      <c r="G90" s="863" t="s">
        <v>611</v>
      </c>
      <c r="H90" s="863"/>
      <c r="I90" s="863"/>
      <c r="J90" s="895" t="s">
        <v>1953</v>
      </c>
      <c r="K90" s="863" t="s">
        <v>612</v>
      </c>
      <c r="L90" s="865"/>
      <c r="M90" s="4568"/>
      <c r="N90" s="4569"/>
      <c r="O90" s="4569"/>
      <c r="P90" s="4569"/>
      <c r="Q90" s="866"/>
      <c r="R90" s="4568"/>
      <c r="S90" s="4569"/>
      <c r="T90" s="866"/>
      <c r="U90" s="841"/>
      <c r="V90" s="842"/>
    </row>
    <row r="91" spans="1:22" s="838" customFormat="1" ht="9.75" customHeight="1">
      <c r="A91" s="839"/>
      <c r="B91" s="4561"/>
      <c r="C91" s="4561"/>
      <c r="D91" s="4561"/>
      <c r="E91" s="4561"/>
      <c r="F91" s="892" t="s">
        <v>1953</v>
      </c>
      <c r="G91" s="859" t="s">
        <v>609</v>
      </c>
      <c r="H91" s="859"/>
      <c r="I91" s="859"/>
      <c r="J91" s="893" t="s">
        <v>1953</v>
      </c>
      <c r="K91" s="859" t="s">
        <v>613</v>
      </c>
      <c r="L91" s="861"/>
      <c r="M91" s="4562"/>
      <c r="N91" s="4563"/>
      <c r="O91" s="4563"/>
      <c r="P91" s="4563"/>
      <c r="Q91" s="837"/>
      <c r="R91" s="4562"/>
      <c r="S91" s="4563"/>
      <c r="T91" s="837"/>
      <c r="U91" s="841"/>
      <c r="V91" s="842"/>
    </row>
    <row r="92" spans="1:22" s="838" customFormat="1" ht="9.75" customHeight="1">
      <c r="A92" s="839"/>
      <c r="B92" s="4561"/>
      <c r="C92" s="4561"/>
      <c r="D92" s="4561"/>
      <c r="E92" s="4561"/>
      <c r="F92" s="894" t="s">
        <v>1953</v>
      </c>
      <c r="G92" s="863" t="s">
        <v>611</v>
      </c>
      <c r="H92" s="863"/>
      <c r="I92" s="863"/>
      <c r="J92" s="895" t="s">
        <v>1953</v>
      </c>
      <c r="K92" s="863" t="s">
        <v>612</v>
      </c>
      <c r="L92" s="865"/>
      <c r="M92" s="4564"/>
      <c r="N92" s="4565"/>
      <c r="O92" s="4565"/>
      <c r="P92" s="4565"/>
      <c r="Q92" s="866"/>
      <c r="R92" s="4564"/>
      <c r="S92" s="4565"/>
      <c r="T92" s="866"/>
      <c r="U92" s="841"/>
      <c r="V92" s="842"/>
    </row>
    <row r="93" spans="1:22" s="838" customFormat="1" ht="9.75" customHeight="1">
      <c r="A93" s="839"/>
      <c r="B93" s="4561"/>
      <c r="C93" s="4561"/>
      <c r="D93" s="4561"/>
      <c r="E93" s="4561"/>
      <c r="F93" s="892" t="s">
        <v>1953</v>
      </c>
      <c r="G93" s="859" t="s">
        <v>609</v>
      </c>
      <c r="H93" s="859"/>
      <c r="I93" s="859"/>
      <c r="J93" s="893" t="s">
        <v>1953</v>
      </c>
      <c r="K93" s="859" t="s">
        <v>613</v>
      </c>
      <c r="L93" s="861"/>
      <c r="M93" s="4562"/>
      <c r="N93" s="4563"/>
      <c r="O93" s="4563"/>
      <c r="P93" s="4563"/>
      <c r="Q93" s="837"/>
      <c r="R93" s="4562"/>
      <c r="S93" s="4563"/>
      <c r="T93" s="837"/>
      <c r="U93" s="841"/>
      <c r="V93" s="842"/>
    </row>
    <row r="94" spans="1:22" s="838" customFormat="1" ht="9.75" customHeight="1">
      <c r="A94" s="839"/>
      <c r="B94" s="4561"/>
      <c r="C94" s="4561"/>
      <c r="D94" s="4561"/>
      <c r="E94" s="4561"/>
      <c r="F94" s="894" t="s">
        <v>1953</v>
      </c>
      <c r="G94" s="863" t="s">
        <v>611</v>
      </c>
      <c r="H94" s="863"/>
      <c r="I94" s="863"/>
      <c r="J94" s="895" t="s">
        <v>1953</v>
      </c>
      <c r="K94" s="863" t="s">
        <v>612</v>
      </c>
      <c r="L94" s="865"/>
      <c r="M94" s="4564"/>
      <c r="N94" s="4565"/>
      <c r="O94" s="4565"/>
      <c r="P94" s="4565"/>
      <c r="Q94" s="866"/>
      <c r="R94" s="4564"/>
      <c r="S94" s="4565"/>
      <c r="T94" s="866"/>
      <c r="U94" s="841"/>
      <c r="V94" s="842"/>
    </row>
    <row r="95" spans="1:22" s="838" customFormat="1" ht="9.75" customHeight="1">
      <c r="A95" s="839"/>
      <c r="B95" s="4561"/>
      <c r="C95" s="4561"/>
      <c r="D95" s="4561"/>
      <c r="E95" s="4561"/>
      <c r="F95" s="892" t="s">
        <v>1953</v>
      </c>
      <c r="G95" s="859" t="s">
        <v>609</v>
      </c>
      <c r="H95" s="859"/>
      <c r="I95" s="859"/>
      <c r="J95" s="893" t="s">
        <v>1953</v>
      </c>
      <c r="K95" s="859" t="s">
        <v>613</v>
      </c>
      <c r="L95" s="861"/>
      <c r="M95" s="4562"/>
      <c r="N95" s="4563"/>
      <c r="O95" s="4563"/>
      <c r="P95" s="4563"/>
      <c r="Q95" s="837"/>
      <c r="R95" s="4562"/>
      <c r="S95" s="4563"/>
      <c r="T95" s="837"/>
      <c r="U95" s="841"/>
      <c r="V95" s="842"/>
    </row>
    <row r="96" spans="1:22" s="838" customFormat="1" ht="9.75" customHeight="1">
      <c r="A96" s="839"/>
      <c r="B96" s="4561"/>
      <c r="C96" s="4561"/>
      <c r="D96" s="4561"/>
      <c r="E96" s="4561"/>
      <c r="F96" s="894" t="s">
        <v>1953</v>
      </c>
      <c r="G96" s="863" t="s">
        <v>611</v>
      </c>
      <c r="H96" s="863"/>
      <c r="I96" s="863"/>
      <c r="J96" s="895" t="s">
        <v>1953</v>
      </c>
      <c r="K96" s="863" t="s">
        <v>612</v>
      </c>
      <c r="L96" s="865"/>
      <c r="M96" s="4564"/>
      <c r="N96" s="4565"/>
      <c r="O96" s="4565"/>
      <c r="P96" s="4565"/>
      <c r="Q96" s="866"/>
      <c r="R96" s="4564"/>
      <c r="S96" s="4565"/>
      <c r="T96" s="866"/>
      <c r="U96" s="841"/>
      <c r="V96" s="842"/>
    </row>
    <row r="97" spans="1:22" s="838" customFormat="1" ht="9.75" customHeight="1">
      <c r="A97" s="839"/>
      <c r="B97" s="4561"/>
      <c r="C97" s="4561"/>
      <c r="D97" s="4561"/>
      <c r="E97" s="4561"/>
      <c r="F97" s="892" t="s">
        <v>1953</v>
      </c>
      <c r="G97" s="859" t="s">
        <v>609</v>
      </c>
      <c r="H97" s="859"/>
      <c r="I97" s="859"/>
      <c r="J97" s="893" t="s">
        <v>1953</v>
      </c>
      <c r="K97" s="859" t="s">
        <v>613</v>
      </c>
      <c r="L97" s="861"/>
      <c r="M97" s="4562"/>
      <c r="N97" s="4563"/>
      <c r="O97" s="4563"/>
      <c r="P97" s="4563"/>
      <c r="Q97" s="837"/>
      <c r="R97" s="4562"/>
      <c r="S97" s="4563"/>
      <c r="T97" s="837"/>
      <c r="U97" s="841"/>
      <c r="V97" s="842"/>
    </row>
    <row r="98" spans="1:22" s="838" customFormat="1" ht="9.75" customHeight="1">
      <c r="A98" s="839"/>
      <c r="B98" s="4561"/>
      <c r="C98" s="4561"/>
      <c r="D98" s="4561"/>
      <c r="E98" s="4561"/>
      <c r="F98" s="894" t="s">
        <v>1953</v>
      </c>
      <c r="G98" s="863" t="s">
        <v>611</v>
      </c>
      <c r="H98" s="863"/>
      <c r="I98" s="863"/>
      <c r="J98" s="895" t="s">
        <v>1953</v>
      </c>
      <c r="K98" s="863" t="s">
        <v>612</v>
      </c>
      <c r="L98" s="865"/>
      <c r="M98" s="4564"/>
      <c r="N98" s="4565"/>
      <c r="O98" s="4565"/>
      <c r="P98" s="4565"/>
      <c r="Q98" s="866"/>
      <c r="R98" s="4564"/>
      <c r="S98" s="4565"/>
      <c r="T98" s="866"/>
      <c r="U98" s="841"/>
      <c r="V98" s="842"/>
    </row>
    <row r="99" spans="1:22" s="838" customFormat="1" ht="9.75" customHeight="1">
      <c r="A99" s="839"/>
      <c r="B99" s="4561"/>
      <c r="C99" s="4561"/>
      <c r="D99" s="4561"/>
      <c r="E99" s="4561"/>
      <c r="F99" s="892" t="s">
        <v>1953</v>
      </c>
      <c r="G99" s="859" t="s">
        <v>609</v>
      </c>
      <c r="H99" s="859"/>
      <c r="I99" s="859"/>
      <c r="J99" s="893" t="s">
        <v>1953</v>
      </c>
      <c r="K99" s="859" t="s">
        <v>613</v>
      </c>
      <c r="L99" s="861"/>
      <c r="M99" s="4562"/>
      <c r="N99" s="4563"/>
      <c r="O99" s="4563"/>
      <c r="P99" s="4563"/>
      <c r="Q99" s="837"/>
      <c r="R99" s="4562"/>
      <c r="S99" s="4563"/>
      <c r="T99" s="837"/>
      <c r="U99" s="841"/>
      <c r="V99" s="842"/>
    </row>
    <row r="100" spans="1:22" s="838" customFormat="1" ht="9.75" customHeight="1">
      <c r="A100" s="839"/>
      <c r="B100" s="4561"/>
      <c r="C100" s="4561"/>
      <c r="D100" s="4561"/>
      <c r="E100" s="4561"/>
      <c r="F100" s="894" t="s">
        <v>1953</v>
      </c>
      <c r="G100" s="863" t="s">
        <v>611</v>
      </c>
      <c r="H100" s="863"/>
      <c r="I100" s="863"/>
      <c r="J100" s="895" t="s">
        <v>1953</v>
      </c>
      <c r="K100" s="863" t="s">
        <v>612</v>
      </c>
      <c r="L100" s="865"/>
      <c r="M100" s="4564"/>
      <c r="N100" s="4565"/>
      <c r="O100" s="4565"/>
      <c r="P100" s="4565"/>
      <c r="Q100" s="866"/>
      <c r="R100" s="4564"/>
      <c r="S100" s="4565"/>
      <c r="T100" s="866"/>
      <c r="U100" s="841"/>
      <c r="V100" s="842"/>
    </row>
    <row r="101" spans="1:22" s="838" customFormat="1" ht="9.75" customHeight="1">
      <c r="A101" s="839"/>
      <c r="B101" s="4561"/>
      <c r="C101" s="4561"/>
      <c r="D101" s="4561"/>
      <c r="E101" s="4561"/>
      <c r="F101" s="892" t="s">
        <v>1953</v>
      </c>
      <c r="G101" s="859" t="s">
        <v>609</v>
      </c>
      <c r="H101" s="859"/>
      <c r="I101" s="859"/>
      <c r="J101" s="893" t="s">
        <v>1953</v>
      </c>
      <c r="K101" s="859" t="s">
        <v>613</v>
      </c>
      <c r="L101" s="861"/>
      <c r="M101" s="4562"/>
      <c r="N101" s="4563"/>
      <c r="O101" s="4563"/>
      <c r="P101" s="4563"/>
      <c r="Q101" s="837"/>
      <c r="R101" s="4562"/>
      <c r="S101" s="4563"/>
      <c r="T101" s="837"/>
      <c r="U101" s="841"/>
      <c r="V101" s="842"/>
    </row>
    <row r="102" spans="1:22" s="838" customFormat="1" ht="9.75" customHeight="1">
      <c r="A102" s="839"/>
      <c r="B102" s="4561"/>
      <c r="C102" s="4561"/>
      <c r="D102" s="4561"/>
      <c r="E102" s="4561"/>
      <c r="F102" s="894" t="s">
        <v>1953</v>
      </c>
      <c r="G102" s="863" t="s">
        <v>611</v>
      </c>
      <c r="H102" s="863"/>
      <c r="I102" s="863"/>
      <c r="J102" s="895" t="s">
        <v>1953</v>
      </c>
      <c r="K102" s="863" t="s">
        <v>612</v>
      </c>
      <c r="L102" s="865"/>
      <c r="M102" s="4564"/>
      <c r="N102" s="4565"/>
      <c r="O102" s="4565"/>
      <c r="P102" s="4565"/>
      <c r="Q102" s="866"/>
      <c r="R102" s="4564"/>
      <c r="S102" s="4565"/>
      <c r="T102" s="866"/>
      <c r="U102" s="841"/>
      <c r="V102" s="842"/>
    </row>
    <row r="103" spans="1:22" s="838" customFormat="1" ht="9.75" customHeight="1">
      <c r="A103" s="839"/>
      <c r="B103" s="4561"/>
      <c r="C103" s="4561"/>
      <c r="D103" s="4561"/>
      <c r="E103" s="4561"/>
      <c r="F103" s="892" t="s">
        <v>1953</v>
      </c>
      <c r="G103" s="859" t="s">
        <v>609</v>
      </c>
      <c r="H103" s="859"/>
      <c r="I103" s="859"/>
      <c r="J103" s="893" t="s">
        <v>1953</v>
      </c>
      <c r="K103" s="859" t="s">
        <v>613</v>
      </c>
      <c r="L103" s="861"/>
      <c r="M103" s="4562"/>
      <c r="N103" s="4563"/>
      <c r="O103" s="4563"/>
      <c r="P103" s="4563"/>
      <c r="Q103" s="837"/>
      <c r="R103" s="4562"/>
      <c r="S103" s="4563"/>
      <c r="T103" s="837"/>
      <c r="U103" s="841"/>
      <c r="V103" s="842"/>
    </row>
    <row r="104" spans="1:22" s="838" customFormat="1" ht="9.75" customHeight="1">
      <c r="A104" s="839"/>
      <c r="B104" s="4561"/>
      <c r="C104" s="4561"/>
      <c r="D104" s="4561"/>
      <c r="E104" s="4561"/>
      <c r="F104" s="894" t="s">
        <v>1953</v>
      </c>
      <c r="G104" s="863" t="s">
        <v>611</v>
      </c>
      <c r="H104" s="863"/>
      <c r="I104" s="863"/>
      <c r="J104" s="895" t="s">
        <v>1953</v>
      </c>
      <c r="K104" s="863" t="s">
        <v>612</v>
      </c>
      <c r="L104" s="865"/>
      <c r="M104" s="4564"/>
      <c r="N104" s="4565"/>
      <c r="O104" s="4565"/>
      <c r="P104" s="4565"/>
      <c r="Q104" s="866"/>
      <c r="R104" s="4564"/>
      <c r="S104" s="4565"/>
      <c r="T104" s="866"/>
      <c r="U104" s="841"/>
      <c r="V104" s="842"/>
    </row>
    <row r="105" spans="1:22" s="838" customFormat="1" ht="9.75" customHeight="1">
      <c r="A105" s="839"/>
      <c r="B105" s="4561"/>
      <c r="C105" s="4561"/>
      <c r="D105" s="4561"/>
      <c r="E105" s="4561"/>
      <c r="F105" s="892" t="s">
        <v>1953</v>
      </c>
      <c r="G105" s="859" t="s">
        <v>609</v>
      </c>
      <c r="H105" s="859"/>
      <c r="I105" s="859"/>
      <c r="J105" s="893" t="s">
        <v>1953</v>
      </c>
      <c r="K105" s="859" t="s">
        <v>613</v>
      </c>
      <c r="L105" s="861"/>
      <c r="M105" s="4562"/>
      <c r="N105" s="4563"/>
      <c r="O105" s="4563"/>
      <c r="P105" s="4563"/>
      <c r="Q105" s="837"/>
      <c r="R105" s="4562"/>
      <c r="S105" s="4563"/>
      <c r="T105" s="837"/>
      <c r="U105" s="841"/>
      <c r="V105" s="842"/>
    </row>
    <row r="106" spans="1:22" s="838" customFormat="1" ht="9.75" customHeight="1">
      <c r="A106" s="839"/>
      <c r="B106" s="4561"/>
      <c r="C106" s="4561"/>
      <c r="D106" s="4561"/>
      <c r="E106" s="4561"/>
      <c r="F106" s="894" t="s">
        <v>1953</v>
      </c>
      <c r="G106" s="863" t="s">
        <v>611</v>
      </c>
      <c r="H106" s="863"/>
      <c r="I106" s="863"/>
      <c r="J106" s="895" t="s">
        <v>1953</v>
      </c>
      <c r="K106" s="863" t="s">
        <v>612</v>
      </c>
      <c r="L106" s="865"/>
      <c r="M106" s="4564"/>
      <c r="N106" s="4565"/>
      <c r="O106" s="4565"/>
      <c r="P106" s="4565"/>
      <c r="Q106" s="866"/>
      <c r="R106" s="4564"/>
      <c r="S106" s="4565"/>
      <c r="T106" s="866"/>
      <c r="U106" s="841"/>
      <c r="V106" s="842"/>
    </row>
    <row r="107" spans="1:22" s="838" customFormat="1" ht="9.75" customHeight="1">
      <c r="A107" s="839"/>
      <c r="B107" s="4561"/>
      <c r="C107" s="4561"/>
      <c r="D107" s="4561"/>
      <c r="E107" s="4561"/>
      <c r="F107" s="892" t="s">
        <v>1953</v>
      </c>
      <c r="G107" s="859" t="s">
        <v>609</v>
      </c>
      <c r="H107" s="859"/>
      <c r="I107" s="859"/>
      <c r="J107" s="893" t="s">
        <v>1953</v>
      </c>
      <c r="K107" s="859" t="s">
        <v>613</v>
      </c>
      <c r="L107" s="861"/>
      <c r="M107" s="4562"/>
      <c r="N107" s="4563"/>
      <c r="O107" s="4563"/>
      <c r="P107" s="4563"/>
      <c r="Q107" s="837"/>
      <c r="R107" s="4562"/>
      <c r="S107" s="4563"/>
      <c r="T107" s="837"/>
      <c r="U107" s="841"/>
      <c r="V107" s="842"/>
    </row>
    <row r="108" spans="1:22" s="838" customFormat="1" ht="9.75" customHeight="1">
      <c r="A108" s="839"/>
      <c r="B108" s="4561"/>
      <c r="C108" s="4561"/>
      <c r="D108" s="4561"/>
      <c r="E108" s="4561"/>
      <c r="F108" s="894" t="s">
        <v>1953</v>
      </c>
      <c r="G108" s="863" t="s">
        <v>611</v>
      </c>
      <c r="H108" s="863"/>
      <c r="I108" s="863"/>
      <c r="J108" s="895" t="s">
        <v>1953</v>
      </c>
      <c r="K108" s="863" t="s">
        <v>612</v>
      </c>
      <c r="L108" s="865"/>
      <c r="M108" s="4564"/>
      <c r="N108" s="4565"/>
      <c r="O108" s="4565"/>
      <c r="P108" s="4565"/>
      <c r="Q108" s="866"/>
      <c r="R108" s="4564"/>
      <c r="S108" s="4565"/>
      <c r="T108" s="866"/>
      <c r="U108" s="841"/>
      <c r="V108" s="842"/>
    </row>
    <row r="109" spans="1:22" s="838" customFormat="1" ht="9.75" customHeight="1">
      <c r="A109" s="839"/>
      <c r="B109" s="4561"/>
      <c r="C109" s="4561"/>
      <c r="D109" s="4561"/>
      <c r="E109" s="4561"/>
      <c r="F109" s="892" t="s">
        <v>1953</v>
      </c>
      <c r="G109" s="859" t="s">
        <v>609</v>
      </c>
      <c r="H109" s="859"/>
      <c r="I109" s="859"/>
      <c r="J109" s="893" t="s">
        <v>1953</v>
      </c>
      <c r="K109" s="859" t="s">
        <v>613</v>
      </c>
      <c r="L109" s="861"/>
      <c r="M109" s="4562"/>
      <c r="N109" s="4563"/>
      <c r="O109" s="4563"/>
      <c r="P109" s="4563"/>
      <c r="Q109" s="837"/>
      <c r="R109" s="4562"/>
      <c r="S109" s="4563"/>
      <c r="T109" s="837"/>
      <c r="U109" s="841"/>
      <c r="V109" s="842"/>
    </row>
    <row r="110" spans="1:22" s="838" customFormat="1" ht="9.75" customHeight="1">
      <c r="A110" s="839"/>
      <c r="B110" s="4561"/>
      <c r="C110" s="4561"/>
      <c r="D110" s="4561"/>
      <c r="E110" s="4561"/>
      <c r="F110" s="894" t="s">
        <v>1953</v>
      </c>
      <c r="G110" s="863" t="s">
        <v>611</v>
      </c>
      <c r="H110" s="863"/>
      <c r="I110" s="863"/>
      <c r="J110" s="895" t="s">
        <v>1953</v>
      </c>
      <c r="K110" s="863" t="s">
        <v>612</v>
      </c>
      <c r="L110" s="865"/>
      <c r="M110" s="4564"/>
      <c r="N110" s="4565"/>
      <c r="O110" s="4565"/>
      <c r="P110" s="4565"/>
      <c r="Q110" s="866"/>
      <c r="R110" s="4564"/>
      <c r="S110" s="4565"/>
      <c r="T110" s="866"/>
      <c r="U110" s="841"/>
      <c r="V110" s="842"/>
    </row>
    <row r="111" spans="1:22" s="838" customFormat="1" ht="9.75" customHeight="1">
      <c r="A111" s="839"/>
      <c r="B111" s="4561"/>
      <c r="C111" s="4561"/>
      <c r="D111" s="4561"/>
      <c r="E111" s="4561"/>
      <c r="F111" s="892" t="s">
        <v>1953</v>
      </c>
      <c r="G111" s="859" t="s">
        <v>609</v>
      </c>
      <c r="H111" s="859"/>
      <c r="I111" s="859"/>
      <c r="J111" s="893" t="s">
        <v>1953</v>
      </c>
      <c r="K111" s="859" t="s">
        <v>613</v>
      </c>
      <c r="L111" s="861"/>
      <c r="M111" s="4562"/>
      <c r="N111" s="4563"/>
      <c r="O111" s="4563"/>
      <c r="P111" s="4563"/>
      <c r="Q111" s="837"/>
      <c r="R111" s="4562"/>
      <c r="S111" s="4563"/>
      <c r="T111" s="837"/>
      <c r="U111" s="841"/>
      <c r="V111" s="842"/>
    </row>
    <row r="112" spans="1:22" s="838" customFormat="1" ht="9.75" customHeight="1">
      <c r="A112" s="839"/>
      <c r="B112" s="4561"/>
      <c r="C112" s="4561"/>
      <c r="D112" s="4561"/>
      <c r="E112" s="4561"/>
      <c r="F112" s="894" t="s">
        <v>1953</v>
      </c>
      <c r="G112" s="863" t="s">
        <v>611</v>
      </c>
      <c r="H112" s="863"/>
      <c r="I112" s="863"/>
      <c r="J112" s="895" t="s">
        <v>1953</v>
      </c>
      <c r="K112" s="863" t="s">
        <v>612</v>
      </c>
      <c r="L112" s="865"/>
      <c r="M112" s="4564"/>
      <c r="N112" s="4565"/>
      <c r="O112" s="4565"/>
      <c r="P112" s="4565"/>
      <c r="Q112" s="866"/>
      <c r="R112" s="4564"/>
      <c r="S112" s="4565"/>
      <c r="T112" s="866"/>
      <c r="U112" s="841"/>
      <c r="V112" s="842"/>
    </row>
    <row r="113" spans="1:22" s="838" customFormat="1" ht="9.75" customHeight="1">
      <c r="A113" s="839"/>
      <c r="B113" s="4561"/>
      <c r="C113" s="4561"/>
      <c r="D113" s="4561"/>
      <c r="E113" s="4561"/>
      <c r="F113" s="892" t="s">
        <v>1953</v>
      </c>
      <c r="G113" s="859" t="s">
        <v>609</v>
      </c>
      <c r="H113" s="859"/>
      <c r="I113" s="859"/>
      <c r="J113" s="893" t="s">
        <v>1953</v>
      </c>
      <c r="K113" s="859" t="s">
        <v>613</v>
      </c>
      <c r="L113" s="861"/>
      <c r="M113" s="4562"/>
      <c r="N113" s="4563"/>
      <c r="O113" s="4563"/>
      <c r="P113" s="4563"/>
      <c r="Q113" s="837"/>
      <c r="R113" s="4562"/>
      <c r="S113" s="4563"/>
      <c r="T113" s="837"/>
      <c r="U113" s="841"/>
      <c r="V113" s="842"/>
    </row>
    <row r="114" spans="1:22" s="838" customFormat="1" ht="9.75" customHeight="1">
      <c r="A114" s="839"/>
      <c r="B114" s="4561"/>
      <c r="C114" s="4561"/>
      <c r="D114" s="4561"/>
      <c r="E114" s="4561"/>
      <c r="F114" s="894" t="s">
        <v>1953</v>
      </c>
      <c r="G114" s="863" t="s">
        <v>611</v>
      </c>
      <c r="H114" s="863"/>
      <c r="I114" s="863"/>
      <c r="J114" s="895" t="s">
        <v>1953</v>
      </c>
      <c r="K114" s="863" t="s">
        <v>612</v>
      </c>
      <c r="L114" s="865"/>
      <c r="M114" s="4564"/>
      <c r="N114" s="4565"/>
      <c r="O114" s="4565"/>
      <c r="P114" s="4565"/>
      <c r="Q114" s="866"/>
      <c r="R114" s="4564"/>
      <c r="S114" s="4565"/>
      <c r="T114" s="866"/>
      <c r="U114" s="841"/>
      <c r="V114" s="842"/>
    </row>
    <row r="115" spans="1:22" s="838" customFormat="1" ht="9.75" customHeight="1">
      <c r="A115" s="839"/>
      <c r="B115" s="4561"/>
      <c r="C115" s="4561"/>
      <c r="D115" s="4561"/>
      <c r="E115" s="4561"/>
      <c r="F115" s="892" t="s">
        <v>1953</v>
      </c>
      <c r="G115" s="859" t="s">
        <v>609</v>
      </c>
      <c r="H115" s="859"/>
      <c r="I115" s="859"/>
      <c r="J115" s="893" t="s">
        <v>1953</v>
      </c>
      <c r="K115" s="859" t="s">
        <v>613</v>
      </c>
      <c r="L115" s="861"/>
      <c r="M115" s="4562"/>
      <c r="N115" s="4563"/>
      <c r="O115" s="4563"/>
      <c r="P115" s="4563"/>
      <c r="Q115" s="837"/>
      <c r="R115" s="4562"/>
      <c r="S115" s="4563"/>
      <c r="T115" s="837"/>
      <c r="U115" s="841"/>
      <c r="V115" s="842"/>
    </row>
    <row r="116" spans="1:22" s="838" customFormat="1" ht="9.75" customHeight="1">
      <c r="A116" s="839"/>
      <c r="B116" s="4561"/>
      <c r="C116" s="4561"/>
      <c r="D116" s="4561"/>
      <c r="E116" s="4561"/>
      <c r="F116" s="894" t="s">
        <v>1953</v>
      </c>
      <c r="G116" s="863" t="s">
        <v>611</v>
      </c>
      <c r="H116" s="863"/>
      <c r="I116" s="863"/>
      <c r="J116" s="895" t="s">
        <v>1953</v>
      </c>
      <c r="K116" s="863" t="s">
        <v>612</v>
      </c>
      <c r="L116" s="865"/>
      <c r="M116" s="4564"/>
      <c r="N116" s="4565"/>
      <c r="O116" s="4565"/>
      <c r="P116" s="4565"/>
      <c r="Q116" s="866"/>
      <c r="R116" s="4564"/>
      <c r="S116" s="4565"/>
      <c r="T116" s="866"/>
      <c r="U116" s="841"/>
      <c r="V116" s="842"/>
    </row>
    <row r="117" spans="1:22" s="838" customFormat="1" ht="9.75" customHeight="1">
      <c r="A117" s="839"/>
      <c r="B117" s="4561"/>
      <c r="C117" s="4561"/>
      <c r="D117" s="4561"/>
      <c r="E117" s="4561"/>
      <c r="F117" s="892" t="s">
        <v>1953</v>
      </c>
      <c r="G117" s="859" t="s">
        <v>609</v>
      </c>
      <c r="H117" s="859"/>
      <c r="I117" s="859"/>
      <c r="J117" s="893" t="s">
        <v>1953</v>
      </c>
      <c r="K117" s="859" t="s">
        <v>613</v>
      </c>
      <c r="L117" s="861"/>
      <c r="M117" s="4562"/>
      <c r="N117" s="4563"/>
      <c r="O117" s="4563"/>
      <c r="P117" s="4563"/>
      <c r="Q117" s="837"/>
      <c r="R117" s="4562"/>
      <c r="S117" s="4563"/>
      <c r="T117" s="837"/>
      <c r="U117" s="841"/>
      <c r="V117" s="842"/>
    </row>
    <row r="118" spans="1:22" s="838" customFormat="1" ht="9.75" customHeight="1">
      <c r="A118" s="839"/>
      <c r="B118" s="4561"/>
      <c r="C118" s="4561"/>
      <c r="D118" s="4561"/>
      <c r="E118" s="4561"/>
      <c r="F118" s="894" t="s">
        <v>1953</v>
      </c>
      <c r="G118" s="863" t="s">
        <v>611</v>
      </c>
      <c r="H118" s="863"/>
      <c r="I118" s="863"/>
      <c r="J118" s="895" t="s">
        <v>1953</v>
      </c>
      <c r="K118" s="863" t="s">
        <v>612</v>
      </c>
      <c r="L118" s="865"/>
      <c r="M118" s="4564"/>
      <c r="N118" s="4565"/>
      <c r="O118" s="4565"/>
      <c r="P118" s="4565"/>
      <c r="Q118" s="866"/>
      <c r="R118" s="4564"/>
      <c r="S118" s="4565"/>
      <c r="T118" s="866"/>
      <c r="U118" s="841"/>
      <c r="V118" s="842"/>
    </row>
    <row r="119" spans="1:22" s="838" customFormat="1" ht="9.75" customHeight="1">
      <c r="A119" s="839"/>
      <c r="B119" s="4561"/>
      <c r="C119" s="4561"/>
      <c r="D119" s="4561"/>
      <c r="E119" s="4561"/>
      <c r="F119" s="892" t="s">
        <v>1953</v>
      </c>
      <c r="G119" s="859" t="s">
        <v>609</v>
      </c>
      <c r="H119" s="859"/>
      <c r="I119" s="859"/>
      <c r="J119" s="893" t="s">
        <v>1953</v>
      </c>
      <c r="K119" s="859" t="s">
        <v>613</v>
      </c>
      <c r="L119" s="861"/>
      <c r="M119" s="4562"/>
      <c r="N119" s="4563"/>
      <c r="O119" s="4563"/>
      <c r="P119" s="4563"/>
      <c r="Q119" s="837"/>
      <c r="R119" s="4562"/>
      <c r="S119" s="4563"/>
      <c r="T119" s="837"/>
      <c r="U119" s="841"/>
      <c r="V119" s="842"/>
    </row>
    <row r="120" spans="1:22" s="838" customFormat="1" ht="9.75" customHeight="1">
      <c r="A120" s="839"/>
      <c r="B120" s="4561"/>
      <c r="C120" s="4561"/>
      <c r="D120" s="4561"/>
      <c r="E120" s="4561"/>
      <c r="F120" s="894" t="s">
        <v>1953</v>
      </c>
      <c r="G120" s="863" t="s">
        <v>611</v>
      </c>
      <c r="H120" s="863"/>
      <c r="I120" s="863"/>
      <c r="J120" s="895" t="s">
        <v>1953</v>
      </c>
      <c r="K120" s="863" t="s">
        <v>612</v>
      </c>
      <c r="L120" s="865"/>
      <c r="M120" s="4564"/>
      <c r="N120" s="4565"/>
      <c r="O120" s="4565"/>
      <c r="P120" s="4565"/>
      <c r="Q120" s="866"/>
      <c r="R120" s="4564"/>
      <c r="S120" s="4565"/>
      <c r="T120" s="866"/>
      <c r="U120" s="841"/>
      <c r="V120" s="842"/>
    </row>
    <row r="121" spans="1:22" s="838" customFormat="1" ht="9.75" customHeight="1">
      <c r="A121" s="839"/>
      <c r="B121" s="4561"/>
      <c r="C121" s="4561"/>
      <c r="D121" s="4561"/>
      <c r="E121" s="4561"/>
      <c r="F121" s="892" t="s">
        <v>1953</v>
      </c>
      <c r="G121" s="859" t="s">
        <v>609</v>
      </c>
      <c r="H121" s="859"/>
      <c r="I121" s="859"/>
      <c r="J121" s="893" t="s">
        <v>1953</v>
      </c>
      <c r="K121" s="859" t="s">
        <v>613</v>
      </c>
      <c r="L121" s="861"/>
      <c r="M121" s="4562"/>
      <c r="N121" s="4563"/>
      <c r="O121" s="4563"/>
      <c r="P121" s="4563"/>
      <c r="Q121" s="837"/>
      <c r="R121" s="4562"/>
      <c r="S121" s="4563"/>
      <c r="T121" s="837"/>
      <c r="U121" s="841"/>
      <c r="V121" s="842"/>
    </row>
    <row r="122" spans="1:22" s="838" customFormat="1" ht="9.75" customHeight="1">
      <c r="A122" s="839"/>
      <c r="B122" s="4561"/>
      <c r="C122" s="4561"/>
      <c r="D122" s="4561"/>
      <c r="E122" s="4561"/>
      <c r="F122" s="894" t="s">
        <v>1953</v>
      </c>
      <c r="G122" s="863" t="s">
        <v>611</v>
      </c>
      <c r="H122" s="863"/>
      <c r="I122" s="863"/>
      <c r="J122" s="895" t="s">
        <v>1953</v>
      </c>
      <c r="K122" s="863" t="s">
        <v>612</v>
      </c>
      <c r="L122" s="865"/>
      <c r="M122" s="4564"/>
      <c r="N122" s="4565"/>
      <c r="O122" s="4565"/>
      <c r="P122" s="4565"/>
      <c r="Q122" s="866"/>
      <c r="R122" s="4564"/>
      <c r="S122" s="4565"/>
      <c r="T122" s="866"/>
      <c r="U122" s="841"/>
      <c r="V122" s="842"/>
    </row>
    <row r="123" spans="1:22" s="838" customFormat="1" ht="9.75" customHeight="1">
      <c r="A123" s="839"/>
      <c r="B123" s="4561"/>
      <c r="C123" s="4561"/>
      <c r="D123" s="4561"/>
      <c r="E123" s="4561"/>
      <c r="F123" s="892" t="s">
        <v>1953</v>
      </c>
      <c r="G123" s="859" t="s">
        <v>609</v>
      </c>
      <c r="H123" s="859"/>
      <c r="I123" s="859"/>
      <c r="J123" s="893" t="s">
        <v>1953</v>
      </c>
      <c r="K123" s="859" t="s">
        <v>613</v>
      </c>
      <c r="L123" s="861"/>
      <c r="M123" s="4562"/>
      <c r="N123" s="4563"/>
      <c r="O123" s="4563"/>
      <c r="P123" s="4563"/>
      <c r="Q123" s="837"/>
      <c r="R123" s="4562"/>
      <c r="S123" s="4563"/>
      <c r="T123" s="837"/>
      <c r="U123" s="841"/>
      <c r="V123" s="842"/>
    </row>
    <row r="124" spans="1:22" s="838" customFormat="1" ht="9.75" customHeight="1">
      <c r="A124" s="839"/>
      <c r="B124" s="4561"/>
      <c r="C124" s="4561"/>
      <c r="D124" s="4561"/>
      <c r="E124" s="4561"/>
      <c r="F124" s="894" t="s">
        <v>1953</v>
      </c>
      <c r="G124" s="863" t="s">
        <v>611</v>
      </c>
      <c r="H124" s="863"/>
      <c r="I124" s="863"/>
      <c r="J124" s="895" t="s">
        <v>1953</v>
      </c>
      <c r="K124" s="863" t="s">
        <v>612</v>
      </c>
      <c r="L124" s="865"/>
      <c r="M124" s="4564"/>
      <c r="N124" s="4565"/>
      <c r="O124" s="4565"/>
      <c r="P124" s="4565"/>
      <c r="Q124" s="866"/>
      <c r="R124" s="4564"/>
      <c r="S124" s="4565"/>
      <c r="T124" s="866"/>
      <c r="U124" s="841"/>
      <c r="V124" s="842"/>
    </row>
    <row r="125" spans="1:22" s="838" customFormat="1" ht="9.75" customHeight="1">
      <c r="A125" s="839"/>
      <c r="B125" s="4561"/>
      <c r="C125" s="4561"/>
      <c r="D125" s="4561"/>
      <c r="E125" s="4561"/>
      <c r="F125" s="892" t="s">
        <v>1953</v>
      </c>
      <c r="G125" s="859" t="s">
        <v>609</v>
      </c>
      <c r="H125" s="859"/>
      <c r="I125" s="859"/>
      <c r="J125" s="893" t="s">
        <v>1953</v>
      </c>
      <c r="K125" s="859" t="s">
        <v>613</v>
      </c>
      <c r="L125" s="861"/>
      <c r="M125" s="4562"/>
      <c r="N125" s="4563"/>
      <c r="O125" s="4563"/>
      <c r="P125" s="4563"/>
      <c r="Q125" s="837"/>
      <c r="R125" s="4562"/>
      <c r="S125" s="4563"/>
      <c r="T125" s="837"/>
      <c r="U125" s="841"/>
      <c r="V125" s="842"/>
    </row>
    <row r="126" spans="1:22" s="838" customFormat="1" ht="9.75" customHeight="1">
      <c r="A126" s="839"/>
      <c r="B126" s="4561"/>
      <c r="C126" s="4561"/>
      <c r="D126" s="4561"/>
      <c r="E126" s="4561"/>
      <c r="F126" s="894" t="s">
        <v>1953</v>
      </c>
      <c r="G126" s="863" t="s">
        <v>611</v>
      </c>
      <c r="H126" s="863"/>
      <c r="I126" s="863"/>
      <c r="J126" s="895" t="s">
        <v>1953</v>
      </c>
      <c r="K126" s="863" t="s">
        <v>612</v>
      </c>
      <c r="L126" s="865"/>
      <c r="M126" s="4564"/>
      <c r="N126" s="4565"/>
      <c r="O126" s="4565"/>
      <c r="P126" s="4565"/>
      <c r="Q126" s="866"/>
      <c r="R126" s="4564"/>
      <c r="S126" s="4565"/>
      <c r="T126" s="866"/>
      <c r="U126" s="841"/>
      <c r="V126" s="842"/>
    </row>
    <row r="127" spans="1:22" s="838" customFormat="1" ht="9.75" customHeight="1">
      <c r="A127" s="839"/>
      <c r="B127" s="4561"/>
      <c r="C127" s="4561"/>
      <c r="D127" s="4561"/>
      <c r="E127" s="4561"/>
      <c r="F127" s="892" t="s">
        <v>1953</v>
      </c>
      <c r="G127" s="859" t="s">
        <v>609</v>
      </c>
      <c r="H127" s="859"/>
      <c r="I127" s="859"/>
      <c r="J127" s="893" t="s">
        <v>1953</v>
      </c>
      <c r="K127" s="859" t="s">
        <v>613</v>
      </c>
      <c r="L127" s="861"/>
      <c r="M127" s="4562"/>
      <c r="N127" s="4563"/>
      <c r="O127" s="4563"/>
      <c r="P127" s="4563"/>
      <c r="Q127" s="837"/>
      <c r="R127" s="4562"/>
      <c r="S127" s="4563"/>
      <c r="T127" s="837"/>
      <c r="U127" s="841"/>
      <c r="V127" s="842"/>
    </row>
    <row r="128" spans="1:22" s="838" customFormat="1" ht="9.75" customHeight="1">
      <c r="A128" s="839"/>
      <c r="B128" s="4561"/>
      <c r="C128" s="4561"/>
      <c r="D128" s="4561"/>
      <c r="E128" s="4561"/>
      <c r="F128" s="894" t="s">
        <v>1953</v>
      </c>
      <c r="G128" s="863" t="s">
        <v>611</v>
      </c>
      <c r="H128" s="863"/>
      <c r="I128" s="863"/>
      <c r="J128" s="895" t="s">
        <v>1953</v>
      </c>
      <c r="K128" s="863" t="s">
        <v>612</v>
      </c>
      <c r="L128" s="865"/>
      <c r="M128" s="4564"/>
      <c r="N128" s="4565"/>
      <c r="O128" s="4565"/>
      <c r="P128" s="4565"/>
      <c r="Q128" s="866"/>
      <c r="R128" s="4564"/>
      <c r="S128" s="4565"/>
      <c r="T128" s="866"/>
      <c r="U128" s="841"/>
      <c r="V128" s="842"/>
    </row>
    <row r="129" spans="1:22" s="838" customFormat="1" ht="9.75" customHeight="1">
      <c r="A129" s="839"/>
      <c r="B129" s="4561"/>
      <c r="C129" s="4561"/>
      <c r="D129" s="4561"/>
      <c r="E129" s="4561"/>
      <c r="F129" s="892" t="s">
        <v>1953</v>
      </c>
      <c r="G129" s="859" t="s">
        <v>609</v>
      </c>
      <c r="H129" s="859"/>
      <c r="I129" s="859"/>
      <c r="J129" s="893" t="s">
        <v>1953</v>
      </c>
      <c r="K129" s="859" t="s">
        <v>613</v>
      </c>
      <c r="L129" s="861"/>
      <c r="M129" s="4562"/>
      <c r="N129" s="4563"/>
      <c r="O129" s="4563"/>
      <c r="P129" s="4563"/>
      <c r="Q129" s="837"/>
      <c r="R129" s="4562"/>
      <c r="S129" s="4563"/>
      <c r="T129" s="837"/>
      <c r="U129" s="841"/>
      <c r="V129" s="842"/>
    </row>
    <row r="130" spans="1:22" s="838" customFormat="1" ht="9.75" customHeight="1">
      <c r="A130" s="839"/>
      <c r="B130" s="4561"/>
      <c r="C130" s="4561"/>
      <c r="D130" s="4561"/>
      <c r="E130" s="4561"/>
      <c r="F130" s="894" t="s">
        <v>1953</v>
      </c>
      <c r="G130" s="863" t="s">
        <v>611</v>
      </c>
      <c r="H130" s="863"/>
      <c r="I130" s="863"/>
      <c r="J130" s="895" t="s">
        <v>1953</v>
      </c>
      <c r="K130" s="863" t="s">
        <v>612</v>
      </c>
      <c r="L130" s="865"/>
      <c r="M130" s="4564"/>
      <c r="N130" s="4565"/>
      <c r="O130" s="4565"/>
      <c r="P130" s="4565"/>
      <c r="Q130" s="866"/>
      <c r="R130" s="4564"/>
      <c r="S130" s="4565"/>
      <c r="T130" s="866"/>
      <c r="U130" s="841"/>
      <c r="V130" s="842"/>
    </row>
    <row r="131" spans="1:22" s="838" customFormat="1" ht="9.75" customHeight="1">
      <c r="A131" s="839"/>
      <c r="B131" s="4561"/>
      <c r="C131" s="4561"/>
      <c r="D131" s="4561"/>
      <c r="E131" s="4561"/>
      <c r="F131" s="892" t="s">
        <v>1953</v>
      </c>
      <c r="G131" s="859" t="s">
        <v>609</v>
      </c>
      <c r="H131" s="859"/>
      <c r="I131" s="859"/>
      <c r="J131" s="893" t="s">
        <v>1953</v>
      </c>
      <c r="K131" s="859" t="s">
        <v>613</v>
      </c>
      <c r="L131" s="861"/>
      <c r="M131" s="4562"/>
      <c r="N131" s="4563"/>
      <c r="O131" s="4563"/>
      <c r="P131" s="4563"/>
      <c r="Q131" s="837"/>
      <c r="R131" s="4562"/>
      <c r="S131" s="4563"/>
      <c r="T131" s="837"/>
      <c r="U131" s="841"/>
      <c r="V131" s="842"/>
    </row>
    <row r="132" spans="1:22" s="838" customFormat="1" ht="9.75" customHeight="1">
      <c r="A132" s="839"/>
      <c r="B132" s="4561"/>
      <c r="C132" s="4561"/>
      <c r="D132" s="4561"/>
      <c r="E132" s="4561"/>
      <c r="F132" s="894" t="s">
        <v>1953</v>
      </c>
      <c r="G132" s="863" t="s">
        <v>611</v>
      </c>
      <c r="H132" s="863"/>
      <c r="I132" s="863"/>
      <c r="J132" s="895" t="s">
        <v>1953</v>
      </c>
      <c r="K132" s="863" t="s">
        <v>612</v>
      </c>
      <c r="L132" s="865"/>
      <c r="M132" s="4564"/>
      <c r="N132" s="4565"/>
      <c r="O132" s="4565"/>
      <c r="P132" s="4565"/>
      <c r="Q132" s="866"/>
      <c r="R132" s="4564"/>
      <c r="S132" s="4565"/>
      <c r="T132" s="866"/>
      <c r="U132" s="841"/>
      <c r="V132" s="842"/>
    </row>
    <row r="133" spans="1:22" s="838" customFormat="1" ht="9.75" customHeight="1">
      <c r="A133" s="839"/>
      <c r="B133" s="4561"/>
      <c r="C133" s="4561"/>
      <c r="D133" s="4561"/>
      <c r="E133" s="4561"/>
      <c r="F133" s="892" t="s">
        <v>1953</v>
      </c>
      <c r="G133" s="859" t="s">
        <v>609</v>
      </c>
      <c r="H133" s="859"/>
      <c r="I133" s="859"/>
      <c r="J133" s="893" t="s">
        <v>1953</v>
      </c>
      <c r="K133" s="859" t="s">
        <v>613</v>
      </c>
      <c r="L133" s="861"/>
      <c r="M133" s="4562"/>
      <c r="N133" s="4563"/>
      <c r="O133" s="4563"/>
      <c r="P133" s="4563"/>
      <c r="Q133" s="837"/>
      <c r="R133" s="4562"/>
      <c r="S133" s="4563"/>
      <c r="T133" s="837"/>
      <c r="U133" s="841"/>
      <c r="V133" s="842"/>
    </row>
    <row r="134" spans="1:22" s="838" customFormat="1" ht="9.75" customHeight="1">
      <c r="A134" s="839"/>
      <c r="B134" s="4561"/>
      <c r="C134" s="4561"/>
      <c r="D134" s="4561"/>
      <c r="E134" s="4561"/>
      <c r="F134" s="894" t="s">
        <v>1953</v>
      </c>
      <c r="G134" s="863" t="s">
        <v>611</v>
      </c>
      <c r="H134" s="863"/>
      <c r="I134" s="863"/>
      <c r="J134" s="895" t="s">
        <v>1953</v>
      </c>
      <c r="K134" s="863" t="s">
        <v>612</v>
      </c>
      <c r="L134" s="865"/>
      <c r="M134" s="4564"/>
      <c r="N134" s="4565"/>
      <c r="O134" s="4565"/>
      <c r="P134" s="4565"/>
      <c r="Q134" s="866"/>
      <c r="R134" s="4564"/>
      <c r="S134" s="4565"/>
      <c r="T134" s="866"/>
      <c r="U134" s="841"/>
      <c r="V134" s="842"/>
    </row>
    <row r="135" spans="1:22" s="838" customFormat="1" ht="9.75" customHeight="1">
      <c r="A135" s="839"/>
      <c r="B135" s="4561"/>
      <c r="C135" s="4561"/>
      <c r="D135" s="4561"/>
      <c r="E135" s="4561"/>
      <c r="F135" s="892" t="s">
        <v>1953</v>
      </c>
      <c r="G135" s="859" t="s">
        <v>609</v>
      </c>
      <c r="H135" s="859"/>
      <c r="I135" s="859"/>
      <c r="J135" s="893" t="s">
        <v>1953</v>
      </c>
      <c r="K135" s="859" t="s">
        <v>613</v>
      </c>
      <c r="L135" s="861"/>
      <c r="M135" s="4562"/>
      <c r="N135" s="4563"/>
      <c r="O135" s="4563"/>
      <c r="P135" s="4563"/>
      <c r="Q135" s="837"/>
      <c r="R135" s="4562"/>
      <c r="S135" s="4563"/>
      <c r="T135" s="837"/>
      <c r="U135" s="841"/>
      <c r="V135" s="842"/>
    </row>
    <row r="136" spans="1:22" s="838" customFormat="1" ht="9.75" customHeight="1">
      <c r="A136" s="839"/>
      <c r="B136" s="4561"/>
      <c r="C136" s="4561"/>
      <c r="D136" s="4561"/>
      <c r="E136" s="4561"/>
      <c r="F136" s="894" t="s">
        <v>1953</v>
      </c>
      <c r="G136" s="863" t="s">
        <v>611</v>
      </c>
      <c r="H136" s="863"/>
      <c r="I136" s="863"/>
      <c r="J136" s="895" t="s">
        <v>1953</v>
      </c>
      <c r="K136" s="863" t="s">
        <v>612</v>
      </c>
      <c r="L136" s="865"/>
      <c r="M136" s="4564"/>
      <c r="N136" s="4565"/>
      <c r="O136" s="4565"/>
      <c r="P136" s="4565"/>
      <c r="Q136" s="866"/>
      <c r="R136" s="4564"/>
      <c r="S136" s="4565"/>
      <c r="T136" s="866"/>
      <c r="U136" s="841"/>
      <c r="V136" s="842"/>
    </row>
    <row r="137" spans="1:22">
      <c r="A137" s="896"/>
      <c r="B137" s="897"/>
      <c r="C137" s="897"/>
      <c r="D137" s="897"/>
      <c r="E137" s="897"/>
      <c r="F137" s="897"/>
      <c r="G137" s="897"/>
      <c r="H137" s="897"/>
      <c r="I137" s="897"/>
      <c r="J137" s="897"/>
      <c r="K137" s="897"/>
      <c r="L137" s="897"/>
      <c r="M137" s="897"/>
      <c r="N137" s="897"/>
      <c r="O137" s="897"/>
      <c r="P137" s="897"/>
      <c r="Q137" s="897"/>
      <c r="R137" s="897"/>
      <c r="S137" s="897"/>
      <c r="T137" s="897"/>
      <c r="U137" s="897"/>
      <c r="V137" s="898"/>
    </row>
  </sheetData>
  <sheetProtection algorithmName="SHA-512" hashValue="qQScpkrEtJlfp1XQj//hL3HCJBkNoeT/MXbs3tkOPQnPPmKB2XAVa0bLlRbaBDn5aG2nuLpmuR5oEB+xlBos5Q==" saltValue="4LnnObSVtZvo2W2DYwkECA==" spinCount="100000" sheet="1" objects="1" scenarios="1"/>
  <mergeCells count="251">
    <mergeCell ref="U12:U35"/>
    <mergeCell ref="I13:L13"/>
    <mergeCell ref="M13:Q13"/>
    <mergeCell ref="R13:T13"/>
    <mergeCell ref="I14:T14"/>
    <mergeCell ref="F15:Q15"/>
    <mergeCell ref="C6:K6"/>
    <mergeCell ref="L6:M6"/>
    <mergeCell ref="O6:T6"/>
    <mergeCell ref="B9:H10"/>
    <mergeCell ref="J9:L11"/>
    <mergeCell ref="N9:Q11"/>
    <mergeCell ref="S9:T11"/>
    <mergeCell ref="B11:G14"/>
    <mergeCell ref="B19:C20"/>
    <mergeCell ref="D19:E20"/>
    <mergeCell ref="M19:P20"/>
    <mergeCell ref="R19:S20"/>
    <mergeCell ref="B21:C22"/>
    <mergeCell ref="D21:E22"/>
    <mergeCell ref="M21:P22"/>
    <mergeCell ref="R21:S22"/>
    <mergeCell ref="B16:C16"/>
    <mergeCell ref="D16:E16"/>
    <mergeCell ref="F16:L16"/>
    <mergeCell ref="M16:Q16"/>
    <mergeCell ref="R16:T16"/>
    <mergeCell ref="B17:C18"/>
    <mergeCell ref="D17:E18"/>
    <mergeCell ref="M17:P18"/>
    <mergeCell ref="R17:S18"/>
    <mergeCell ref="B27:C28"/>
    <mergeCell ref="D27:E28"/>
    <mergeCell ref="M27:P28"/>
    <mergeCell ref="R27:S28"/>
    <mergeCell ref="B29:C30"/>
    <mergeCell ref="D29:E30"/>
    <mergeCell ref="M29:P30"/>
    <mergeCell ref="R29:S30"/>
    <mergeCell ref="B23:C24"/>
    <mergeCell ref="D23:E24"/>
    <mergeCell ref="M23:P24"/>
    <mergeCell ref="R23:S24"/>
    <mergeCell ref="B25:C26"/>
    <mergeCell ref="D25:E26"/>
    <mergeCell ref="M25:P26"/>
    <mergeCell ref="R25:S26"/>
    <mergeCell ref="B35:C36"/>
    <mergeCell ref="D35:E36"/>
    <mergeCell ref="M35:P36"/>
    <mergeCell ref="R35:S36"/>
    <mergeCell ref="B37:C38"/>
    <mergeCell ref="D37:E38"/>
    <mergeCell ref="M37:P38"/>
    <mergeCell ref="R37:S38"/>
    <mergeCell ref="B31:C32"/>
    <mergeCell ref="D31:E32"/>
    <mergeCell ref="M31:P32"/>
    <mergeCell ref="R31:S32"/>
    <mergeCell ref="B33:C34"/>
    <mergeCell ref="D33:E34"/>
    <mergeCell ref="M33:P34"/>
    <mergeCell ref="R33:S34"/>
    <mergeCell ref="B43:C44"/>
    <mergeCell ref="D43:E44"/>
    <mergeCell ref="M43:P44"/>
    <mergeCell ref="R43:S44"/>
    <mergeCell ref="B45:C46"/>
    <mergeCell ref="D45:E46"/>
    <mergeCell ref="M45:P46"/>
    <mergeCell ref="R45:S46"/>
    <mergeCell ref="B39:C40"/>
    <mergeCell ref="D39:E40"/>
    <mergeCell ref="M39:P40"/>
    <mergeCell ref="R39:S40"/>
    <mergeCell ref="B41:C42"/>
    <mergeCell ref="D41:E42"/>
    <mergeCell ref="M41:P42"/>
    <mergeCell ref="R41:S42"/>
    <mergeCell ref="B52:I53"/>
    <mergeCell ref="J52:J53"/>
    <mergeCell ref="K52:N52"/>
    <mergeCell ref="P52:P53"/>
    <mergeCell ref="Q52:S52"/>
    <mergeCell ref="K53:O53"/>
    <mergeCell ref="Q53:T53"/>
    <mergeCell ref="B47:C48"/>
    <mergeCell ref="D47:E48"/>
    <mergeCell ref="M47:P48"/>
    <mergeCell ref="R47:S48"/>
    <mergeCell ref="B50:L50"/>
    <mergeCell ref="N50:Q50"/>
    <mergeCell ref="S50:T50"/>
    <mergeCell ref="B59:C60"/>
    <mergeCell ref="D59:E59"/>
    <mergeCell ref="G59:H60"/>
    <mergeCell ref="D60:E60"/>
    <mergeCell ref="B61:C61"/>
    <mergeCell ref="D61:E61"/>
    <mergeCell ref="G61:H61"/>
    <mergeCell ref="B56:C57"/>
    <mergeCell ref="D56:E56"/>
    <mergeCell ref="G56:H57"/>
    <mergeCell ref="D57:E57"/>
    <mergeCell ref="B58:C58"/>
    <mergeCell ref="D58:E58"/>
    <mergeCell ref="G58:H58"/>
    <mergeCell ref="B65:C66"/>
    <mergeCell ref="D65:F65"/>
    <mergeCell ref="G65:H66"/>
    <mergeCell ref="D66:E66"/>
    <mergeCell ref="O72:T72"/>
    <mergeCell ref="F73:Q73"/>
    <mergeCell ref="B62:C63"/>
    <mergeCell ref="D62:E62"/>
    <mergeCell ref="G62:H63"/>
    <mergeCell ref="D63:E63"/>
    <mergeCell ref="B64:C64"/>
    <mergeCell ref="D64:E64"/>
    <mergeCell ref="G64:H64"/>
    <mergeCell ref="B77:C78"/>
    <mergeCell ref="D77:E78"/>
    <mergeCell ref="M77:P78"/>
    <mergeCell ref="R77:S78"/>
    <mergeCell ref="B79:C80"/>
    <mergeCell ref="D79:E80"/>
    <mergeCell ref="M79:P80"/>
    <mergeCell ref="R79:S80"/>
    <mergeCell ref="B74:C74"/>
    <mergeCell ref="D74:E74"/>
    <mergeCell ref="F74:L74"/>
    <mergeCell ref="M74:Q74"/>
    <mergeCell ref="R74:T74"/>
    <mergeCell ref="B75:C76"/>
    <mergeCell ref="D75:E76"/>
    <mergeCell ref="M75:P76"/>
    <mergeCell ref="R75:S76"/>
    <mergeCell ref="B85:C86"/>
    <mergeCell ref="D85:E86"/>
    <mergeCell ref="M85:P86"/>
    <mergeCell ref="R85:S86"/>
    <mergeCell ref="B87:C88"/>
    <mergeCell ref="D87:E88"/>
    <mergeCell ref="M87:P88"/>
    <mergeCell ref="R87:S88"/>
    <mergeCell ref="B81:C82"/>
    <mergeCell ref="D81:E82"/>
    <mergeCell ref="M81:P82"/>
    <mergeCell ref="R81:S82"/>
    <mergeCell ref="B83:C84"/>
    <mergeCell ref="D83:E84"/>
    <mergeCell ref="M83:P84"/>
    <mergeCell ref="R83:S84"/>
    <mergeCell ref="B93:C94"/>
    <mergeCell ref="D93:E94"/>
    <mergeCell ref="M93:P94"/>
    <mergeCell ref="R93:S94"/>
    <mergeCell ref="B95:C96"/>
    <mergeCell ref="D95:E96"/>
    <mergeCell ref="M95:P96"/>
    <mergeCell ref="R95:S96"/>
    <mergeCell ref="B89:C90"/>
    <mergeCell ref="D89:E90"/>
    <mergeCell ref="M89:P90"/>
    <mergeCell ref="R89:S90"/>
    <mergeCell ref="B91:C92"/>
    <mergeCell ref="D91:E92"/>
    <mergeCell ref="M91:P92"/>
    <mergeCell ref="R91:S92"/>
    <mergeCell ref="B101:C102"/>
    <mergeCell ref="D101:E102"/>
    <mergeCell ref="M101:P102"/>
    <mergeCell ref="R101:S102"/>
    <mergeCell ref="B103:C104"/>
    <mergeCell ref="D103:E104"/>
    <mergeCell ref="M103:P104"/>
    <mergeCell ref="R103:S104"/>
    <mergeCell ref="B97:C98"/>
    <mergeCell ref="D97:E98"/>
    <mergeCell ref="M97:P98"/>
    <mergeCell ref="R97:S98"/>
    <mergeCell ref="B99:C100"/>
    <mergeCell ref="D99:E100"/>
    <mergeCell ref="M99:P100"/>
    <mergeCell ref="R99:S100"/>
    <mergeCell ref="B109:C110"/>
    <mergeCell ref="D109:E110"/>
    <mergeCell ref="M109:P110"/>
    <mergeCell ref="R109:S110"/>
    <mergeCell ref="B111:C112"/>
    <mergeCell ref="D111:E112"/>
    <mergeCell ref="M111:P112"/>
    <mergeCell ref="R111:S112"/>
    <mergeCell ref="B105:C106"/>
    <mergeCell ref="D105:E106"/>
    <mergeCell ref="M105:P106"/>
    <mergeCell ref="R105:S106"/>
    <mergeCell ref="B107:C108"/>
    <mergeCell ref="D107:E108"/>
    <mergeCell ref="M107:P108"/>
    <mergeCell ref="R107:S108"/>
    <mergeCell ref="B117:C118"/>
    <mergeCell ref="D117:E118"/>
    <mergeCell ref="M117:P118"/>
    <mergeCell ref="R117:S118"/>
    <mergeCell ref="B119:C120"/>
    <mergeCell ref="D119:E120"/>
    <mergeCell ref="M119:P120"/>
    <mergeCell ref="R119:S120"/>
    <mergeCell ref="B113:C114"/>
    <mergeCell ref="D113:E114"/>
    <mergeCell ref="M113:P114"/>
    <mergeCell ref="R113:S114"/>
    <mergeCell ref="B115:C116"/>
    <mergeCell ref="D115:E116"/>
    <mergeCell ref="M115:P116"/>
    <mergeCell ref="R115:S116"/>
    <mergeCell ref="M127:P128"/>
    <mergeCell ref="R127:S128"/>
    <mergeCell ref="B121:C122"/>
    <mergeCell ref="D121:E122"/>
    <mergeCell ref="M121:P122"/>
    <mergeCell ref="R121:S122"/>
    <mergeCell ref="B123:C124"/>
    <mergeCell ref="D123:E124"/>
    <mergeCell ref="M123:P124"/>
    <mergeCell ref="R123:S124"/>
    <mergeCell ref="B3:C5"/>
    <mergeCell ref="B69:C70"/>
    <mergeCell ref="B133:C134"/>
    <mergeCell ref="D133:E134"/>
    <mergeCell ref="M133:P134"/>
    <mergeCell ref="R133:S134"/>
    <mergeCell ref="B135:C136"/>
    <mergeCell ref="D135:E136"/>
    <mergeCell ref="M135:P136"/>
    <mergeCell ref="R135:S136"/>
    <mergeCell ref="B129:C130"/>
    <mergeCell ref="D129:E130"/>
    <mergeCell ref="M129:P130"/>
    <mergeCell ref="R129:S130"/>
    <mergeCell ref="B131:C132"/>
    <mergeCell ref="D131:E132"/>
    <mergeCell ref="M131:P132"/>
    <mergeCell ref="R131:S132"/>
    <mergeCell ref="B125:C126"/>
    <mergeCell ref="D125:E126"/>
    <mergeCell ref="M125:P126"/>
    <mergeCell ref="R125:S126"/>
    <mergeCell ref="B127:C128"/>
    <mergeCell ref="D127:E128"/>
  </mergeCells>
  <phoneticPr fontId="2"/>
  <dataValidations count="2">
    <dataValidation type="custom" allowBlank="1" showInputMessage="1" showErrorMessage="1" error="数値のみ入力してください。" sqref="I13:T13 M17:P48 R17:S48 M75:P136 R75:S136" xr:uid="{861BA5B8-0389-4F59-B7F6-797B5CFCB0AE}">
      <formula1>ISNUMBER(I13)</formula1>
    </dataValidation>
    <dataValidation type="list" allowBlank="1" showInputMessage="1" showErrorMessage="1" sqref="F17:F48 J17:J48 F75:F136 J75:J136" xr:uid="{4D8E06B6-69E2-481E-9784-58D552E7844D}">
      <formula1>チェックボックス</formula1>
    </dataValidation>
  </dataValidations>
  <pageMargins left="0.19685039370078741" right="3.937007874015748E-2" top="0.47244094488188981" bottom="0.39370078740157483" header="0.31496062992125984" footer="0.31496062992125984"/>
  <pageSetup paperSize="9" orientation="portrait"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9796F-FB8E-4654-BD26-93EDD1C7EF5B}">
  <sheetPr>
    <tabColor rgb="FFFFFF00"/>
  </sheetPr>
  <dimension ref="A1:X137"/>
  <sheetViews>
    <sheetView showGridLines="0" showRowColHeaders="0" showZeros="0" view="pageBreakPreview" zoomScaleNormal="100" zoomScaleSheetLayoutView="100" workbookViewId="0"/>
  </sheetViews>
  <sheetFormatPr defaultRowHeight="15.75"/>
  <cols>
    <col min="1" max="1" width="1.625" style="34" customWidth="1"/>
    <col min="2" max="2" width="7.5" style="34" customWidth="1"/>
    <col min="3" max="3" width="6.625" style="34" customWidth="1"/>
    <col min="4" max="4" width="10.625" style="34" customWidth="1"/>
    <col min="5" max="5" width="6.75" style="34" customWidth="1"/>
    <col min="6" max="10" width="2.375" style="34" customWidth="1"/>
    <col min="11" max="11" width="6.625" style="34" customWidth="1"/>
    <col min="12" max="13" width="2.375" style="34" customWidth="1"/>
    <col min="14" max="14" width="7.625" style="34" customWidth="1"/>
    <col min="15" max="17" width="2.125" style="34" customWidth="1"/>
    <col min="18" max="18" width="2.375" style="34" customWidth="1"/>
    <col min="19" max="19" width="10.625" style="34" customWidth="1"/>
    <col min="20" max="21" width="2.125" style="34" customWidth="1"/>
    <col min="22" max="22" width="0.375" style="34" customWidth="1"/>
    <col min="23" max="16384" width="9" style="34"/>
  </cols>
  <sheetData>
    <row r="1" spans="1:24" s="537" customFormat="1" ht="3" customHeight="1">
      <c r="A1" s="706"/>
      <c r="B1" s="706"/>
      <c r="C1" s="706"/>
      <c r="D1" s="706"/>
      <c r="E1" s="706"/>
      <c r="F1" s="706"/>
      <c r="G1" s="706"/>
      <c r="H1" s="706"/>
      <c r="I1" s="706"/>
      <c r="J1" s="706"/>
      <c r="K1" s="706"/>
      <c r="L1" s="706"/>
      <c r="M1" s="706"/>
      <c r="N1" s="706"/>
      <c r="O1" s="706"/>
      <c r="P1" s="706"/>
      <c r="Q1" s="706"/>
      <c r="R1" s="706"/>
      <c r="S1" s="706"/>
      <c r="T1" s="706"/>
      <c r="U1" s="707"/>
    </row>
    <row r="2" spans="1:24" s="537" customFormat="1" ht="3" customHeight="1">
      <c r="A2" s="706"/>
      <c r="B2" s="706"/>
      <c r="C2" s="706"/>
      <c r="D2" s="706"/>
      <c r="E2" s="706"/>
      <c r="F2" s="706"/>
      <c r="G2" s="706"/>
      <c r="H2" s="706"/>
      <c r="I2" s="706"/>
      <c r="J2" s="706"/>
      <c r="K2" s="706"/>
      <c r="L2" s="706"/>
      <c r="M2" s="706"/>
      <c r="N2" s="706"/>
      <c r="O2" s="706"/>
      <c r="P2" s="706"/>
      <c r="Q2" s="706"/>
      <c r="R2" s="706"/>
      <c r="S2" s="706"/>
      <c r="T2" s="706"/>
      <c r="U2" s="707"/>
    </row>
    <row r="3" spans="1:24" s="537" customFormat="1" ht="15.75" customHeight="1">
      <c r="A3" s="706"/>
      <c r="B3" s="706"/>
      <c r="C3" s="706"/>
      <c r="D3" s="708" t="str">
        <f>医療費明細!D3</f>
        <v>令和6</v>
      </c>
      <c r="E3" s="709" t="str">
        <f>医療費明細!E3</f>
        <v>年分 医療費控除の明細書 【内訳書】</v>
      </c>
      <c r="F3" s="709"/>
      <c r="G3" s="709"/>
      <c r="H3" s="709"/>
      <c r="I3" s="709"/>
      <c r="J3" s="709"/>
      <c r="K3" s="709"/>
      <c r="L3" s="709"/>
      <c r="M3" s="709"/>
      <c r="N3" s="709"/>
      <c r="O3" s="709"/>
      <c r="P3" s="709"/>
      <c r="Q3" s="709"/>
      <c r="R3" s="709"/>
      <c r="S3" s="706"/>
      <c r="T3" s="706"/>
      <c r="U3" s="707"/>
    </row>
    <row r="4" spans="1:24" s="537" customFormat="1" ht="3" customHeight="1">
      <c r="A4" s="706"/>
      <c r="B4" s="706"/>
      <c r="C4" s="706"/>
      <c r="D4" s="706"/>
      <c r="E4" s="709"/>
      <c r="F4" s="710"/>
      <c r="G4" s="710"/>
      <c r="H4" s="710"/>
      <c r="I4" s="710"/>
      <c r="J4" s="710"/>
      <c r="K4" s="710"/>
      <c r="L4" s="710"/>
      <c r="M4" s="710"/>
      <c r="N4" s="710"/>
      <c r="O4" s="706"/>
      <c r="P4" s="706"/>
      <c r="Q4" s="706"/>
      <c r="R4" s="706"/>
      <c r="S4" s="706"/>
      <c r="T4" s="706"/>
      <c r="U4" s="707"/>
    </row>
    <row r="5" spans="1:24" s="537" customFormat="1" ht="9.9499999999999993" customHeight="1">
      <c r="A5" s="797" t="str">
        <f>医療費明細!A5</f>
        <v xml:space="preserve">                    　　  　　 　        ※ この控除を受ける方は、セルフメディケーション税制は受けられません。</v>
      </c>
      <c r="B5" s="711"/>
      <c r="C5" s="706"/>
      <c r="D5" s="706"/>
      <c r="E5" s="706"/>
      <c r="F5" s="706"/>
      <c r="G5" s="706"/>
      <c r="H5" s="706"/>
      <c r="I5" s="706"/>
      <c r="J5" s="706"/>
      <c r="K5" s="706"/>
      <c r="L5" s="706"/>
      <c r="M5" s="706"/>
      <c r="N5" s="706"/>
      <c r="O5" s="706"/>
      <c r="P5" s="706"/>
      <c r="Q5" s="706"/>
      <c r="R5" s="706"/>
      <c r="S5" s="706"/>
      <c r="T5" s="706"/>
      <c r="U5" s="707"/>
    </row>
    <row r="6" spans="1:24" s="537" customFormat="1" ht="20.100000000000001" customHeight="1">
      <c r="A6" s="706"/>
      <c r="B6" s="712" t="str">
        <f>医療費明細!B6</f>
        <v xml:space="preserve">　住 所   </v>
      </c>
      <c r="C6" s="4646">
        <f>医療費明細!C6</f>
        <v>0</v>
      </c>
      <c r="D6" s="4646"/>
      <c r="E6" s="4646"/>
      <c r="F6" s="4646"/>
      <c r="G6" s="4646"/>
      <c r="H6" s="4646"/>
      <c r="I6" s="4646"/>
      <c r="J6" s="4646"/>
      <c r="K6" s="4646"/>
      <c r="L6" s="4647"/>
      <c r="M6" s="4648"/>
      <c r="N6" s="712" t="str">
        <f>医療費明細!N6</f>
        <v>　氏 名</v>
      </c>
      <c r="O6" s="4649">
        <f>医療費明細!O6</f>
        <v>0</v>
      </c>
      <c r="P6" s="4649"/>
      <c r="Q6" s="4649"/>
      <c r="R6" s="4649"/>
      <c r="S6" s="4649"/>
      <c r="T6" s="4649"/>
      <c r="U6" s="707"/>
      <c r="X6" s="355"/>
    </row>
    <row r="7" spans="1:24" s="537" customFormat="1" ht="3" customHeight="1">
      <c r="A7" s="706"/>
      <c r="B7" s="706"/>
      <c r="C7" s="706"/>
      <c r="D7" s="706"/>
      <c r="E7" s="706"/>
      <c r="F7" s="706"/>
      <c r="G7" s="706"/>
      <c r="H7" s="706"/>
      <c r="I7" s="706"/>
      <c r="J7" s="706"/>
      <c r="K7" s="706"/>
      <c r="L7" s="706"/>
      <c r="M7" s="706"/>
      <c r="N7" s="706"/>
      <c r="O7" s="706"/>
      <c r="P7" s="706"/>
      <c r="Q7" s="706"/>
      <c r="R7" s="706"/>
      <c r="S7" s="706"/>
      <c r="T7" s="706"/>
      <c r="U7" s="707"/>
    </row>
    <row r="8" spans="1:24" s="537" customFormat="1" ht="12.75" customHeight="1">
      <c r="A8" s="706"/>
      <c r="B8" s="713" t="str">
        <f>医療費明細!B8</f>
        <v>１　医療費通知に記載された事項</v>
      </c>
      <c r="C8" s="706"/>
      <c r="D8" s="706"/>
      <c r="E8" s="706"/>
      <c r="F8" s="706"/>
      <c r="G8" s="706"/>
      <c r="H8" s="706"/>
      <c r="I8" s="706"/>
      <c r="J8" s="706"/>
      <c r="K8" s="706"/>
      <c r="L8" s="706"/>
      <c r="M8" s="706"/>
      <c r="N8" s="706"/>
      <c r="O8" s="706"/>
      <c r="P8" s="706"/>
      <c r="Q8" s="706"/>
      <c r="R8" s="706"/>
      <c r="S8" s="706"/>
      <c r="T8" s="706"/>
      <c r="U8" s="707"/>
    </row>
    <row r="9" spans="1:24" s="537" customFormat="1" ht="16.5" customHeight="1">
      <c r="A9" s="706"/>
      <c r="B9" s="4650" t="str">
        <f>医療費明細!B9</f>
        <v>　医療費通知（※）を添付する場合、右記の⑴～⑶を記入します。</v>
      </c>
      <c r="C9" s="4650"/>
      <c r="D9" s="4650"/>
      <c r="E9" s="4650"/>
      <c r="F9" s="4650"/>
      <c r="G9" s="4650"/>
      <c r="H9" s="4651"/>
      <c r="I9" s="714" t="str">
        <f>医療費明細!I9</f>
        <v>(1)</v>
      </c>
      <c r="J9" s="4652" t="str">
        <f>医療費明細!J9</f>
        <v xml:space="preserve">医療費通知に記載された医療費の額(自己負担額)（注） </v>
      </c>
      <c r="K9" s="4652"/>
      <c r="L9" s="4653"/>
      <c r="M9" s="714" t="str">
        <f>医療費明細!M9</f>
        <v>(2)</v>
      </c>
      <c r="N9" s="4658" t="str">
        <f>医療費明細!N9</f>
        <v>(1)のうちその年中に実際に支払った医療費の額</v>
      </c>
      <c r="O9" s="4658"/>
      <c r="P9" s="4658"/>
      <c r="Q9" s="4659"/>
      <c r="R9" s="714" t="str">
        <f>医療費明細!R9</f>
        <v>(3)</v>
      </c>
      <c r="S9" s="4652" t="str">
        <f>医療費明細!S9</f>
        <v>(2)のうち生命保険や社会保険(高額療養費など)などで補てんされる金額</v>
      </c>
      <c r="T9" s="4653"/>
      <c r="U9" s="707"/>
    </row>
    <row r="10" spans="1:24" s="537" customFormat="1" ht="11.25" customHeight="1">
      <c r="A10" s="706"/>
      <c r="B10" s="4650"/>
      <c r="C10" s="4650"/>
      <c r="D10" s="4650"/>
      <c r="E10" s="4650"/>
      <c r="F10" s="4650"/>
      <c r="G10" s="4650"/>
      <c r="H10" s="4651"/>
      <c r="I10" s="715"/>
      <c r="J10" s="4654"/>
      <c r="K10" s="4654"/>
      <c r="L10" s="4655"/>
      <c r="M10" s="715"/>
      <c r="N10" s="4660"/>
      <c r="O10" s="4660"/>
      <c r="P10" s="4660"/>
      <c r="Q10" s="4661"/>
      <c r="R10" s="715"/>
      <c r="S10" s="4654"/>
      <c r="T10" s="4655"/>
      <c r="U10" s="707"/>
    </row>
    <row r="11" spans="1:24" s="537" customFormat="1" ht="10.5" customHeight="1">
      <c r="A11" s="706"/>
      <c r="B11" s="4664" t="str">
        <f>医療費明細!B11</f>
        <v xml:space="preserve"> ※医療保険者等が発行する医療費の額等を通知する書類で、
     次の６項目が記載されたものをいいます。
　①被保険者等の氏名、②療養を受けた年月、③療養を受けた
　者、④療養を受けた病院・診療所・薬局等の名称、⑤被保険者　等が支払った医療費の額、⑥保険者等の名称</v>
      </c>
      <c r="C11" s="4664"/>
      <c r="D11" s="4664"/>
      <c r="E11" s="4664"/>
      <c r="F11" s="4664"/>
      <c r="G11" s="4664"/>
      <c r="H11" s="716"/>
      <c r="I11" s="717"/>
      <c r="J11" s="4656"/>
      <c r="K11" s="4656"/>
      <c r="L11" s="4657"/>
      <c r="M11" s="717"/>
      <c r="N11" s="4662"/>
      <c r="O11" s="4662"/>
      <c r="P11" s="4662"/>
      <c r="Q11" s="4663"/>
      <c r="R11" s="717"/>
      <c r="S11" s="4656"/>
      <c r="T11" s="4657"/>
      <c r="U11" s="707"/>
      <c r="V11" s="650"/>
    </row>
    <row r="12" spans="1:24" s="537" customFormat="1" ht="11.1" customHeight="1">
      <c r="A12" s="706"/>
      <c r="B12" s="4664"/>
      <c r="C12" s="4664"/>
      <c r="D12" s="4664"/>
      <c r="E12" s="4664"/>
      <c r="F12" s="4664"/>
      <c r="G12" s="4664"/>
      <c r="H12" s="706"/>
      <c r="I12" s="718"/>
      <c r="J12" s="719"/>
      <c r="K12" s="719"/>
      <c r="L12" s="833" t="str">
        <f>医療費明細!L12</f>
        <v>円</v>
      </c>
      <c r="M12" s="718" t="str">
        <f>医療費明細!M12</f>
        <v>㋐</v>
      </c>
      <c r="N12" s="719"/>
      <c r="O12" s="719"/>
      <c r="P12" s="719"/>
      <c r="Q12" s="833" t="str">
        <f>医療費明細!Q12</f>
        <v>円</v>
      </c>
      <c r="R12" s="718" t="str">
        <f>医療費明細!R12</f>
        <v>㋑</v>
      </c>
      <c r="S12" s="719"/>
      <c r="T12" s="833" t="str">
        <f>医療費明細!T12</f>
        <v>円</v>
      </c>
      <c r="U12" s="4640" t="str">
        <f>医療費明細!U12</f>
        <v xml:space="preserve">こ
の
明
細
書
は  
申
告
書
と
一
緒
に
提
出
し
て
く
だ
さ
い
</v>
      </c>
    </row>
    <row r="13" spans="1:24" s="537" customFormat="1" ht="18.75" customHeight="1">
      <c r="A13" s="706"/>
      <c r="B13" s="4664"/>
      <c r="C13" s="4664"/>
      <c r="D13" s="4664"/>
      <c r="E13" s="4664"/>
      <c r="F13" s="4664"/>
      <c r="G13" s="4664"/>
      <c r="H13" s="706"/>
      <c r="I13" s="4641">
        <f>医療費明細!I13</f>
        <v>0</v>
      </c>
      <c r="J13" s="4642"/>
      <c r="K13" s="4642"/>
      <c r="L13" s="4643"/>
      <c r="M13" s="4641">
        <f>医療費明細!M13</f>
        <v>0</v>
      </c>
      <c r="N13" s="4642"/>
      <c r="O13" s="4642"/>
      <c r="P13" s="4642"/>
      <c r="Q13" s="4643"/>
      <c r="R13" s="4641">
        <f>医療費明細!R13</f>
        <v>0</v>
      </c>
      <c r="S13" s="4642"/>
      <c r="T13" s="4643"/>
      <c r="U13" s="4640"/>
    </row>
    <row r="14" spans="1:24" s="537" customFormat="1" ht="23.25" customHeight="1">
      <c r="A14" s="706"/>
      <c r="B14" s="4665"/>
      <c r="C14" s="4665"/>
      <c r="D14" s="4665"/>
      <c r="E14" s="4665"/>
      <c r="F14" s="4665"/>
      <c r="G14" s="4665"/>
      <c r="H14" s="706"/>
      <c r="I14" s="4644" t="str">
        <f>医療費明細!I14</f>
        <v>(注)　医療費通知には前年支払分の医療費が記載されている場合がありますので
　　　ご注意ください。</v>
      </c>
      <c r="J14" s="4644"/>
      <c r="K14" s="4644"/>
      <c r="L14" s="4644"/>
      <c r="M14" s="4644"/>
      <c r="N14" s="4644"/>
      <c r="O14" s="4644"/>
      <c r="P14" s="4644"/>
      <c r="Q14" s="4644"/>
      <c r="R14" s="4644"/>
      <c r="S14" s="4644"/>
      <c r="T14" s="4644"/>
      <c r="U14" s="4640"/>
    </row>
    <row r="15" spans="1:24" s="537" customFormat="1" ht="22.5" customHeight="1">
      <c r="A15" s="706"/>
      <c r="B15" s="713" t="str">
        <f>医療費明細!B15</f>
        <v>２　医療費（上記１以外）の明細</v>
      </c>
      <c r="C15" s="706"/>
      <c r="D15" s="706"/>
      <c r="E15" s="706"/>
      <c r="F15" s="4645" t="str">
        <f>医療費明細!F15</f>
        <v>「領収書１枚」ごとではなく、 
「医療を受けた方」・「病院等」ごとにまとめて記入できます。</v>
      </c>
      <c r="G15" s="4645"/>
      <c r="H15" s="4645"/>
      <c r="I15" s="4645"/>
      <c r="J15" s="4645"/>
      <c r="K15" s="4645"/>
      <c r="L15" s="4645"/>
      <c r="M15" s="4645"/>
      <c r="N15" s="4645"/>
      <c r="O15" s="4645"/>
      <c r="P15" s="4645"/>
      <c r="Q15" s="4645"/>
      <c r="R15" s="706"/>
      <c r="S15" s="706"/>
      <c r="T15" s="706"/>
      <c r="U15" s="4640"/>
    </row>
    <row r="16" spans="1:24" s="537" customFormat="1" ht="31.5" customHeight="1">
      <c r="A16" s="706"/>
      <c r="B16" s="4670" t="str">
        <f>医療費明細!B16</f>
        <v>　(1) 医療を受けた方
　　　の氏名</v>
      </c>
      <c r="C16" s="4670"/>
      <c r="D16" s="4670" t="str">
        <f>医療費明細!D16</f>
        <v>　　(2) 病院・薬局などの
 　　　  支払先の名称</v>
      </c>
      <c r="E16" s="4670"/>
      <c r="F16" s="4670" t="str">
        <f>医療費明細!F16</f>
        <v>　　　(3) 医療費の区分</v>
      </c>
      <c r="G16" s="4670"/>
      <c r="H16" s="4670"/>
      <c r="I16" s="4670"/>
      <c r="J16" s="4670"/>
      <c r="K16" s="4670"/>
      <c r="L16" s="4670"/>
      <c r="M16" s="4671" t="str">
        <f>医療費明細!M16</f>
        <v>　(4)　支払った 医療費
　　　　の額</v>
      </c>
      <c r="N16" s="4672"/>
      <c r="O16" s="4672"/>
      <c r="P16" s="4672"/>
      <c r="Q16" s="4673"/>
      <c r="R16" s="4674" t="str">
        <f>医療費明細!R16</f>
        <v>　(5)　(4)のうち生命保険や社会保険（高額療養費など）などで補てんされる金額</v>
      </c>
      <c r="S16" s="4675"/>
      <c r="T16" s="4676"/>
      <c r="U16" s="4640"/>
      <c r="V16" s="638"/>
    </row>
    <row r="17" spans="1:21" s="537" customFormat="1" ht="9.75" customHeight="1">
      <c r="A17" s="706"/>
      <c r="B17" s="4669">
        <f>医療費明細!B17</f>
        <v>0</v>
      </c>
      <c r="C17" s="4669"/>
      <c r="D17" s="4669">
        <f>医療費明細!D17</f>
        <v>0</v>
      </c>
      <c r="E17" s="4669"/>
      <c r="F17" s="721" t="str">
        <f>医療費明細!F17</f>
        <v>☐</v>
      </c>
      <c r="G17" s="722" t="str">
        <f>医療費明細!G17</f>
        <v>診療・治療</v>
      </c>
      <c r="H17" s="722"/>
      <c r="I17" s="722"/>
      <c r="J17" s="723" t="str">
        <f>医療費明細!J17</f>
        <v>☐</v>
      </c>
      <c r="K17" s="722" t="str">
        <f>医療費明細!K17</f>
        <v>介護保険サービス　</v>
      </c>
      <c r="L17" s="724"/>
      <c r="M17" s="4667">
        <f>医療費明細!M17</f>
        <v>0</v>
      </c>
      <c r="N17" s="4668"/>
      <c r="O17" s="4668"/>
      <c r="P17" s="4668"/>
      <c r="Q17" s="720" t="str">
        <f>医療費明細!Q17</f>
        <v>円</v>
      </c>
      <c r="R17" s="4667">
        <f>医療費明細!R17</f>
        <v>0</v>
      </c>
      <c r="S17" s="4668"/>
      <c r="T17" s="720" t="str">
        <f>医療費明細!T17</f>
        <v>円</v>
      </c>
      <c r="U17" s="4640"/>
    </row>
    <row r="18" spans="1:21" s="537" customFormat="1" ht="9.75" customHeight="1">
      <c r="A18" s="706"/>
      <c r="B18" s="4669"/>
      <c r="C18" s="4669"/>
      <c r="D18" s="4669"/>
      <c r="E18" s="4669"/>
      <c r="F18" s="725" t="str">
        <f>医療費明細!F18</f>
        <v>☐</v>
      </c>
      <c r="G18" s="726" t="str">
        <f>医療費明細!G18</f>
        <v>医薬品購入</v>
      </c>
      <c r="H18" s="726"/>
      <c r="I18" s="726"/>
      <c r="J18" s="727" t="str">
        <f>医療費明細!J18</f>
        <v>☐</v>
      </c>
      <c r="K18" s="726" t="str">
        <f>医療費明細!K18</f>
        <v>その他の医療費</v>
      </c>
      <c r="L18" s="728"/>
      <c r="M18" s="4641"/>
      <c r="N18" s="4642"/>
      <c r="O18" s="4642"/>
      <c r="P18" s="4642"/>
      <c r="Q18" s="729"/>
      <c r="R18" s="4641"/>
      <c r="S18" s="4642"/>
      <c r="T18" s="729"/>
      <c r="U18" s="4640"/>
    </row>
    <row r="19" spans="1:21" s="537" customFormat="1" ht="9.75" customHeight="1">
      <c r="A19" s="706"/>
      <c r="B19" s="4666">
        <f>医療費明細!B19</f>
        <v>0</v>
      </c>
      <c r="C19" s="4666"/>
      <c r="D19" s="4666">
        <f>医療費明細!D19</f>
        <v>0</v>
      </c>
      <c r="E19" s="4666"/>
      <c r="F19" s="721" t="str">
        <f>医療費明細!F19</f>
        <v>☐</v>
      </c>
      <c r="G19" s="722" t="str">
        <f>医療費明細!G19</f>
        <v>診療・治療</v>
      </c>
      <c r="H19" s="722"/>
      <c r="I19" s="722"/>
      <c r="J19" s="723" t="str">
        <f>医療費明細!J19</f>
        <v>☐</v>
      </c>
      <c r="K19" s="722" t="str">
        <f>医療費明細!K19</f>
        <v>介護保険サービス</v>
      </c>
      <c r="L19" s="724"/>
      <c r="M19" s="4667">
        <f>医療費明細!M19</f>
        <v>0</v>
      </c>
      <c r="N19" s="4668"/>
      <c r="O19" s="4668"/>
      <c r="P19" s="4668"/>
      <c r="Q19" s="730"/>
      <c r="R19" s="4667">
        <f>医療費明細!R19</f>
        <v>0</v>
      </c>
      <c r="S19" s="4668"/>
      <c r="T19" s="730"/>
      <c r="U19" s="4640"/>
    </row>
    <row r="20" spans="1:21" s="537" customFormat="1" ht="9.75" customHeight="1">
      <c r="A20" s="706"/>
      <c r="B20" s="4666"/>
      <c r="C20" s="4666"/>
      <c r="D20" s="4666"/>
      <c r="E20" s="4666"/>
      <c r="F20" s="725" t="str">
        <f>医療費明細!F20</f>
        <v>☐</v>
      </c>
      <c r="G20" s="726" t="str">
        <f>医療費明細!G20</f>
        <v>医薬品購入</v>
      </c>
      <c r="H20" s="726"/>
      <c r="I20" s="726"/>
      <c r="J20" s="727" t="str">
        <f>医療費明細!J20</f>
        <v>☐</v>
      </c>
      <c r="K20" s="726" t="str">
        <f>医療費明細!K20</f>
        <v>その他の医療費</v>
      </c>
      <c r="L20" s="728"/>
      <c r="M20" s="4641"/>
      <c r="N20" s="4642"/>
      <c r="O20" s="4642"/>
      <c r="P20" s="4642"/>
      <c r="Q20" s="729"/>
      <c r="R20" s="4641"/>
      <c r="S20" s="4642"/>
      <c r="T20" s="729"/>
      <c r="U20" s="4640"/>
    </row>
    <row r="21" spans="1:21" s="537" customFormat="1" ht="9.75" customHeight="1">
      <c r="A21" s="706"/>
      <c r="B21" s="4669">
        <f>医療費明細!B21</f>
        <v>0</v>
      </c>
      <c r="C21" s="4669"/>
      <c r="D21" s="4669">
        <f>医療費明細!D21</f>
        <v>0</v>
      </c>
      <c r="E21" s="4669"/>
      <c r="F21" s="721" t="str">
        <f>医療費明細!F21</f>
        <v>☐</v>
      </c>
      <c r="G21" s="722" t="str">
        <f>医療費明細!G21</f>
        <v>診療・治療</v>
      </c>
      <c r="H21" s="722"/>
      <c r="I21" s="722"/>
      <c r="J21" s="723" t="str">
        <f>医療費明細!J21</f>
        <v>☐</v>
      </c>
      <c r="K21" s="722" t="str">
        <f>医療費明細!K21</f>
        <v>介護保険サービス</v>
      </c>
      <c r="L21" s="724"/>
      <c r="M21" s="4667">
        <f>医療費明細!M21</f>
        <v>0</v>
      </c>
      <c r="N21" s="4668"/>
      <c r="O21" s="4668"/>
      <c r="P21" s="4668"/>
      <c r="Q21" s="730"/>
      <c r="R21" s="4667">
        <f>医療費明細!R21</f>
        <v>0</v>
      </c>
      <c r="S21" s="4668"/>
      <c r="T21" s="730"/>
      <c r="U21" s="4640"/>
    </row>
    <row r="22" spans="1:21" s="537" customFormat="1" ht="9.75" customHeight="1">
      <c r="A22" s="706"/>
      <c r="B22" s="4669"/>
      <c r="C22" s="4669"/>
      <c r="D22" s="4669"/>
      <c r="E22" s="4669"/>
      <c r="F22" s="725" t="str">
        <f>医療費明細!F22</f>
        <v>☐</v>
      </c>
      <c r="G22" s="726" t="str">
        <f>医療費明細!G22</f>
        <v>医薬品購入</v>
      </c>
      <c r="H22" s="726"/>
      <c r="I22" s="726"/>
      <c r="J22" s="727" t="str">
        <f>医療費明細!J22</f>
        <v>☐</v>
      </c>
      <c r="K22" s="726" t="str">
        <f>医療費明細!K22</f>
        <v>その他の医療費</v>
      </c>
      <c r="L22" s="728"/>
      <c r="M22" s="4641"/>
      <c r="N22" s="4642"/>
      <c r="O22" s="4642"/>
      <c r="P22" s="4642"/>
      <c r="Q22" s="729"/>
      <c r="R22" s="4641"/>
      <c r="S22" s="4642"/>
      <c r="T22" s="729"/>
      <c r="U22" s="4640"/>
    </row>
    <row r="23" spans="1:21" s="537" customFormat="1" ht="9.75" customHeight="1">
      <c r="A23" s="706"/>
      <c r="B23" s="4669">
        <f>医療費明細!B23</f>
        <v>0</v>
      </c>
      <c r="C23" s="4669"/>
      <c r="D23" s="4669">
        <f>医療費明細!D23</f>
        <v>0</v>
      </c>
      <c r="E23" s="4669"/>
      <c r="F23" s="721" t="str">
        <f>医療費明細!F23</f>
        <v>☐</v>
      </c>
      <c r="G23" s="722" t="str">
        <f>医療費明細!G23</f>
        <v>診療・治療</v>
      </c>
      <c r="H23" s="722"/>
      <c r="I23" s="722"/>
      <c r="J23" s="723" t="str">
        <f>医療費明細!J23</f>
        <v>☐</v>
      </c>
      <c r="K23" s="722" t="str">
        <f>医療費明細!K23</f>
        <v>介護保険サービス</v>
      </c>
      <c r="L23" s="724"/>
      <c r="M23" s="4667">
        <f>医療費明細!M23</f>
        <v>0</v>
      </c>
      <c r="N23" s="4668"/>
      <c r="O23" s="4668"/>
      <c r="P23" s="4668"/>
      <c r="Q23" s="730"/>
      <c r="R23" s="4667">
        <f>医療費明細!R23</f>
        <v>0</v>
      </c>
      <c r="S23" s="4668"/>
      <c r="T23" s="730"/>
      <c r="U23" s="4640"/>
    </row>
    <row r="24" spans="1:21" s="537" customFormat="1" ht="9.75" customHeight="1">
      <c r="A24" s="706"/>
      <c r="B24" s="4669"/>
      <c r="C24" s="4669"/>
      <c r="D24" s="4669"/>
      <c r="E24" s="4669"/>
      <c r="F24" s="725" t="str">
        <f>医療費明細!F24</f>
        <v>☐</v>
      </c>
      <c r="G24" s="726" t="str">
        <f>医療費明細!G24</f>
        <v>医薬品購入</v>
      </c>
      <c r="H24" s="726"/>
      <c r="I24" s="726"/>
      <c r="J24" s="727" t="str">
        <f>医療費明細!J24</f>
        <v>☐</v>
      </c>
      <c r="K24" s="726" t="str">
        <f>医療費明細!K24</f>
        <v>その他の医療費</v>
      </c>
      <c r="L24" s="728"/>
      <c r="M24" s="4641"/>
      <c r="N24" s="4642"/>
      <c r="O24" s="4642"/>
      <c r="P24" s="4642"/>
      <c r="Q24" s="729"/>
      <c r="R24" s="4641"/>
      <c r="S24" s="4642"/>
      <c r="T24" s="729"/>
      <c r="U24" s="4640"/>
    </row>
    <row r="25" spans="1:21" s="537" customFormat="1" ht="9.75" customHeight="1">
      <c r="A25" s="706"/>
      <c r="B25" s="4669">
        <f>医療費明細!B25</f>
        <v>0</v>
      </c>
      <c r="C25" s="4669"/>
      <c r="D25" s="4669">
        <f>医療費明細!D25</f>
        <v>0</v>
      </c>
      <c r="E25" s="4669"/>
      <c r="F25" s="721" t="str">
        <f>医療費明細!F25</f>
        <v>☐</v>
      </c>
      <c r="G25" s="722" t="str">
        <f>医療費明細!G25</f>
        <v>診療・治療</v>
      </c>
      <c r="H25" s="722"/>
      <c r="I25" s="722"/>
      <c r="J25" s="723" t="str">
        <f>医療費明細!J25</f>
        <v>☐</v>
      </c>
      <c r="K25" s="722" t="str">
        <f>医療費明細!K25</f>
        <v>介護保険サービス</v>
      </c>
      <c r="L25" s="724"/>
      <c r="M25" s="4667">
        <f>医療費明細!M25</f>
        <v>0</v>
      </c>
      <c r="N25" s="4668"/>
      <c r="O25" s="4668"/>
      <c r="P25" s="4668"/>
      <c r="Q25" s="730"/>
      <c r="R25" s="4667">
        <f>医療費明細!R25</f>
        <v>0</v>
      </c>
      <c r="S25" s="4668"/>
      <c r="T25" s="730"/>
      <c r="U25" s="4640"/>
    </row>
    <row r="26" spans="1:21" s="537" customFormat="1" ht="9.75" customHeight="1">
      <c r="A26" s="706"/>
      <c r="B26" s="4669"/>
      <c r="C26" s="4669"/>
      <c r="D26" s="4669"/>
      <c r="E26" s="4669"/>
      <c r="F26" s="725" t="str">
        <f>医療費明細!F26</f>
        <v>☐</v>
      </c>
      <c r="G26" s="726" t="str">
        <f>医療費明細!G26</f>
        <v>医薬品購入</v>
      </c>
      <c r="H26" s="726"/>
      <c r="I26" s="726"/>
      <c r="J26" s="727" t="str">
        <f>医療費明細!J26</f>
        <v>☐</v>
      </c>
      <c r="K26" s="726" t="str">
        <f>医療費明細!K26</f>
        <v>その他の医療費</v>
      </c>
      <c r="L26" s="728"/>
      <c r="M26" s="4641"/>
      <c r="N26" s="4642"/>
      <c r="O26" s="4642"/>
      <c r="P26" s="4642"/>
      <c r="Q26" s="729"/>
      <c r="R26" s="4641"/>
      <c r="S26" s="4642"/>
      <c r="T26" s="729"/>
      <c r="U26" s="4640"/>
    </row>
    <row r="27" spans="1:21" s="537" customFormat="1" ht="9.75" customHeight="1">
      <c r="A27" s="706"/>
      <c r="B27" s="4669">
        <f>医療費明細!B27</f>
        <v>0</v>
      </c>
      <c r="C27" s="4669"/>
      <c r="D27" s="4669">
        <f>医療費明細!D27</f>
        <v>0</v>
      </c>
      <c r="E27" s="4669"/>
      <c r="F27" s="721" t="str">
        <f>医療費明細!F27</f>
        <v>☐</v>
      </c>
      <c r="G27" s="722" t="str">
        <f>医療費明細!G27</f>
        <v>診療・治療</v>
      </c>
      <c r="H27" s="722"/>
      <c r="I27" s="722"/>
      <c r="J27" s="723" t="str">
        <f>医療費明細!J27</f>
        <v>☐</v>
      </c>
      <c r="K27" s="722" t="str">
        <f>医療費明細!K27</f>
        <v>介護保険サービス</v>
      </c>
      <c r="L27" s="724"/>
      <c r="M27" s="4667">
        <f>医療費明細!M27</f>
        <v>0</v>
      </c>
      <c r="N27" s="4668"/>
      <c r="O27" s="4668"/>
      <c r="P27" s="4668"/>
      <c r="Q27" s="730"/>
      <c r="R27" s="4667">
        <f>医療費明細!R27</f>
        <v>0</v>
      </c>
      <c r="S27" s="4668"/>
      <c r="T27" s="730"/>
      <c r="U27" s="4640"/>
    </row>
    <row r="28" spans="1:21" s="537" customFormat="1" ht="9.75" customHeight="1">
      <c r="A28" s="706"/>
      <c r="B28" s="4669"/>
      <c r="C28" s="4669"/>
      <c r="D28" s="4669"/>
      <c r="E28" s="4669"/>
      <c r="F28" s="725" t="str">
        <f>医療費明細!F28</f>
        <v>☐</v>
      </c>
      <c r="G28" s="726" t="str">
        <f>医療費明細!G28</f>
        <v>医薬品購入</v>
      </c>
      <c r="H28" s="726"/>
      <c r="I28" s="726"/>
      <c r="J28" s="727" t="str">
        <f>医療費明細!J28</f>
        <v>☐</v>
      </c>
      <c r="K28" s="726" t="str">
        <f>医療費明細!K28</f>
        <v>その他の医療費</v>
      </c>
      <c r="L28" s="728"/>
      <c r="M28" s="4641"/>
      <c r="N28" s="4642"/>
      <c r="O28" s="4642"/>
      <c r="P28" s="4642"/>
      <c r="Q28" s="729"/>
      <c r="R28" s="4641"/>
      <c r="S28" s="4642"/>
      <c r="T28" s="729"/>
      <c r="U28" s="4640"/>
    </row>
    <row r="29" spans="1:21" s="537" customFormat="1" ht="9.75" customHeight="1">
      <c r="A29" s="706"/>
      <c r="B29" s="4669">
        <f>医療費明細!B29</f>
        <v>0</v>
      </c>
      <c r="C29" s="4669"/>
      <c r="D29" s="4669">
        <f>医療費明細!D29</f>
        <v>0</v>
      </c>
      <c r="E29" s="4669"/>
      <c r="F29" s="721" t="str">
        <f>医療費明細!F29</f>
        <v>☐</v>
      </c>
      <c r="G29" s="722" t="str">
        <f>医療費明細!G29</f>
        <v>診療・治療</v>
      </c>
      <c r="H29" s="722"/>
      <c r="I29" s="722"/>
      <c r="J29" s="723" t="str">
        <f>医療費明細!J29</f>
        <v>☐</v>
      </c>
      <c r="K29" s="722" t="str">
        <f>医療費明細!K29</f>
        <v>介護保険サービス</v>
      </c>
      <c r="L29" s="724"/>
      <c r="M29" s="4667">
        <f>医療費明細!M29</f>
        <v>0</v>
      </c>
      <c r="N29" s="4668"/>
      <c r="O29" s="4668"/>
      <c r="P29" s="4668"/>
      <c r="Q29" s="730"/>
      <c r="R29" s="4667">
        <f>医療費明細!R29</f>
        <v>0</v>
      </c>
      <c r="S29" s="4668"/>
      <c r="T29" s="730"/>
      <c r="U29" s="4640"/>
    </row>
    <row r="30" spans="1:21" s="537" customFormat="1" ht="9.75" customHeight="1">
      <c r="A30" s="706"/>
      <c r="B30" s="4669"/>
      <c r="C30" s="4669"/>
      <c r="D30" s="4669"/>
      <c r="E30" s="4669"/>
      <c r="F30" s="725" t="str">
        <f>医療費明細!F30</f>
        <v>☐</v>
      </c>
      <c r="G30" s="726" t="str">
        <f>医療費明細!G30</f>
        <v>医薬品購入</v>
      </c>
      <c r="H30" s="726"/>
      <c r="I30" s="726"/>
      <c r="J30" s="727" t="str">
        <f>医療費明細!J30</f>
        <v>☐</v>
      </c>
      <c r="K30" s="726" t="str">
        <f>医療費明細!K30</f>
        <v>その他の医療費</v>
      </c>
      <c r="L30" s="728"/>
      <c r="M30" s="4641"/>
      <c r="N30" s="4642"/>
      <c r="O30" s="4642"/>
      <c r="P30" s="4642"/>
      <c r="Q30" s="729"/>
      <c r="R30" s="4641"/>
      <c r="S30" s="4642"/>
      <c r="T30" s="729"/>
      <c r="U30" s="4640"/>
    </row>
    <row r="31" spans="1:21" s="537" customFormat="1" ht="9.75" customHeight="1">
      <c r="A31" s="706"/>
      <c r="B31" s="4669">
        <f>医療費明細!B31</f>
        <v>0</v>
      </c>
      <c r="C31" s="4669"/>
      <c r="D31" s="4669">
        <f>医療費明細!D31</f>
        <v>0</v>
      </c>
      <c r="E31" s="4669"/>
      <c r="F31" s="721" t="str">
        <f>医療費明細!F31</f>
        <v>☐</v>
      </c>
      <c r="G31" s="722" t="str">
        <f>医療費明細!G31</f>
        <v>診療・治療</v>
      </c>
      <c r="H31" s="722"/>
      <c r="I31" s="722"/>
      <c r="J31" s="723" t="str">
        <f>医療費明細!J31</f>
        <v>☐</v>
      </c>
      <c r="K31" s="722" t="str">
        <f>医療費明細!K31</f>
        <v>介護保険サービス</v>
      </c>
      <c r="L31" s="724"/>
      <c r="M31" s="4667">
        <f>医療費明細!M31</f>
        <v>0</v>
      </c>
      <c r="N31" s="4668"/>
      <c r="O31" s="4668"/>
      <c r="P31" s="4668"/>
      <c r="Q31" s="730"/>
      <c r="R31" s="4667">
        <f>医療費明細!R31</f>
        <v>0</v>
      </c>
      <c r="S31" s="4668"/>
      <c r="T31" s="730"/>
      <c r="U31" s="4640"/>
    </row>
    <row r="32" spans="1:21" s="537" customFormat="1" ht="9.75" customHeight="1">
      <c r="A32" s="706"/>
      <c r="B32" s="4669"/>
      <c r="C32" s="4669"/>
      <c r="D32" s="4669"/>
      <c r="E32" s="4669"/>
      <c r="F32" s="725" t="str">
        <f>医療費明細!F32</f>
        <v>☐</v>
      </c>
      <c r="G32" s="726" t="str">
        <f>医療費明細!G32</f>
        <v>医薬品購入</v>
      </c>
      <c r="H32" s="726"/>
      <c r="I32" s="726"/>
      <c r="J32" s="727" t="str">
        <f>医療費明細!J32</f>
        <v>☐</v>
      </c>
      <c r="K32" s="726" t="str">
        <f>医療費明細!K32</f>
        <v>その他の医療費</v>
      </c>
      <c r="L32" s="728"/>
      <c r="M32" s="4641"/>
      <c r="N32" s="4642"/>
      <c r="O32" s="4642"/>
      <c r="P32" s="4642"/>
      <c r="Q32" s="729"/>
      <c r="R32" s="4641"/>
      <c r="S32" s="4642"/>
      <c r="T32" s="729"/>
      <c r="U32" s="4640"/>
    </row>
    <row r="33" spans="1:21" s="537" customFormat="1" ht="9.75" customHeight="1">
      <c r="A33" s="706"/>
      <c r="B33" s="4669">
        <f>医療費明細!B33</f>
        <v>0</v>
      </c>
      <c r="C33" s="4669"/>
      <c r="D33" s="4669">
        <f>医療費明細!D33</f>
        <v>0</v>
      </c>
      <c r="E33" s="4669"/>
      <c r="F33" s="721" t="str">
        <f>医療費明細!F33</f>
        <v>☐</v>
      </c>
      <c r="G33" s="722" t="str">
        <f>医療費明細!G33</f>
        <v>診療・治療</v>
      </c>
      <c r="H33" s="722"/>
      <c r="I33" s="722"/>
      <c r="J33" s="723" t="str">
        <f>医療費明細!J33</f>
        <v>☐</v>
      </c>
      <c r="K33" s="722" t="str">
        <f>医療費明細!K33</f>
        <v>介護保険サービス</v>
      </c>
      <c r="L33" s="724"/>
      <c r="M33" s="4667">
        <f>医療費明細!M33</f>
        <v>0</v>
      </c>
      <c r="N33" s="4668"/>
      <c r="O33" s="4668"/>
      <c r="P33" s="4668"/>
      <c r="Q33" s="730"/>
      <c r="R33" s="4667">
        <f>医療費明細!R33</f>
        <v>0</v>
      </c>
      <c r="S33" s="4668"/>
      <c r="T33" s="730"/>
      <c r="U33" s="4640"/>
    </row>
    <row r="34" spans="1:21" s="537" customFormat="1" ht="9.75" customHeight="1">
      <c r="A34" s="706"/>
      <c r="B34" s="4669"/>
      <c r="C34" s="4669"/>
      <c r="D34" s="4669"/>
      <c r="E34" s="4669"/>
      <c r="F34" s="725" t="str">
        <f>医療費明細!F34</f>
        <v>☐</v>
      </c>
      <c r="G34" s="726" t="str">
        <f>医療費明細!G34</f>
        <v>医薬品購入</v>
      </c>
      <c r="H34" s="726"/>
      <c r="I34" s="726"/>
      <c r="J34" s="727" t="str">
        <f>医療費明細!J34</f>
        <v>☐</v>
      </c>
      <c r="K34" s="726" t="str">
        <f>医療費明細!K34</f>
        <v>その他の医療費</v>
      </c>
      <c r="L34" s="728"/>
      <c r="M34" s="4641"/>
      <c r="N34" s="4642"/>
      <c r="O34" s="4642"/>
      <c r="P34" s="4642"/>
      <c r="Q34" s="729"/>
      <c r="R34" s="4641"/>
      <c r="S34" s="4642"/>
      <c r="T34" s="729"/>
      <c r="U34" s="4640"/>
    </row>
    <row r="35" spans="1:21" s="537" customFormat="1" ht="9.75" customHeight="1">
      <c r="A35" s="706"/>
      <c r="B35" s="4669">
        <f>医療費明細!B35</f>
        <v>0</v>
      </c>
      <c r="C35" s="4669"/>
      <c r="D35" s="4669">
        <f>医療費明細!D35</f>
        <v>0</v>
      </c>
      <c r="E35" s="4669"/>
      <c r="F35" s="721" t="str">
        <f>医療費明細!F35</f>
        <v>☐</v>
      </c>
      <c r="G35" s="722" t="str">
        <f>医療費明細!G35</f>
        <v>診療・治療</v>
      </c>
      <c r="H35" s="722"/>
      <c r="I35" s="722"/>
      <c r="J35" s="723" t="str">
        <f>医療費明細!J35</f>
        <v>☐</v>
      </c>
      <c r="K35" s="722" t="str">
        <f>医療費明細!K35</f>
        <v>介護保険サービス</v>
      </c>
      <c r="L35" s="724"/>
      <c r="M35" s="4667">
        <f>医療費明細!M35</f>
        <v>0</v>
      </c>
      <c r="N35" s="4668"/>
      <c r="O35" s="4668"/>
      <c r="P35" s="4668"/>
      <c r="Q35" s="730"/>
      <c r="R35" s="4667">
        <f>医療費明細!R35</f>
        <v>0</v>
      </c>
      <c r="S35" s="4668"/>
      <c r="T35" s="730"/>
      <c r="U35" s="4640"/>
    </row>
    <row r="36" spans="1:21" s="537" customFormat="1" ht="9.75" customHeight="1">
      <c r="A36" s="706"/>
      <c r="B36" s="4669"/>
      <c r="C36" s="4669"/>
      <c r="D36" s="4669"/>
      <c r="E36" s="4669"/>
      <c r="F36" s="725" t="str">
        <f>医療費明細!F36</f>
        <v>☐</v>
      </c>
      <c r="G36" s="726" t="str">
        <f>医療費明細!G36</f>
        <v>医薬品購入</v>
      </c>
      <c r="H36" s="726"/>
      <c r="I36" s="726"/>
      <c r="J36" s="727" t="str">
        <f>医療費明細!J36</f>
        <v>☐</v>
      </c>
      <c r="K36" s="726" t="str">
        <f>医療費明細!K36</f>
        <v>その他の医療費</v>
      </c>
      <c r="L36" s="728"/>
      <c r="M36" s="4641"/>
      <c r="N36" s="4642"/>
      <c r="O36" s="4642"/>
      <c r="P36" s="4642"/>
      <c r="Q36" s="729"/>
      <c r="R36" s="4641"/>
      <c r="S36" s="4642"/>
      <c r="T36" s="729"/>
      <c r="U36" s="707"/>
    </row>
    <row r="37" spans="1:21" s="537" customFormat="1" ht="9.75" customHeight="1">
      <c r="A37" s="706"/>
      <c r="B37" s="4669">
        <f>医療費明細!B37</f>
        <v>0</v>
      </c>
      <c r="C37" s="4669"/>
      <c r="D37" s="4669">
        <f>医療費明細!D37</f>
        <v>0</v>
      </c>
      <c r="E37" s="4669"/>
      <c r="F37" s="721" t="str">
        <f>医療費明細!F37</f>
        <v>☐</v>
      </c>
      <c r="G37" s="722" t="str">
        <f>医療費明細!G37</f>
        <v>診療・治療</v>
      </c>
      <c r="H37" s="722"/>
      <c r="I37" s="722"/>
      <c r="J37" s="723" t="str">
        <f>医療費明細!J37</f>
        <v>☐</v>
      </c>
      <c r="K37" s="722" t="str">
        <f>医療費明細!K37</f>
        <v>介護保険サービス</v>
      </c>
      <c r="L37" s="724"/>
      <c r="M37" s="4667">
        <f>医療費明細!M37</f>
        <v>0</v>
      </c>
      <c r="N37" s="4668"/>
      <c r="O37" s="4668"/>
      <c r="P37" s="4668"/>
      <c r="Q37" s="730"/>
      <c r="R37" s="4667">
        <f>医療費明細!R37</f>
        <v>0</v>
      </c>
      <c r="S37" s="4668"/>
      <c r="T37" s="730"/>
      <c r="U37" s="707"/>
    </row>
    <row r="38" spans="1:21" s="537" customFormat="1" ht="9.75" customHeight="1">
      <c r="A38" s="706"/>
      <c r="B38" s="4669"/>
      <c r="C38" s="4669"/>
      <c r="D38" s="4669"/>
      <c r="E38" s="4669"/>
      <c r="F38" s="725" t="str">
        <f>医療費明細!F38</f>
        <v>☐</v>
      </c>
      <c r="G38" s="726" t="str">
        <f>医療費明細!G38</f>
        <v>医薬品購入</v>
      </c>
      <c r="H38" s="726"/>
      <c r="I38" s="726"/>
      <c r="J38" s="727" t="str">
        <f>医療費明細!J38</f>
        <v>☐</v>
      </c>
      <c r="K38" s="726" t="str">
        <f>医療費明細!K38</f>
        <v>その他の医療費</v>
      </c>
      <c r="L38" s="728"/>
      <c r="M38" s="4641"/>
      <c r="N38" s="4642"/>
      <c r="O38" s="4642"/>
      <c r="P38" s="4642"/>
      <c r="Q38" s="729"/>
      <c r="R38" s="4641"/>
      <c r="S38" s="4642"/>
      <c r="T38" s="729"/>
      <c r="U38" s="707"/>
    </row>
    <row r="39" spans="1:21" s="537" customFormat="1" ht="9.75" customHeight="1">
      <c r="A39" s="706"/>
      <c r="B39" s="4669">
        <f>医療費明細!B39</f>
        <v>0</v>
      </c>
      <c r="C39" s="4669"/>
      <c r="D39" s="4669">
        <f>医療費明細!D39</f>
        <v>0</v>
      </c>
      <c r="E39" s="4669"/>
      <c r="F39" s="721" t="str">
        <f>医療費明細!F39</f>
        <v>☐</v>
      </c>
      <c r="G39" s="722" t="str">
        <f>医療費明細!G39</f>
        <v>診療・治療</v>
      </c>
      <c r="H39" s="722"/>
      <c r="I39" s="722"/>
      <c r="J39" s="723" t="str">
        <f>医療費明細!J39</f>
        <v>☐</v>
      </c>
      <c r="K39" s="722" t="str">
        <f>医療費明細!K39</f>
        <v>介護保険サービス</v>
      </c>
      <c r="L39" s="724"/>
      <c r="M39" s="4667">
        <f>医療費明細!M39</f>
        <v>0</v>
      </c>
      <c r="N39" s="4668"/>
      <c r="O39" s="4668"/>
      <c r="P39" s="4668"/>
      <c r="Q39" s="730"/>
      <c r="R39" s="4667">
        <f>医療費明細!R39</f>
        <v>0</v>
      </c>
      <c r="S39" s="4668"/>
      <c r="T39" s="730"/>
      <c r="U39" s="707"/>
    </row>
    <row r="40" spans="1:21" s="537" customFormat="1" ht="9.75" customHeight="1">
      <c r="A40" s="706"/>
      <c r="B40" s="4669"/>
      <c r="C40" s="4669"/>
      <c r="D40" s="4669"/>
      <c r="E40" s="4669"/>
      <c r="F40" s="725" t="str">
        <f>医療費明細!F40</f>
        <v>☐</v>
      </c>
      <c r="G40" s="726" t="str">
        <f>医療費明細!G40</f>
        <v>医薬品購入</v>
      </c>
      <c r="H40" s="726"/>
      <c r="I40" s="726"/>
      <c r="J40" s="727" t="str">
        <f>医療費明細!J40</f>
        <v>☐</v>
      </c>
      <c r="K40" s="726" t="str">
        <f>医療費明細!K40</f>
        <v>その他の医療費</v>
      </c>
      <c r="L40" s="728"/>
      <c r="M40" s="4641"/>
      <c r="N40" s="4642"/>
      <c r="O40" s="4642"/>
      <c r="P40" s="4642"/>
      <c r="Q40" s="729"/>
      <c r="R40" s="4641"/>
      <c r="S40" s="4642"/>
      <c r="T40" s="729"/>
      <c r="U40" s="707"/>
    </row>
    <row r="41" spans="1:21" s="537" customFormat="1" ht="9.75" customHeight="1">
      <c r="A41" s="706"/>
      <c r="B41" s="4669">
        <f>医療費明細!B41</f>
        <v>0</v>
      </c>
      <c r="C41" s="4669"/>
      <c r="D41" s="4669">
        <f>医療費明細!D41</f>
        <v>0</v>
      </c>
      <c r="E41" s="4669"/>
      <c r="F41" s="721" t="str">
        <f>医療費明細!F41</f>
        <v>☐</v>
      </c>
      <c r="G41" s="722" t="str">
        <f>医療費明細!G41</f>
        <v>診療・治療</v>
      </c>
      <c r="H41" s="722"/>
      <c r="I41" s="722"/>
      <c r="J41" s="723" t="str">
        <f>医療費明細!J41</f>
        <v>☐</v>
      </c>
      <c r="K41" s="722" t="str">
        <f>医療費明細!K41</f>
        <v>介護保険サービス</v>
      </c>
      <c r="L41" s="724"/>
      <c r="M41" s="4667">
        <f>医療費明細!M41</f>
        <v>0</v>
      </c>
      <c r="N41" s="4668"/>
      <c r="O41" s="4668"/>
      <c r="P41" s="4668"/>
      <c r="Q41" s="730"/>
      <c r="R41" s="4667">
        <f>医療費明細!R41</f>
        <v>0</v>
      </c>
      <c r="S41" s="4668"/>
      <c r="T41" s="730"/>
      <c r="U41" s="707"/>
    </row>
    <row r="42" spans="1:21" s="537" customFormat="1" ht="9.75" customHeight="1">
      <c r="A42" s="706"/>
      <c r="B42" s="4669"/>
      <c r="C42" s="4669"/>
      <c r="D42" s="4669"/>
      <c r="E42" s="4669"/>
      <c r="F42" s="725" t="str">
        <f>医療費明細!F42</f>
        <v>☐</v>
      </c>
      <c r="G42" s="726" t="str">
        <f>医療費明細!G42</f>
        <v>医薬品購入</v>
      </c>
      <c r="H42" s="726"/>
      <c r="I42" s="726"/>
      <c r="J42" s="727" t="str">
        <f>医療費明細!J42</f>
        <v>☐</v>
      </c>
      <c r="K42" s="726" t="str">
        <f>医療費明細!K42</f>
        <v>その他の医療費</v>
      </c>
      <c r="L42" s="728"/>
      <c r="M42" s="4641"/>
      <c r="N42" s="4642"/>
      <c r="O42" s="4642"/>
      <c r="P42" s="4642"/>
      <c r="Q42" s="729"/>
      <c r="R42" s="4641"/>
      <c r="S42" s="4642"/>
      <c r="T42" s="729"/>
      <c r="U42" s="707"/>
    </row>
    <row r="43" spans="1:21" s="537" customFormat="1" ht="9.75" customHeight="1">
      <c r="A43" s="706"/>
      <c r="B43" s="4669">
        <f>医療費明細!B43</f>
        <v>0</v>
      </c>
      <c r="C43" s="4669"/>
      <c r="D43" s="4669">
        <f>医療費明細!D43</f>
        <v>0</v>
      </c>
      <c r="E43" s="4669"/>
      <c r="F43" s="721" t="str">
        <f>医療費明細!F43</f>
        <v>☐</v>
      </c>
      <c r="G43" s="722" t="str">
        <f>医療費明細!G43</f>
        <v>診療・治療</v>
      </c>
      <c r="H43" s="722"/>
      <c r="I43" s="722"/>
      <c r="J43" s="723" t="str">
        <f>医療費明細!J43</f>
        <v>☐</v>
      </c>
      <c r="K43" s="722" t="str">
        <f>医療費明細!K43</f>
        <v>介護保険サービス</v>
      </c>
      <c r="L43" s="724"/>
      <c r="M43" s="4667">
        <f>医療費明細!M43</f>
        <v>0</v>
      </c>
      <c r="N43" s="4668"/>
      <c r="O43" s="4668"/>
      <c r="P43" s="4668"/>
      <c r="Q43" s="730"/>
      <c r="R43" s="4667">
        <f>医療費明細!R43</f>
        <v>0</v>
      </c>
      <c r="S43" s="4668"/>
      <c r="T43" s="730"/>
      <c r="U43" s="707"/>
    </row>
    <row r="44" spans="1:21" s="537" customFormat="1" ht="9.75" customHeight="1">
      <c r="A44" s="706"/>
      <c r="B44" s="4669"/>
      <c r="C44" s="4669"/>
      <c r="D44" s="4669"/>
      <c r="E44" s="4669"/>
      <c r="F44" s="725" t="str">
        <f>医療費明細!F44</f>
        <v>☐</v>
      </c>
      <c r="G44" s="726" t="str">
        <f>医療費明細!G44</f>
        <v>医薬品購入</v>
      </c>
      <c r="H44" s="726"/>
      <c r="I44" s="726"/>
      <c r="J44" s="727" t="str">
        <f>医療費明細!J44</f>
        <v>☐</v>
      </c>
      <c r="K44" s="726" t="str">
        <f>医療費明細!K44</f>
        <v>その他の医療費</v>
      </c>
      <c r="L44" s="728"/>
      <c r="M44" s="4641"/>
      <c r="N44" s="4642"/>
      <c r="O44" s="4642"/>
      <c r="P44" s="4642"/>
      <c r="Q44" s="729"/>
      <c r="R44" s="4641"/>
      <c r="S44" s="4642"/>
      <c r="T44" s="729"/>
      <c r="U44" s="707"/>
    </row>
    <row r="45" spans="1:21" s="537" customFormat="1" ht="9.75" customHeight="1">
      <c r="A45" s="706"/>
      <c r="B45" s="4669">
        <f>医療費明細!B45</f>
        <v>0</v>
      </c>
      <c r="C45" s="4669"/>
      <c r="D45" s="4669">
        <f>医療費明細!D45</f>
        <v>0</v>
      </c>
      <c r="E45" s="4669"/>
      <c r="F45" s="721" t="str">
        <f>医療費明細!F45</f>
        <v>☐</v>
      </c>
      <c r="G45" s="722" t="str">
        <f>医療費明細!G45</f>
        <v>診療・治療</v>
      </c>
      <c r="H45" s="722"/>
      <c r="I45" s="722"/>
      <c r="J45" s="723" t="str">
        <f>医療費明細!J45</f>
        <v>☐</v>
      </c>
      <c r="K45" s="722" t="str">
        <f>医療費明細!K45</f>
        <v>介護保険サービス</v>
      </c>
      <c r="L45" s="724"/>
      <c r="M45" s="4667">
        <f>医療費明細!M45</f>
        <v>0</v>
      </c>
      <c r="N45" s="4668"/>
      <c r="O45" s="4668"/>
      <c r="P45" s="4668"/>
      <c r="Q45" s="730"/>
      <c r="R45" s="4667">
        <f>医療費明細!R45</f>
        <v>0</v>
      </c>
      <c r="S45" s="4668"/>
      <c r="T45" s="730"/>
      <c r="U45" s="707"/>
    </row>
    <row r="46" spans="1:21" s="537" customFormat="1" ht="9.75" customHeight="1">
      <c r="A46" s="706"/>
      <c r="B46" s="4669"/>
      <c r="C46" s="4669"/>
      <c r="D46" s="4669"/>
      <c r="E46" s="4669"/>
      <c r="F46" s="725" t="str">
        <f>医療費明細!F46</f>
        <v>☐</v>
      </c>
      <c r="G46" s="726" t="str">
        <f>医療費明細!G46</f>
        <v>医薬品購入</v>
      </c>
      <c r="H46" s="726"/>
      <c r="I46" s="726"/>
      <c r="J46" s="727" t="str">
        <f>医療費明細!J46</f>
        <v>☐</v>
      </c>
      <c r="K46" s="726" t="str">
        <f>医療費明細!K46</f>
        <v>その他の医療費</v>
      </c>
      <c r="L46" s="728"/>
      <c r="M46" s="4641"/>
      <c r="N46" s="4642"/>
      <c r="O46" s="4642"/>
      <c r="P46" s="4642"/>
      <c r="Q46" s="729"/>
      <c r="R46" s="4641"/>
      <c r="S46" s="4642"/>
      <c r="T46" s="729"/>
      <c r="U46" s="707"/>
    </row>
    <row r="47" spans="1:21" s="537" customFormat="1" ht="9.75" customHeight="1">
      <c r="A47" s="706"/>
      <c r="B47" s="4669">
        <f>医療費明細!B47</f>
        <v>0</v>
      </c>
      <c r="C47" s="4669"/>
      <c r="D47" s="4669">
        <f>医療費明細!D47</f>
        <v>0</v>
      </c>
      <c r="E47" s="4669"/>
      <c r="F47" s="721" t="str">
        <f>医療費明細!F47</f>
        <v>☐</v>
      </c>
      <c r="G47" s="722" t="str">
        <f>医療費明細!G47</f>
        <v>診療・治療</v>
      </c>
      <c r="H47" s="722"/>
      <c r="I47" s="722"/>
      <c r="J47" s="723" t="str">
        <f>医療費明細!J47</f>
        <v>☐</v>
      </c>
      <c r="K47" s="722" t="str">
        <f>医療費明細!K47</f>
        <v>介護保険サービス</v>
      </c>
      <c r="L47" s="724"/>
      <c r="M47" s="4667">
        <f>医療費明細!M47</f>
        <v>0</v>
      </c>
      <c r="N47" s="4668"/>
      <c r="O47" s="4668"/>
      <c r="P47" s="4668"/>
      <c r="Q47" s="730"/>
      <c r="R47" s="4667">
        <f>医療費明細!R47</f>
        <v>0</v>
      </c>
      <c r="S47" s="4668"/>
      <c r="T47" s="730"/>
      <c r="U47" s="707"/>
    </row>
    <row r="48" spans="1:21" s="537" customFormat="1" ht="9.75" customHeight="1">
      <c r="A48" s="706"/>
      <c r="B48" s="4669"/>
      <c r="C48" s="4669"/>
      <c r="D48" s="4669"/>
      <c r="E48" s="4669"/>
      <c r="F48" s="725" t="str">
        <f>医療費明細!F48</f>
        <v>☐</v>
      </c>
      <c r="G48" s="726" t="str">
        <f>医療費明細!G48</f>
        <v>医薬品購入</v>
      </c>
      <c r="H48" s="726"/>
      <c r="I48" s="726"/>
      <c r="J48" s="727" t="str">
        <f>医療費明細!J48</f>
        <v>☐</v>
      </c>
      <c r="K48" s="726" t="str">
        <f>医療費明細!K48</f>
        <v>その他の医療費</v>
      </c>
      <c r="L48" s="728"/>
      <c r="M48" s="4641"/>
      <c r="N48" s="4642"/>
      <c r="O48" s="4642"/>
      <c r="P48" s="4642"/>
      <c r="Q48" s="729"/>
      <c r="R48" s="4641"/>
      <c r="S48" s="4642"/>
      <c r="T48" s="729"/>
      <c r="U48" s="707"/>
    </row>
    <row r="49" spans="1:22" s="537" customFormat="1" ht="2.25" customHeight="1">
      <c r="A49" s="706"/>
      <c r="B49" s="731"/>
      <c r="C49" s="732"/>
      <c r="D49" s="732"/>
      <c r="E49" s="732"/>
      <c r="F49" s="733"/>
      <c r="G49" s="734"/>
      <c r="H49" s="734"/>
      <c r="I49" s="734"/>
      <c r="J49" s="733"/>
      <c r="K49" s="734"/>
      <c r="L49" s="734"/>
      <c r="M49" s="732"/>
      <c r="N49" s="732"/>
      <c r="O49" s="732"/>
      <c r="P49" s="732"/>
      <c r="Q49" s="735"/>
      <c r="R49" s="732"/>
      <c r="S49" s="732"/>
      <c r="T49" s="736"/>
      <c r="U49" s="707"/>
    </row>
    <row r="50" spans="1:22" s="537" customFormat="1" ht="18.75" customHeight="1">
      <c r="A50" s="706"/>
      <c r="B50" s="3541" t="str">
        <f>医療費明細!B50</f>
        <v>２　の　合　計</v>
      </c>
      <c r="C50" s="3542"/>
      <c r="D50" s="3542"/>
      <c r="E50" s="3542"/>
      <c r="F50" s="3542"/>
      <c r="G50" s="3542"/>
      <c r="H50" s="3542"/>
      <c r="I50" s="3542"/>
      <c r="J50" s="3542"/>
      <c r="K50" s="3542"/>
      <c r="L50" s="3546"/>
      <c r="M50" s="737" t="str">
        <f>医療費明細!M50</f>
        <v>㋒</v>
      </c>
      <c r="N50" s="4681">
        <f>医療費明細!N50</f>
        <v>0</v>
      </c>
      <c r="O50" s="4681"/>
      <c r="P50" s="4681"/>
      <c r="Q50" s="4682"/>
      <c r="R50" s="737" t="str">
        <f>医療費明細!R50</f>
        <v>㋓</v>
      </c>
      <c r="S50" s="4683">
        <f>医療費明細!S50</f>
        <v>0</v>
      </c>
      <c r="T50" s="4684"/>
      <c r="U50" s="707"/>
      <c r="V50" s="738"/>
    </row>
    <row r="51" spans="1:22" s="537" customFormat="1" ht="3" customHeight="1">
      <c r="A51" s="706"/>
      <c r="B51" s="739"/>
      <c r="C51" s="739"/>
      <c r="D51" s="739"/>
      <c r="E51" s="739"/>
      <c r="F51" s="739"/>
      <c r="G51" s="739"/>
      <c r="H51" s="739"/>
      <c r="I51" s="739"/>
      <c r="J51" s="739"/>
      <c r="K51" s="739"/>
      <c r="L51" s="739"/>
      <c r="M51" s="739"/>
      <c r="N51" s="739"/>
      <c r="O51" s="739"/>
      <c r="P51" s="739"/>
      <c r="Q51" s="739"/>
      <c r="R51" s="739"/>
      <c r="S51" s="739"/>
      <c r="T51" s="739"/>
      <c r="U51" s="707"/>
      <c r="V51" s="738"/>
    </row>
    <row r="52" spans="1:22" s="537" customFormat="1" ht="11.1" customHeight="1">
      <c r="A52" s="706"/>
      <c r="B52" s="2945" t="str">
        <f>医療費明細!B52</f>
        <v>医　療　費　の　合　計</v>
      </c>
      <c r="C52" s="2945"/>
      <c r="D52" s="2945"/>
      <c r="E52" s="2945"/>
      <c r="F52" s="2945"/>
      <c r="G52" s="2945"/>
      <c r="H52" s="2945"/>
      <c r="I52" s="2945"/>
      <c r="J52" s="2945" t="str">
        <f>医療費明細!J52</f>
        <v>A</v>
      </c>
      <c r="K52" s="4677" t="str">
        <f>医療費明細!K52</f>
        <v>　（㋐＋㋒）</v>
      </c>
      <c r="L52" s="4678"/>
      <c r="M52" s="4678"/>
      <c r="N52" s="4678"/>
      <c r="O52" s="740" t="str">
        <f>医療費明細!O52</f>
        <v>円</v>
      </c>
      <c r="P52" s="2945" t="str">
        <f>医療費明細!P52</f>
        <v>B</v>
      </c>
      <c r="Q52" s="4677" t="str">
        <f>医療費明細!Q52</f>
        <v>　（㋑＋㋓）</v>
      </c>
      <c r="R52" s="4678"/>
      <c r="S52" s="4678"/>
      <c r="T52" s="720" t="str">
        <f>医療費明細!T52</f>
        <v>円</v>
      </c>
      <c r="U52" s="707"/>
      <c r="V52" s="738"/>
    </row>
    <row r="53" spans="1:22" s="537" customFormat="1" ht="15.75" customHeight="1">
      <c r="A53" s="706"/>
      <c r="B53" s="2945"/>
      <c r="C53" s="2945"/>
      <c r="D53" s="2945"/>
      <c r="E53" s="2945"/>
      <c r="F53" s="2945"/>
      <c r="G53" s="2945"/>
      <c r="H53" s="2945"/>
      <c r="I53" s="2945"/>
      <c r="J53" s="2945"/>
      <c r="K53" s="4679">
        <f>医療費明細!K53</f>
        <v>0</v>
      </c>
      <c r="L53" s="4680"/>
      <c r="M53" s="4680"/>
      <c r="N53" s="4680"/>
      <c r="O53" s="4680"/>
      <c r="P53" s="2945"/>
      <c r="Q53" s="4679">
        <f>医療費明細!Q53</f>
        <v>0</v>
      </c>
      <c r="R53" s="4680"/>
      <c r="S53" s="4680"/>
      <c r="T53" s="4680"/>
      <c r="U53" s="707"/>
      <c r="V53" s="738"/>
    </row>
    <row r="54" spans="1:22" s="537" customFormat="1" ht="2.25" customHeight="1">
      <c r="A54" s="706"/>
      <c r="B54" s="739"/>
      <c r="C54" s="739"/>
      <c r="D54" s="739"/>
      <c r="E54" s="739"/>
      <c r="F54" s="739"/>
      <c r="G54" s="739"/>
      <c r="H54" s="739"/>
      <c r="I54" s="739"/>
      <c r="J54" s="739"/>
      <c r="K54" s="739"/>
      <c r="L54" s="739"/>
      <c r="M54" s="739"/>
      <c r="N54" s="739"/>
      <c r="O54" s="739"/>
      <c r="P54" s="739"/>
      <c r="Q54" s="739"/>
      <c r="R54" s="739"/>
      <c r="S54" s="739"/>
      <c r="T54" s="739"/>
      <c r="U54" s="707"/>
      <c r="V54" s="738"/>
    </row>
    <row r="55" spans="1:22" s="537" customFormat="1" ht="13.5" customHeight="1">
      <c r="A55" s="706"/>
      <c r="B55" s="116" t="str">
        <f>医療費明細!B55</f>
        <v>３　控除額の計算</v>
      </c>
      <c r="C55" s="739"/>
      <c r="D55" s="739"/>
      <c r="E55" s="739"/>
      <c r="F55" s="739"/>
      <c r="G55" s="739"/>
      <c r="H55" s="739"/>
      <c r="I55" s="739"/>
      <c r="J55" s="739"/>
      <c r="K55" s="739"/>
      <c r="L55" s="739"/>
      <c r="M55" s="739"/>
      <c r="N55" s="739"/>
      <c r="O55" s="739"/>
      <c r="P55" s="739"/>
      <c r="Q55" s="739"/>
      <c r="R55" s="739"/>
      <c r="S55" s="739"/>
      <c r="T55" s="739"/>
      <c r="U55" s="707"/>
      <c r="V55" s="738"/>
    </row>
    <row r="56" spans="1:22" s="537" customFormat="1" ht="8.25" customHeight="1">
      <c r="A56" s="706"/>
      <c r="B56" s="4685" t="str">
        <f>医療費明細!B56</f>
        <v>支払った医療費</v>
      </c>
      <c r="C56" s="4686"/>
      <c r="D56" s="4694" t="str">
        <f>医療費明細!D56</f>
        <v>（合計）</v>
      </c>
      <c r="E56" s="4695"/>
      <c r="F56" s="741" t="str">
        <f>医療費明細!F56</f>
        <v>円</v>
      </c>
      <c r="G56" s="2945" t="str">
        <f>医療費明細!G56</f>
        <v>A</v>
      </c>
      <c r="H56" s="2945"/>
      <c r="I56" s="739"/>
      <c r="J56" s="739"/>
      <c r="K56" s="739"/>
      <c r="L56" s="739"/>
      <c r="M56" s="739"/>
      <c r="N56" s="739"/>
      <c r="O56" s="739"/>
      <c r="P56" s="739"/>
      <c r="Q56" s="739"/>
      <c r="R56" s="739"/>
      <c r="S56" s="739"/>
      <c r="T56" s="739"/>
      <c r="U56" s="707"/>
      <c r="V56" s="738"/>
    </row>
    <row r="57" spans="1:22" s="537" customFormat="1" ht="16.5" customHeight="1">
      <c r="A57" s="706"/>
      <c r="B57" s="4687"/>
      <c r="C57" s="4688"/>
      <c r="D57" s="4696">
        <f>医療費明細!D57</f>
        <v>0</v>
      </c>
      <c r="E57" s="4697"/>
      <c r="F57" s="742"/>
      <c r="G57" s="2945"/>
      <c r="H57" s="2945"/>
      <c r="I57" s="739"/>
      <c r="J57" s="739"/>
      <c r="K57" s="739"/>
      <c r="L57" s="739"/>
      <c r="M57" s="739"/>
      <c r="N57" s="739"/>
      <c r="O57" s="739"/>
      <c r="P57" s="739"/>
      <c r="Q57" s="739"/>
      <c r="R57" s="739"/>
      <c r="S57" s="743"/>
      <c r="T57" s="739"/>
      <c r="U57" s="707"/>
      <c r="V57" s="738"/>
    </row>
    <row r="58" spans="1:22" s="537" customFormat="1" ht="25.5" customHeight="1">
      <c r="A58" s="706"/>
      <c r="B58" s="4693" t="str">
        <f>医療費明細!B58</f>
        <v>保険金などで 
補てんされる金額</v>
      </c>
      <c r="C58" s="2945"/>
      <c r="D58" s="4554">
        <f>医療費明細!D58</f>
        <v>0</v>
      </c>
      <c r="E58" s="4555"/>
      <c r="F58" s="700"/>
      <c r="G58" s="2945" t="str">
        <f>医療費明細!G58</f>
        <v>B</v>
      </c>
      <c r="H58" s="2945"/>
      <c r="I58" s="739"/>
      <c r="J58" s="739"/>
      <c r="K58" s="739"/>
      <c r="L58" s="739"/>
      <c r="M58" s="739"/>
      <c r="N58" s="739"/>
      <c r="O58" s="739"/>
      <c r="P58" s="739"/>
      <c r="Q58" s="739"/>
      <c r="R58" s="739"/>
      <c r="S58" s="739"/>
      <c r="T58" s="739"/>
      <c r="U58" s="707"/>
      <c r="V58" s="738"/>
    </row>
    <row r="59" spans="1:22" s="537" customFormat="1" ht="8.25" customHeight="1">
      <c r="A59" s="706"/>
      <c r="B59" s="4685" t="str">
        <f>医療費明細!B59</f>
        <v>差引金額
 （　Ａ　－　Ｂ　）</v>
      </c>
      <c r="C59" s="4686"/>
      <c r="D59" s="4689" t="str">
        <f>医療費明細!D59</f>
        <v>（マイナスのときは０円）</v>
      </c>
      <c r="E59" s="4690"/>
      <c r="F59" s="744"/>
      <c r="G59" s="2945" t="str">
        <f>医療費明細!G59</f>
        <v>C</v>
      </c>
      <c r="H59" s="2945"/>
      <c r="I59" s="739"/>
      <c r="J59" s="739"/>
      <c r="K59" s="745"/>
      <c r="L59" s="746"/>
      <c r="M59" s="746"/>
      <c r="N59" s="746"/>
      <c r="O59" s="746"/>
      <c r="P59" s="746"/>
      <c r="Q59" s="746"/>
      <c r="R59" s="746"/>
      <c r="S59" s="746"/>
      <c r="T59" s="746"/>
      <c r="U59" s="746"/>
      <c r="V59" s="738"/>
    </row>
    <row r="60" spans="1:22" s="537" customFormat="1" ht="17.25" customHeight="1">
      <c r="A60" s="706"/>
      <c r="B60" s="4687"/>
      <c r="C60" s="4688"/>
      <c r="D60" s="4691">
        <f>医療費明細!D60</f>
        <v>0</v>
      </c>
      <c r="E60" s="4692"/>
      <c r="F60" s="747"/>
      <c r="G60" s="2945"/>
      <c r="H60" s="2945"/>
      <c r="I60" s="739"/>
      <c r="J60" s="739"/>
      <c r="K60" s="746"/>
      <c r="L60" s="746"/>
      <c r="M60" s="746"/>
      <c r="N60" s="746"/>
      <c r="O60" s="746"/>
      <c r="P60" s="746"/>
      <c r="Q60" s="746"/>
      <c r="R60" s="746"/>
      <c r="S60" s="746"/>
      <c r="T60" s="746"/>
      <c r="U60" s="746"/>
      <c r="V60" s="738"/>
    </row>
    <row r="61" spans="1:22" s="537" customFormat="1" ht="25.5" customHeight="1">
      <c r="A61" s="706"/>
      <c r="B61" s="4693" t="str">
        <f>医療費明細!B61</f>
        <v>所得金額の合計額</v>
      </c>
      <c r="C61" s="2945"/>
      <c r="D61" s="4554">
        <f ca="1">医療費明細!D61</f>
        <v>0</v>
      </c>
      <c r="E61" s="4555"/>
      <c r="F61" s="700"/>
      <c r="G61" s="2945" t="str">
        <f>医療費明細!G61</f>
        <v>D</v>
      </c>
      <c r="H61" s="2945"/>
      <c r="I61" s="739"/>
      <c r="J61" s="739"/>
      <c r="K61" s="746"/>
      <c r="L61" s="746"/>
      <c r="M61" s="746"/>
      <c r="N61" s="746"/>
      <c r="O61" s="746"/>
      <c r="P61" s="746"/>
      <c r="Q61" s="746"/>
      <c r="R61" s="746"/>
      <c r="S61" s="746"/>
      <c r="T61" s="746"/>
      <c r="U61" s="746"/>
      <c r="V61" s="738"/>
    </row>
    <row r="62" spans="1:22" s="537" customFormat="1" ht="8.25" customHeight="1">
      <c r="A62" s="706"/>
      <c r="B62" s="4685" t="str">
        <f>医療費明細!B62</f>
        <v>Ｄ  × ０．０５</v>
      </c>
      <c r="C62" s="4686"/>
      <c r="D62" s="4689" t="str">
        <f>医療費明細!D62</f>
        <v>（赤字のときは０円）</v>
      </c>
      <c r="E62" s="4690"/>
      <c r="F62" s="744"/>
      <c r="G62" s="2945" t="str">
        <f>医療費明細!G62</f>
        <v>E</v>
      </c>
      <c r="H62" s="2945"/>
      <c r="I62" s="739"/>
      <c r="J62" s="739"/>
      <c r="K62" s="746"/>
      <c r="L62" s="746"/>
      <c r="M62" s="746"/>
      <c r="N62" s="746"/>
      <c r="O62" s="746"/>
      <c r="P62" s="746"/>
      <c r="Q62" s="746"/>
      <c r="R62" s="746"/>
      <c r="S62" s="746"/>
      <c r="T62" s="746"/>
      <c r="U62" s="746"/>
      <c r="V62" s="738"/>
    </row>
    <row r="63" spans="1:22" s="537" customFormat="1" ht="17.25" customHeight="1">
      <c r="A63" s="706"/>
      <c r="B63" s="4687"/>
      <c r="C63" s="4688"/>
      <c r="D63" s="4696">
        <f ca="1">医療費明細!D63</f>
        <v>0</v>
      </c>
      <c r="E63" s="4697"/>
      <c r="F63" s="742"/>
      <c r="G63" s="2945"/>
      <c r="H63" s="2945"/>
      <c r="I63" s="739"/>
      <c r="J63" s="739"/>
      <c r="K63" s="746"/>
      <c r="L63" s="746"/>
      <c r="M63" s="746"/>
      <c r="N63" s="746"/>
      <c r="O63" s="746"/>
      <c r="P63" s="746"/>
      <c r="Q63" s="746"/>
      <c r="R63" s="746"/>
      <c r="S63" s="746"/>
      <c r="T63" s="746"/>
      <c r="U63" s="746"/>
      <c r="V63" s="738"/>
    </row>
    <row r="64" spans="1:22" s="537" customFormat="1" ht="24.95" customHeight="1">
      <c r="A64" s="706"/>
      <c r="B64" s="4702" t="str">
        <f>医療費明細!B64</f>
        <v>Ｅ と10万円のいずれか 少ない方の金額</v>
      </c>
      <c r="C64" s="4702"/>
      <c r="D64" s="4703">
        <f ca="1">医療費明細!D64</f>
        <v>0</v>
      </c>
      <c r="E64" s="4704"/>
      <c r="F64" s="748"/>
      <c r="G64" s="2945" t="str">
        <f>医療費明細!G64</f>
        <v>F</v>
      </c>
      <c r="H64" s="2945"/>
      <c r="I64" s="739"/>
      <c r="J64" s="739"/>
      <c r="K64" s="746"/>
      <c r="L64" s="746"/>
      <c r="M64" s="746"/>
      <c r="N64" s="746"/>
      <c r="O64" s="746"/>
      <c r="P64" s="746"/>
      <c r="Q64" s="746"/>
      <c r="R64" s="746"/>
      <c r="S64" s="746"/>
      <c r="T64" s="746"/>
      <c r="U64" s="746"/>
      <c r="V64" s="738"/>
    </row>
    <row r="65" spans="1:22" s="537" customFormat="1" ht="8.25" customHeight="1">
      <c r="A65" s="706"/>
      <c r="B65" s="4685" t="str">
        <f>医療費明細!B65</f>
        <v>医療費控除額
 （  C　－　F  ）</v>
      </c>
      <c r="C65" s="4686"/>
      <c r="D65" s="4698" t="str">
        <f>医療費明細!D65</f>
        <v>（最高２００万円、赤字のときは０円）</v>
      </c>
      <c r="E65" s="4699"/>
      <c r="F65" s="4700"/>
      <c r="G65" s="2945" t="str">
        <f>医療費明細!G65</f>
        <v>G</v>
      </c>
      <c r="H65" s="2945"/>
      <c r="I65" s="739"/>
      <c r="J65" s="739"/>
      <c r="K65" s="745"/>
      <c r="L65" s="746"/>
      <c r="M65" s="746"/>
      <c r="N65" s="746"/>
      <c r="O65" s="746"/>
      <c r="P65" s="746"/>
      <c r="Q65" s="746"/>
      <c r="R65" s="746"/>
      <c r="S65" s="746"/>
      <c r="T65" s="746"/>
      <c r="U65" s="707"/>
      <c r="V65" s="738"/>
    </row>
    <row r="66" spans="1:22" s="537" customFormat="1" ht="17.25" customHeight="1">
      <c r="A66" s="706"/>
      <c r="B66" s="4687"/>
      <c r="C66" s="4688"/>
      <c r="D66" s="4696">
        <f ca="1">医療費明細!D66</f>
        <v>0</v>
      </c>
      <c r="E66" s="4697"/>
      <c r="F66" s="742"/>
      <c r="G66" s="2945"/>
      <c r="H66" s="2945"/>
      <c r="I66" s="739"/>
      <c r="J66" s="739"/>
      <c r="K66" s="746"/>
      <c r="L66" s="746"/>
      <c r="M66" s="746"/>
      <c r="N66" s="746"/>
      <c r="O66" s="746"/>
      <c r="P66" s="746"/>
      <c r="Q66" s="746"/>
      <c r="R66" s="746"/>
      <c r="S66" s="746"/>
      <c r="T66" s="746"/>
      <c r="U66" s="707"/>
      <c r="V66" s="738"/>
    </row>
    <row r="67" spans="1:22" s="537" customFormat="1" ht="3" customHeight="1">
      <c r="A67" s="706"/>
      <c r="B67" s="706"/>
      <c r="C67" s="706"/>
      <c r="D67" s="706"/>
      <c r="E67" s="706"/>
      <c r="F67" s="706"/>
      <c r="G67" s="706"/>
      <c r="H67" s="706"/>
      <c r="I67" s="706"/>
      <c r="J67" s="706"/>
      <c r="K67" s="706"/>
      <c r="L67" s="706"/>
      <c r="M67" s="706"/>
      <c r="N67" s="706"/>
      <c r="O67" s="706"/>
      <c r="P67" s="706"/>
      <c r="Q67" s="706"/>
      <c r="R67" s="706"/>
      <c r="S67" s="706"/>
      <c r="T67" s="706"/>
      <c r="U67" s="707"/>
    </row>
    <row r="68" spans="1:22" s="537" customFormat="1" ht="6" customHeight="1">
      <c r="A68" s="706"/>
      <c r="B68" s="706"/>
      <c r="C68" s="706"/>
      <c r="D68" s="706"/>
      <c r="E68" s="706"/>
      <c r="F68" s="706"/>
      <c r="G68" s="706"/>
      <c r="H68" s="706"/>
      <c r="I68" s="706"/>
      <c r="J68" s="706"/>
      <c r="K68" s="706"/>
      <c r="L68" s="706"/>
      <c r="M68" s="706"/>
      <c r="N68" s="706"/>
      <c r="O68" s="706"/>
      <c r="P68" s="706"/>
      <c r="Q68" s="706"/>
      <c r="R68" s="706"/>
      <c r="S68" s="706"/>
      <c r="T68" s="706"/>
      <c r="U68" s="707"/>
    </row>
    <row r="69" spans="1:22" s="537" customFormat="1" ht="21" customHeight="1">
      <c r="A69" s="706"/>
      <c r="B69" s="706"/>
      <c r="C69" s="706"/>
      <c r="D69" s="708" t="str">
        <f>医療費明細!D69</f>
        <v>令和6</v>
      </c>
      <c r="E69" s="709" t="str">
        <f>医療費明細!E69</f>
        <v>年分 医療費控除の明細書 【内訳書】　(次葉)</v>
      </c>
      <c r="F69" s="709"/>
      <c r="G69" s="709"/>
      <c r="H69" s="709"/>
      <c r="I69" s="709"/>
      <c r="J69" s="709"/>
      <c r="K69" s="709"/>
      <c r="L69" s="709"/>
      <c r="M69" s="709"/>
      <c r="N69" s="709"/>
      <c r="O69" s="709"/>
      <c r="P69" s="709"/>
      <c r="Q69" s="709"/>
      <c r="R69" s="706"/>
      <c r="S69" s="706"/>
      <c r="T69" s="706"/>
      <c r="U69" s="707"/>
    </row>
    <row r="70" spans="1:22" s="537" customFormat="1" ht="6" customHeight="1">
      <c r="A70" s="706"/>
      <c r="B70" s="706"/>
      <c r="C70" s="706"/>
      <c r="D70" s="706"/>
      <c r="E70" s="706"/>
      <c r="F70" s="706"/>
      <c r="G70" s="706"/>
      <c r="H70" s="706"/>
      <c r="I70" s="706"/>
      <c r="J70" s="706"/>
      <c r="K70" s="706"/>
      <c r="L70" s="706"/>
      <c r="M70" s="706"/>
      <c r="N70" s="706"/>
      <c r="O70" s="706"/>
      <c r="P70" s="706"/>
      <c r="Q70" s="706"/>
      <c r="R70" s="706"/>
      <c r="S70" s="706"/>
      <c r="T70" s="706"/>
      <c r="U70" s="707"/>
    </row>
    <row r="71" spans="1:22" s="537" customFormat="1" ht="15" customHeight="1">
      <c r="A71" s="706"/>
      <c r="B71" s="706" t="str">
        <f>医療費明細!B71</f>
        <v>「２　医療費（上記１以外）の明細」欄に記入しきれない場合に、この次葉に記入します。</v>
      </c>
      <c r="C71" s="706"/>
      <c r="D71" s="706"/>
      <c r="E71" s="706"/>
      <c r="F71" s="706"/>
      <c r="G71" s="706"/>
      <c r="H71" s="706"/>
      <c r="I71" s="706"/>
      <c r="J71" s="706"/>
      <c r="K71" s="706"/>
      <c r="L71" s="706"/>
      <c r="M71" s="706"/>
      <c r="N71" s="706"/>
      <c r="O71" s="706"/>
      <c r="P71" s="706"/>
      <c r="Q71" s="706"/>
      <c r="R71" s="706"/>
      <c r="S71" s="706"/>
      <c r="T71" s="706"/>
      <c r="U71" s="707"/>
    </row>
    <row r="72" spans="1:22" s="537" customFormat="1" ht="20.100000000000001" customHeight="1">
      <c r="A72" s="706"/>
      <c r="B72" s="706"/>
      <c r="C72" s="706"/>
      <c r="D72" s="706"/>
      <c r="E72" s="706"/>
      <c r="F72" s="706"/>
      <c r="G72" s="706"/>
      <c r="H72" s="706"/>
      <c r="I72" s="706"/>
      <c r="J72" s="706"/>
      <c r="K72" s="706"/>
      <c r="L72" s="706"/>
      <c r="M72" s="706"/>
      <c r="N72" s="712" t="str">
        <f>医療費明細!N72</f>
        <v>　氏 名</v>
      </c>
      <c r="O72" s="4701">
        <f>医療費明細!O72</f>
        <v>0</v>
      </c>
      <c r="P72" s="4701"/>
      <c r="Q72" s="4701"/>
      <c r="R72" s="4701"/>
      <c r="S72" s="4701"/>
      <c r="T72" s="4701"/>
      <c r="U72" s="707"/>
    </row>
    <row r="73" spans="1:22" s="537" customFormat="1" ht="22.5" customHeight="1">
      <c r="A73" s="706"/>
      <c r="B73" s="713" t="str">
        <f>医療費明細!B73</f>
        <v>２　医療費（上記１以外）の明細</v>
      </c>
      <c r="C73" s="706"/>
      <c r="D73" s="706"/>
      <c r="E73" s="706"/>
      <c r="F73" s="4650" t="str">
        <f>医療費明細!F73</f>
        <v>「領収書１枚」ごとではなく、 
「医療を受けた方」・「病院等」ごとにまとめて記入できます。</v>
      </c>
      <c r="G73" s="4665"/>
      <c r="H73" s="4665"/>
      <c r="I73" s="4665"/>
      <c r="J73" s="4665"/>
      <c r="K73" s="4665"/>
      <c r="L73" s="4665"/>
      <c r="M73" s="4665"/>
      <c r="N73" s="4665"/>
      <c r="O73" s="4665"/>
      <c r="P73" s="4665"/>
      <c r="Q73" s="4665"/>
      <c r="R73" s="706"/>
      <c r="S73" s="706"/>
      <c r="T73" s="706"/>
      <c r="U73" s="707"/>
    </row>
    <row r="74" spans="1:22" s="537" customFormat="1" ht="34.5" customHeight="1">
      <c r="A74" s="706"/>
      <c r="B74" s="4670" t="str">
        <f>医療費明細!B74</f>
        <v>(1) 医療を受けた方
　　の氏名</v>
      </c>
      <c r="C74" s="4670"/>
      <c r="D74" s="4670" t="str">
        <f>医療費明細!D74</f>
        <v>(2) 病院・薬局などの
 　  支払先の名称</v>
      </c>
      <c r="E74" s="4670"/>
      <c r="F74" s="4670" t="str">
        <f>医療費明細!F74</f>
        <v>　　　(3) 医療費の区分</v>
      </c>
      <c r="G74" s="4670"/>
      <c r="H74" s="4670"/>
      <c r="I74" s="4670"/>
      <c r="J74" s="4670"/>
      <c r="K74" s="4670"/>
      <c r="L74" s="4670"/>
      <c r="M74" s="4671" t="str">
        <f>医療費明細!M74</f>
        <v>　(4)　支払った 医療費
　　　　の額</v>
      </c>
      <c r="N74" s="4672"/>
      <c r="O74" s="4672"/>
      <c r="P74" s="4672"/>
      <c r="Q74" s="4673"/>
      <c r="R74" s="4674" t="str">
        <f>医療費明細!R74</f>
        <v>　(5)　(4)のうち生命保険や社会保険（高額療養費など）などで補てんされる金額</v>
      </c>
      <c r="S74" s="4675"/>
      <c r="T74" s="4676"/>
      <c r="U74" s="707"/>
      <c r="V74" s="638"/>
    </row>
    <row r="75" spans="1:22" s="537" customFormat="1" ht="9.75" customHeight="1">
      <c r="A75" s="706"/>
      <c r="B75" s="4666">
        <f>医療費明細!B75</f>
        <v>0</v>
      </c>
      <c r="C75" s="4666"/>
      <c r="D75" s="4666">
        <f>医療費明細!D75</f>
        <v>0</v>
      </c>
      <c r="E75" s="4666"/>
      <c r="F75" s="721" t="str">
        <f>医療費明細!F75</f>
        <v>☐</v>
      </c>
      <c r="G75" s="722" t="str">
        <f>医療費明細!G75</f>
        <v>診療・治療</v>
      </c>
      <c r="H75" s="722"/>
      <c r="I75" s="722"/>
      <c r="J75" s="723" t="str">
        <f>医療費明細!J75</f>
        <v>☐</v>
      </c>
      <c r="K75" s="722" t="str">
        <f>医療費明細!K75</f>
        <v>介護保険サービス　</v>
      </c>
      <c r="L75" s="724"/>
      <c r="M75" s="4705">
        <f>医療費明細!M75</f>
        <v>0</v>
      </c>
      <c r="N75" s="4706"/>
      <c r="O75" s="4706"/>
      <c r="P75" s="4706"/>
      <c r="Q75" s="720" t="str">
        <f>医療費明細!Q75</f>
        <v>円</v>
      </c>
      <c r="R75" s="4705">
        <f>医療費明細!R75</f>
        <v>0</v>
      </c>
      <c r="S75" s="4706"/>
      <c r="T75" s="720" t="str">
        <f>医療費明細!T75</f>
        <v>円</v>
      </c>
      <c r="U75" s="707"/>
    </row>
    <row r="76" spans="1:22" s="537" customFormat="1" ht="9.75" customHeight="1">
      <c r="A76" s="706"/>
      <c r="B76" s="4666"/>
      <c r="C76" s="4666"/>
      <c r="D76" s="4666"/>
      <c r="E76" s="4666"/>
      <c r="F76" s="725" t="str">
        <f>医療費明細!F76</f>
        <v>☐</v>
      </c>
      <c r="G76" s="726" t="str">
        <f>医療費明細!G76</f>
        <v>医薬品購入</v>
      </c>
      <c r="H76" s="726"/>
      <c r="I76" s="726"/>
      <c r="J76" s="727" t="str">
        <f>医療費明細!J76</f>
        <v>☐</v>
      </c>
      <c r="K76" s="726" t="str">
        <f>医療費明細!K76</f>
        <v>その他の医療費</v>
      </c>
      <c r="L76" s="728"/>
      <c r="M76" s="4707"/>
      <c r="N76" s="4708"/>
      <c r="O76" s="4708"/>
      <c r="P76" s="4708"/>
      <c r="Q76" s="729"/>
      <c r="R76" s="4707"/>
      <c r="S76" s="4708"/>
      <c r="T76" s="729"/>
      <c r="U76" s="707"/>
    </row>
    <row r="77" spans="1:22" s="537" customFormat="1" ht="9.75" customHeight="1">
      <c r="A77" s="706"/>
      <c r="B77" s="4666">
        <f>医療費明細!B77</f>
        <v>0</v>
      </c>
      <c r="C77" s="4666"/>
      <c r="D77" s="4666">
        <f>医療費明細!D77</f>
        <v>0</v>
      </c>
      <c r="E77" s="4666"/>
      <c r="F77" s="721" t="str">
        <f>医療費明細!F77</f>
        <v>☐</v>
      </c>
      <c r="G77" s="722" t="str">
        <f>医療費明細!G77</f>
        <v>診療・治療</v>
      </c>
      <c r="H77" s="722"/>
      <c r="I77" s="722"/>
      <c r="J77" s="723" t="str">
        <f>医療費明細!J77</f>
        <v>☐</v>
      </c>
      <c r="K77" s="722" t="str">
        <f>医療費明細!K77</f>
        <v>介護保険サービス</v>
      </c>
      <c r="L77" s="724"/>
      <c r="M77" s="4705">
        <f>医療費明細!M77</f>
        <v>0</v>
      </c>
      <c r="N77" s="4706"/>
      <c r="O77" s="4706"/>
      <c r="P77" s="4706"/>
      <c r="Q77" s="730"/>
      <c r="R77" s="4705">
        <f>医療費明細!R77</f>
        <v>0</v>
      </c>
      <c r="S77" s="4706"/>
      <c r="T77" s="730"/>
      <c r="U77" s="707"/>
    </row>
    <row r="78" spans="1:22" s="537" customFormat="1" ht="9.75" customHeight="1">
      <c r="A78" s="706"/>
      <c r="B78" s="4666"/>
      <c r="C78" s="4666"/>
      <c r="D78" s="4666"/>
      <c r="E78" s="4666"/>
      <c r="F78" s="725" t="str">
        <f>医療費明細!F78</f>
        <v>☐</v>
      </c>
      <c r="G78" s="726" t="str">
        <f>医療費明細!G78</f>
        <v>医薬品購入</v>
      </c>
      <c r="H78" s="726"/>
      <c r="I78" s="726"/>
      <c r="J78" s="727" t="str">
        <f>医療費明細!J78</f>
        <v>☐</v>
      </c>
      <c r="K78" s="726" t="str">
        <f>医療費明細!K78</f>
        <v>その他の医療費</v>
      </c>
      <c r="L78" s="728"/>
      <c r="M78" s="4707"/>
      <c r="N78" s="4708"/>
      <c r="O78" s="4708"/>
      <c r="P78" s="4708"/>
      <c r="Q78" s="729"/>
      <c r="R78" s="4707"/>
      <c r="S78" s="4708"/>
      <c r="T78" s="729"/>
      <c r="U78" s="707"/>
    </row>
    <row r="79" spans="1:22" s="537" customFormat="1" ht="9.75" customHeight="1">
      <c r="A79" s="706"/>
      <c r="B79" s="4666">
        <f>医療費明細!B79</f>
        <v>0</v>
      </c>
      <c r="C79" s="4666"/>
      <c r="D79" s="4666">
        <f>医療費明細!D79</f>
        <v>0</v>
      </c>
      <c r="E79" s="4666"/>
      <c r="F79" s="721" t="str">
        <f>医療費明細!F79</f>
        <v>☐</v>
      </c>
      <c r="G79" s="722" t="str">
        <f>医療費明細!G79</f>
        <v>診療・治療</v>
      </c>
      <c r="H79" s="722"/>
      <c r="I79" s="722"/>
      <c r="J79" s="723" t="str">
        <f>医療費明細!J79</f>
        <v>☐</v>
      </c>
      <c r="K79" s="722" t="str">
        <f>医療費明細!K79</f>
        <v>介護保険サービス</v>
      </c>
      <c r="L79" s="724"/>
      <c r="M79" s="4705">
        <f>医療費明細!M79</f>
        <v>0</v>
      </c>
      <c r="N79" s="4706"/>
      <c r="O79" s="4706"/>
      <c r="P79" s="4706"/>
      <c r="Q79" s="730"/>
      <c r="R79" s="4705">
        <f>医療費明細!R79</f>
        <v>0</v>
      </c>
      <c r="S79" s="4706"/>
      <c r="T79" s="730"/>
      <c r="U79" s="707"/>
    </row>
    <row r="80" spans="1:22" s="537" customFormat="1" ht="9.75" customHeight="1">
      <c r="A80" s="706"/>
      <c r="B80" s="4666"/>
      <c r="C80" s="4666"/>
      <c r="D80" s="4666"/>
      <c r="E80" s="4666"/>
      <c r="F80" s="725" t="str">
        <f>医療費明細!F80</f>
        <v>☐</v>
      </c>
      <c r="G80" s="726" t="str">
        <f>医療費明細!G80</f>
        <v>医薬品購入</v>
      </c>
      <c r="H80" s="726"/>
      <c r="I80" s="726"/>
      <c r="J80" s="727" t="str">
        <f>医療費明細!J80</f>
        <v>☐</v>
      </c>
      <c r="K80" s="726" t="str">
        <f>医療費明細!K80</f>
        <v>その他の医療費</v>
      </c>
      <c r="L80" s="728"/>
      <c r="M80" s="4707"/>
      <c r="N80" s="4708"/>
      <c r="O80" s="4708"/>
      <c r="P80" s="4708"/>
      <c r="Q80" s="729"/>
      <c r="R80" s="4707"/>
      <c r="S80" s="4708"/>
      <c r="T80" s="729"/>
      <c r="U80" s="707"/>
    </row>
    <row r="81" spans="1:21" s="537" customFormat="1" ht="9.75" customHeight="1">
      <c r="A81" s="706"/>
      <c r="B81" s="4666">
        <f>医療費明細!B81</f>
        <v>0</v>
      </c>
      <c r="C81" s="4666"/>
      <c r="D81" s="4666">
        <f>医療費明細!D81</f>
        <v>0</v>
      </c>
      <c r="E81" s="4666"/>
      <c r="F81" s="721" t="str">
        <f>医療費明細!F81</f>
        <v>☐</v>
      </c>
      <c r="G81" s="722" t="str">
        <f>医療費明細!G81</f>
        <v>診療・治療</v>
      </c>
      <c r="H81" s="722"/>
      <c r="I81" s="722"/>
      <c r="J81" s="723" t="str">
        <f>医療費明細!J81</f>
        <v>☐</v>
      </c>
      <c r="K81" s="722" t="str">
        <f>医療費明細!K81</f>
        <v>介護保険サービス</v>
      </c>
      <c r="L81" s="724"/>
      <c r="M81" s="4705">
        <f>医療費明細!M81</f>
        <v>0</v>
      </c>
      <c r="N81" s="4706"/>
      <c r="O81" s="4706"/>
      <c r="P81" s="4706"/>
      <c r="Q81" s="730"/>
      <c r="R81" s="4705">
        <f>医療費明細!R81</f>
        <v>0</v>
      </c>
      <c r="S81" s="4706"/>
      <c r="T81" s="730"/>
      <c r="U81" s="707"/>
    </row>
    <row r="82" spans="1:21" s="537" customFormat="1" ht="9.75" customHeight="1">
      <c r="A82" s="706"/>
      <c r="B82" s="4666"/>
      <c r="C82" s="4666"/>
      <c r="D82" s="4666"/>
      <c r="E82" s="4666"/>
      <c r="F82" s="725" t="str">
        <f>医療費明細!F82</f>
        <v>☐</v>
      </c>
      <c r="G82" s="726" t="str">
        <f>医療費明細!G82</f>
        <v>医薬品購入</v>
      </c>
      <c r="H82" s="726"/>
      <c r="I82" s="726"/>
      <c r="J82" s="727" t="str">
        <f>医療費明細!J82</f>
        <v>☐</v>
      </c>
      <c r="K82" s="726" t="str">
        <f>医療費明細!K82</f>
        <v>その他の医療費</v>
      </c>
      <c r="L82" s="728"/>
      <c r="M82" s="4707"/>
      <c r="N82" s="4708"/>
      <c r="O82" s="4708"/>
      <c r="P82" s="4708"/>
      <c r="Q82" s="729"/>
      <c r="R82" s="4707"/>
      <c r="S82" s="4708"/>
      <c r="T82" s="729"/>
      <c r="U82" s="707"/>
    </row>
    <row r="83" spans="1:21" s="537" customFormat="1" ht="9.75" customHeight="1">
      <c r="A83" s="706"/>
      <c r="B83" s="4666">
        <f>医療費明細!B83</f>
        <v>0</v>
      </c>
      <c r="C83" s="4666"/>
      <c r="D83" s="4666">
        <f>医療費明細!D83</f>
        <v>0</v>
      </c>
      <c r="E83" s="4666"/>
      <c r="F83" s="721" t="str">
        <f>医療費明細!F83</f>
        <v>☐</v>
      </c>
      <c r="G83" s="722" t="str">
        <f>医療費明細!G83</f>
        <v>診療・治療</v>
      </c>
      <c r="H83" s="722"/>
      <c r="I83" s="722"/>
      <c r="J83" s="723" t="str">
        <f>医療費明細!J83</f>
        <v>☐</v>
      </c>
      <c r="K83" s="722" t="str">
        <f>医療費明細!K83</f>
        <v>介護保険サービス</v>
      </c>
      <c r="L83" s="724"/>
      <c r="M83" s="4705">
        <f>医療費明細!M83</f>
        <v>0</v>
      </c>
      <c r="N83" s="4706"/>
      <c r="O83" s="4706"/>
      <c r="P83" s="4706"/>
      <c r="Q83" s="730"/>
      <c r="R83" s="4705">
        <f>医療費明細!R83</f>
        <v>0</v>
      </c>
      <c r="S83" s="4706"/>
      <c r="T83" s="730"/>
      <c r="U83" s="707"/>
    </row>
    <row r="84" spans="1:21" s="537" customFormat="1" ht="9.75" customHeight="1">
      <c r="A84" s="706"/>
      <c r="B84" s="4666"/>
      <c r="C84" s="4666"/>
      <c r="D84" s="4666"/>
      <c r="E84" s="4666"/>
      <c r="F84" s="725" t="str">
        <f>医療費明細!F84</f>
        <v>☐</v>
      </c>
      <c r="G84" s="726" t="str">
        <f>医療費明細!G84</f>
        <v>医薬品購入</v>
      </c>
      <c r="H84" s="726"/>
      <c r="I84" s="726"/>
      <c r="J84" s="727" t="str">
        <f>医療費明細!J84</f>
        <v>☐</v>
      </c>
      <c r="K84" s="726" t="str">
        <f>医療費明細!K84</f>
        <v>その他の医療費</v>
      </c>
      <c r="L84" s="728"/>
      <c r="M84" s="4707"/>
      <c r="N84" s="4708"/>
      <c r="O84" s="4708"/>
      <c r="P84" s="4708"/>
      <c r="Q84" s="729"/>
      <c r="R84" s="4707"/>
      <c r="S84" s="4708"/>
      <c r="T84" s="729"/>
      <c r="U84" s="707"/>
    </row>
    <row r="85" spans="1:21" s="537" customFormat="1" ht="9.75" customHeight="1">
      <c r="A85" s="706"/>
      <c r="B85" s="4666">
        <f>医療費明細!B85</f>
        <v>0</v>
      </c>
      <c r="C85" s="4666"/>
      <c r="D85" s="4666">
        <f>医療費明細!D85</f>
        <v>0</v>
      </c>
      <c r="E85" s="4666"/>
      <c r="F85" s="721" t="str">
        <f>医療費明細!F85</f>
        <v>☐</v>
      </c>
      <c r="G85" s="722" t="str">
        <f>医療費明細!G85</f>
        <v>診療・治療</v>
      </c>
      <c r="H85" s="722"/>
      <c r="I85" s="722"/>
      <c r="J85" s="723" t="str">
        <f>医療費明細!J85</f>
        <v>☐</v>
      </c>
      <c r="K85" s="722" t="str">
        <f>医療費明細!K85</f>
        <v>介護保険サービス</v>
      </c>
      <c r="L85" s="724"/>
      <c r="M85" s="4705">
        <f>医療費明細!M85</f>
        <v>0</v>
      </c>
      <c r="N85" s="4706"/>
      <c r="O85" s="4706"/>
      <c r="P85" s="4706"/>
      <c r="Q85" s="730"/>
      <c r="R85" s="4705">
        <f>医療費明細!R85</f>
        <v>0</v>
      </c>
      <c r="S85" s="4706"/>
      <c r="T85" s="730"/>
      <c r="U85" s="707"/>
    </row>
    <row r="86" spans="1:21" s="537" customFormat="1" ht="9.75" customHeight="1">
      <c r="A86" s="706"/>
      <c r="B86" s="4666"/>
      <c r="C86" s="4666"/>
      <c r="D86" s="4666"/>
      <c r="E86" s="4666"/>
      <c r="F86" s="725" t="str">
        <f>医療費明細!F86</f>
        <v>☐</v>
      </c>
      <c r="G86" s="726" t="str">
        <f>医療費明細!G86</f>
        <v>医薬品購入</v>
      </c>
      <c r="H86" s="726"/>
      <c r="I86" s="726"/>
      <c r="J86" s="727" t="str">
        <f>医療費明細!J86</f>
        <v>☐</v>
      </c>
      <c r="K86" s="726" t="str">
        <f>医療費明細!K86</f>
        <v>その他の医療費</v>
      </c>
      <c r="L86" s="728"/>
      <c r="M86" s="4707"/>
      <c r="N86" s="4708"/>
      <c r="O86" s="4708"/>
      <c r="P86" s="4708"/>
      <c r="Q86" s="729"/>
      <c r="R86" s="4707"/>
      <c r="S86" s="4708"/>
      <c r="T86" s="729"/>
      <c r="U86" s="707"/>
    </row>
    <row r="87" spans="1:21" s="537" customFormat="1" ht="9.75" customHeight="1">
      <c r="A87" s="706"/>
      <c r="B87" s="4666">
        <f>医療費明細!B87</f>
        <v>0</v>
      </c>
      <c r="C87" s="4666"/>
      <c r="D87" s="4666">
        <f>医療費明細!D87</f>
        <v>0</v>
      </c>
      <c r="E87" s="4666"/>
      <c r="F87" s="721" t="str">
        <f>医療費明細!F87</f>
        <v>☐</v>
      </c>
      <c r="G87" s="722" t="str">
        <f>医療費明細!G87</f>
        <v>診療・治療</v>
      </c>
      <c r="H87" s="722"/>
      <c r="I87" s="722"/>
      <c r="J87" s="723" t="str">
        <f>医療費明細!J87</f>
        <v>☐</v>
      </c>
      <c r="K87" s="722" t="str">
        <f>医療費明細!K87</f>
        <v>介護保険サービス</v>
      </c>
      <c r="L87" s="724"/>
      <c r="M87" s="4705">
        <f>医療費明細!M87</f>
        <v>0</v>
      </c>
      <c r="N87" s="4706"/>
      <c r="O87" s="4706"/>
      <c r="P87" s="4706"/>
      <c r="Q87" s="730"/>
      <c r="R87" s="4705">
        <f>医療費明細!R87</f>
        <v>0</v>
      </c>
      <c r="S87" s="4706"/>
      <c r="T87" s="730"/>
      <c r="U87" s="707"/>
    </row>
    <row r="88" spans="1:21" s="537" customFormat="1" ht="9.75" customHeight="1">
      <c r="A88" s="706"/>
      <c r="B88" s="4666"/>
      <c r="C88" s="4666"/>
      <c r="D88" s="4666"/>
      <c r="E88" s="4666"/>
      <c r="F88" s="725" t="str">
        <f>医療費明細!F88</f>
        <v>☐</v>
      </c>
      <c r="G88" s="726" t="str">
        <f>医療費明細!G88</f>
        <v>医薬品購入</v>
      </c>
      <c r="H88" s="726"/>
      <c r="I88" s="726"/>
      <c r="J88" s="727" t="str">
        <f>医療費明細!J88</f>
        <v>☐</v>
      </c>
      <c r="K88" s="726" t="str">
        <f>医療費明細!K88</f>
        <v>その他の医療費</v>
      </c>
      <c r="L88" s="728"/>
      <c r="M88" s="4707"/>
      <c r="N88" s="4708"/>
      <c r="O88" s="4708"/>
      <c r="P88" s="4708"/>
      <c r="Q88" s="729"/>
      <c r="R88" s="4707"/>
      <c r="S88" s="4708"/>
      <c r="T88" s="729"/>
      <c r="U88" s="707"/>
    </row>
    <row r="89" spans="1:21" s="537" customFormat="1" ht="9.75" customHeight="1">
      <c r="A89" s="706"/>
      <c r="B89" s="4666">
        <f>医療費明細!B89</f>
        <v>0</v>
      </c>
      <c r="C89" s="4666"/>
      <c r="D89" s="4666">
        <f>医療費明細!D89</f>
        <v>0</v>
      </c>
      <c r="E89" s="4666"/>
      <c r="F89" s="721" t="str">
        <f>医療費明細!F89</f>
        <v>☐</v>
      </c>
      <c r="G89" s="722" t="str">
        <f>医療費明細!G89</f>
        <v>診療・治療</v>
      </c>
      <c r="H89" s="722"/>
      <c r="I89" s="722"/>
      <c r="J89" s="723" t="str">
        <f>医療費明細!J89</f>
        <v>☐</v>
      </c>
      <c r="K89" s="722" t="str">
        <f>医療費明細!K89</f>
        <v>介護保険サービス</v>
      </c>
      <c r="L89" s="724"/>
      <c r="M89" s="4705">
        <f>医療費明細!M89</f>
        <v>0</v>
      </c>
      <c r="N89" s="4706"/>
      <c r="O89" s="4706"/>
      <c r="P89" s="4706"/>
      <c r="Q89" s="730"/>
      <c r="R89" s="4705">
        <f>医療費明細!R89</f>
        <v>0</v>
      </c>
      <c r="S89" s="4706"/>
      <c r="T89" s="730"/>
      <c r="U89" s="707"/>
    </row>
    <row r="90" spans="1:21" s="537" customFormat="1" ht="9.75" customHeight="1">
      <c r="A90" s="706"/>
      <c r="B90" s="4666"/>
      <c r="C90" s="4666"/>
      <c r="D90" s="4666"/>
      <c r="E90" s="4666"/>
      <c r="F90" s="725" t="str">
        <f>医療費明細!F90</f>
        <v>☐</v>
      </c>
      <c r="G90" s="726" t="str">
        <f>医療費明細!G90</f>
        <v>医薬品購入</v>
      </c>
      <c r="H90" s="726"/>
      <c r="I90" s="726"/>
      <c r="J90" s="727" t="str">
        <f>医療費明細!J90</f>
        <v>☐</v>
      </c>
      <c r="K90" s="726" t="str">
        <f>医療費明細!K90</f>
        <v>その他の医療費</v>
      </c>
      <c r="L90" s="728"/>
      <c r="M90" s="4707"/>
      <c r="N90" s="4708"/>
      <c r="O90" s="4708"/>
      <c r="P90" s="4708"/>
      <c r="Q90" s="729"/>
      <c r="R90" s="4707"/>
      <c r="S90" s="4708"/>
      <c r="T90" s="729"/>
      <c r="U90" s="707"/>
    </row>
    <row r="91" spans="1:21" s="537" customFormat="1" ht="9.75" customHeight="1">
      <c r="A91" s="706"/>
      <c r="B91" s="4666">
        <f>医療費明細!B91</f>
        <v>0</v>
      </c>
      <c r="C91" s="4666"/>
      <c r="D91" s="4666">
        <f>医療費明細!D91</f>
        <v>0</v>
      </c>
      <c r="E91" s="4666"/>
      <c r="F91" s="721" t="str">
        <f>医療費明細!F91</f>
        <v>☐</v>
      </c>
      <c r="G91" s="722" t="str">
        <f>医療費明細!G91</f>
        <v>診療・治療</v>
      </c>
      <c r="H91" s="722"/>
      <c r="I91" s="722"/>
      <c r="J91" s="723" t="str">
        <f>医療費明細!J91</f>
        <v>☐</v>
      </c>
      <c r="K91" s="722" t="str">
        <f>医療費明細!K91</f>
        <v>介護保険サービス</v>
      </c>
      <c r="L91" s="724"/>
      <c r="M91" s="4709">
        <f>医療費明細!M91</f>
        <v>0</v>
      </c>
      <c r="N91" s="4710"/>
      <c r="O91" s="4710"/>
      <c r="P91" s="4710"/>
      <c r="Q91" s="730"/>
      <c r="R91" s="4709">
        <f>医療費明細!R91</f>
        <v>0</v>
      </c>
      <c r="S91" s="4710"/>
      <c r="T91" s="730"/>
      <c r="U91" s="707"/>
    </row>
    <row r="92" spans="1:21" s="537" customFormat="1" ht="9.75" customHeight="1">
      <c r="A92" s="706"/>
      <c r="B92" s="4666"/>
      <c r="C92" s="4666"/>
      <c r="D92" s="4666"/>
      <c r="E92" s="4666"/>
      <c r="F92" s="725" t="str">
        <f>医療費明細!F92</f>
        <v>☐</v>
      </c>
      <c r="G92" s="726" t="str">
        <f>医療費明細!G92</f>
        <v>医薬品購入</v>
      </c>
      <c r="H92" s="726"/>
      <c r="I92" s="726"/>
      <c r="J92" s="727" t="str">
        <f>医療費明細!J92</f>
        <v>☐</v>
      </c>
      <c r="K92" s="726" t="str">
        <f>医療費明細!K92</f>
        <v>その他の医療費</v>
      </c>
      <c r="L92" s="728"/>
      <c r="M92" s="4711"/>
      <c r="N92" s="4712"/>
      <c r="O92" s="4712"/>
      <c r="P92" s="4712"/>
      <c r="Q92" s="729"/>
      <c r="R92" s="4711"/>
      <c r="S92" s="4712"/>
      <c r="T92" s="729"/>
      <c r="U92" s="707"/>
    </row>
    <row r="93" spans="1:21" s="537" customFormat="1" ht="9.75" customHeight="1">
      <c r="A93" s="706"/>
      <c r="B93" s="4666">
        <f>医療費明細!B93</f>
        <v>0</v>
      </c>
      <c r="C93" s="4666"/>
      <c r="D93" s="4666">
        <f>医療費明細!D93</f>
        <v>0</v>
      </c>
      <c r="E93" s="4666"/>
      <c r="F93" s="721" t="str">
        <f>医療費明細!F93</f>
        <v>☐</v>
      </c>
      <c r="G93" s="722" t="str">
        <f>医療費明細!G93</f>
        <v>診療・治療</v>
      </c>
      <c r="H93" s="722"/>
      <c r="I93" s="722"/>
      <c r="J93" s="723" t="str">
        <f>医療費明細!J93</f>
        <v>☐</v>
      </c>
      <c r="K93" s="722" t="str">
        <f>医療費明細!K93</f>
        <v>介護保険サービス</v>
      </c>
      <c r="L93" s="724"/>
      <c r="M93" s="4709">
        <f>医療費明細!M93</f>
        <v>0</v>
      </c>
      <c r="N93" s="4710"/>
      <c r="O93" s="4710"/>
      <c r="P93" s="4710"/>
      <c r="Q93" s="730"/>
      <c r="R93" s="4709">
        <f>医療費明細!R93</f>
        <v>0</v>
      </c>
      <c r="S93" s="4710"/>
      <c r="T93" s="730"/>
      <c r="U93" s="707"/>
    </row>
    <row r="94" spans="1:21" s="537" customFormat="1" ht="9.75" customHeight="1">
      <c r="A94" s="706"/>
      <c r="B94" s="4666"/>
      <c r="C94" s="4666"/>
      <c r="D94" s="4666"/>
      <c r="E94" s="4666"/>
      <c r="F94" s="725" t="str">
        <f>医療費明細!F94</f>
        <v>☐</v>
      </c>
      <c r="G94" s="726" t="str">
        <f>医療費明細!G94</f>
        <v>医薬品購入</v>
      </c>
      <c r="H94" s="726"/>
      <c r="I94" s="726"/>
      <c r="J94" s="727" t="str">
        <f>医療費明細!J94</f>
        <v>☐</v>
      </c>
      <c r="K94" s="726" t="str">
        <f>医療費明細!K94</f>
        <v>その他の医療費</v>
      </c>
      <c r="L94" s="728"/>
      <c r="M94" s="4711"/>
      <c r="N94" s="4712"/>
      <c r="O94" s="4712"/>
      <c r="P94" s="4712"/>
      <c r="Q94" s="729"/>
      <c r="R94" s="4711"/>
      <c r="S94" s="4712"/>
      <c r="T94" s="729"/>
      <c r="U94" s="707"/>
    </row>
    <row r="95" spans="1:21" s="537" customFormat="1" ht="9.75" customHeight="1">
      <c r="A95" s="706"/>
      <c r="B95" s="4666">
        <f>医療費明細!B95</f>
        <v>0</v>
      </c>
      <c r="C95" s="4666"/>
      <c r="D95" s="4666">
        <f>医療費明細!D95</f>
        <v>0</v>
      </c>
      <c r="E95" s="4666"/>
      <c r="F95" s="721" t="str">
        <f>医療費明細!F95</f>
        <v>☐</v>
      </c>
      <c r="G95" s="722" t="str">
        <f>医療費明細!G95</f>
        <v>診療・治療</v>
      </c>
      <c r="H95" s="722"/>
      <c r="I95" s="722"/>
      <c r="J95" s="723" t="str">
        <f>医療費明細!J95</f>
        <v>☐</v>
      </c>
      <c r="K95" s="722" t="str">
        <f>医療費明細!K95</f>
        <v>介護保険サービス</v>
      </c>
      <c r="L95" s="724"/>
      <c r="M95" s="4709">
        <f>医療費明細!M95</f>
        <v>0</v>
      </c>
      <c r="N95" s="4710"/>
      <c r="O95" s="4710"/>
      <c r="P95" s="4710"/>
      <c r="Q95" s="730"/>
      <c r="R95" s="4709">
        <f>医療費明細!R95</f>
        <v>0</v>
      </c>
      <c r="S95" s="4710"/>
      <c r="T95" s="730"/>
      <c r="U95" s="707"/>
    </row>
    <row r="96" spans="1:21" s="537" customFormat="1" ht="9.75" customHeight="1">
      <c r="A96" s="706"/>
      <c r="B96" s="4666"/>
      <c r="C96" s="4666"/>
      <c r="D96" s="4666"/>
      <c r="E96" s="4666"/>
      <c r="F96" s="725" t="str">
        <f>医療費明細!F96</f>
        <v>☐</v>
      </c>
      <c r="G96" s="726" t="str">
        <f>医療費明細!G96</f>
        <v>医薬品購入</v>
      </c>
      <c r="H96" s="726"/>
      <c r="I96" s="726"/>
      <c r="J96" s="727" t="str">
        <f>医療費明細!J96</f>
        <v>☐</v>
      </c>
      <c r="K96" s="726" t="str">
        <f>医療費明細!K96</f>
        <v>その他の医療費</v>
      </c>
      <c r="L96" s="728"/>
      <c r="M96" s="4711"/>
      <c r="N96" s="4712"/>
      <c r="O96" s="4712"/>
      <c r="P96" s="4712"/>
      <c r="Q96" s="729"/>
      <c r="R96" s="4711"/>
      <c r="S96" s="4712"/>
      <c r="T96" s="729"/>
      <c r="U96" s="707"/>
    </row>
    <row r="97" spans="1:21" s="537" customFormat="1" ht="9.75" customHeight="1">
      <c r="A97" s="706"/>
      <c r="B97" s="4666">
        <f>医療費明細!B97</f>
        <v>0</v>
      </c>
      <c r="C97" s="4666"/>
      <c r="D97" s="4666">
        <f>医療費明細!D97</f>
        <v>0</v>
      </c>
      <c r="E97" s="4666"/>
      <c r="F97" s="721" t="str">
        <f>医療費明細!F97</f>
        <v>☐</v>
      </c>
      <c r="G97" s="722" t="str">
        <f>医療費明細!G97</f>
        <v>診療・治療</v>
      </c>
      <c r="H97" s="722"/>
      <c r="I97" s="722"/>
      <c r="J97" s="723" t="str">
        <f>医療費明細!J97</f>
        <v>☐</v>
      </c>
      <c r="K97" s="722" t="str">
        <f>医療費明細!K97</f>
        <v>介護保険サービス</v>
      </c>
      <c r="L97" s="724"/>
      <c r="M97" s="4709">
        <f>医療費明細!M97</f>
        <v>0</v>
      </c>
      <c r="N97" s="4710"/>
      <c r="O97" s="4710"/>
      <c r="P97" s="4710"/>
      <c r="Q97" s="730"/>
      <c r="R97" s="4709">
        <f>医療費明細!R97</f>
        <v>0</v>
      </c>
      <c r="S97" s="4710"/>
      <c r="T97" s="730"/>
      <c r="U97" s="707"/>
    </row>
    <row r="98" spans="1:21" s="537" customFormat="1" ht="9.75" customHeight="1">
      <c r="A98" s="706"/>
      <c r="B98" s="4666"/>
      <c r="C98" s="4666"/>
      <c r="D98" s="4666"/>
      <c r="E98" s="4666"/>
      <c r="F98" s="725" t="str">
        <f>医療費明細!F98</f>
        <v>☐</v>
      </c>
      <c r="G98" s="726" t="str">
        <f>医療費明細!G98</f>
        <v>医薬品購入</v>
      </c>
      <c r="H98" s="726"/>
      <c r="I98" s="726"/>
      <c r="J98" s="727" t="str">
        <f>医療費明細!J98</f>
        <v>☐</v>
      </c>
      <c r="K98" s="726" t="str">
        <f>医療費明細!K98</f>
        <v>その他の医療費</v>
      </c>
      <c r="L98" s="728"/>
      <c r="M98" s="4711"/>
      <c r="N98" s="4712"/>
      <c r="O98" s="4712"/>
      <c r="P98" s="4712"/>
      <c r="Q98" s="729"/>
      <c r="R98" s="4711"/>
      <c r="S98" s="4712"/>
      <c r="T98" s="729"/>
      <c r="U98" s="707"/>
    </row>
    <row r="99" spans="1:21" s="537" customFormat="1" ht="9.75" customHeight="1">
      <c r="A99" s="706"/>
      <c r="B99" s="4666">
        <f>医療費明細!B99</f>
        <v>0</v>
      </c>
      <c r="C99" s="4666"/>
      <c r="D99" s="4666">
        <f>医療費明細!D99</f>
        <v>0</v>
      </c>
      <c r="E99" s="4666"/>
      <c r="F99" s="721" t="str">
        <f>医療費明細!F99</f>
        <v>☐</v>
      </c>
      <c r="G99" s="722" t="str">
        <f>医療費明細!G99</f>
        <v>診療・治療</v>
      </c>
      <c r="H99" s="722"/>
      <c r="I99" s="722"/>
      <c r="J99" s="723" t="str">
        <f>医療費明細!J99</f>
        <v>☐</v>
      </c>
      <c r="K99" s="722" t="str">
        <f>医療費明細!K99</f>
        <v>介護保険サービス</v>
      </c>
      <c r="L99" s="724"/>
      <c r="M99" s="4709">
        <f>医療費明細!M99</f>
        <v>0</v>
      </c>
      <c r="N99" s="4710"/>
      <c r="O99" s="4710"/>
      <c r="P99" s="4710"/>
      <c r="Q99" s="730"/>
      <c r="R99" s="4709">
        <f>医療費明細!R99</f>
        <v>0</v>
      </c>
      <c r="S99" s="4710"/>
      <c r="T99" s="730"/>
      <c r="U99" s="707"/>
    </row>
    <row r="100" spans="1:21" s="537" customFormat="1" ht="9.75" customHeight="1">
      <c r="A100" s="706"/>
      <c r="B100" s="4666"/>
      <c r="C100" s="4666"/>
      <c r="D100" s="4666"/>
      <c r="E100" s="4666"/>
      <c r="F100" s="725" t="str">
        <f>医療費明細!F100</f>
        <v>☐</v>
      </c>
      <c r="G100" s="726" t="str">
        <f>医療費明細!G100</f>
        <v>医薬品購入</v>
      </c>
      <c r="H100" s="726"/>
      <c r="I100" s="726"/>
      <c r="J100" s="727" t="str">
        <f>医療費明細!J100</f>
        <v>☐</v>
      </c>
      <c r="K100" s="726" t="str">
        <f>医療費明細!K100</f>
        <v>その他の医療費</v>
      </c>
      <c r="L100" s="728"/>
      <c r="M100" s="4711"/>
      <c r="N100" s="4712"/>
      <c r="O100" s="4712"/>
      <c r="P100" s="4712"/>
      <c r="Q100" s="729"/>
      <c r="R100" s="4711"/>
      <c r="S100" s="4712"/>
      <c r="T100" s="729"/>
      <c r="U100" s="707"/>
    </row>
    <row r="101" spans="1:21" s="537" customFormat="1" ht="9.75" customHeight="1">
      <c r="A101" s="706"/>
      <c r="B101" s="4666">
        <f>医療費明細!B101</f>
        <v>0</v>
      </c>
      <c r="C101" s="4666"/>
      <c r="D101" s="4666">
        <f>医療費明細!D101</f>
        <v>0</v>
      </c>
      <c r="E101" s="4666"/>
      <c r="F101" s="721" t="str">
        <f>医療費明細!F101</f>
        <v>☐</v>
      </c>
      <c r="G101" s="722" t="str">
        <f>医療費明細!G101</f>
        <v>診療・治療</v>
      </c>
      <c r="H101" s="722"/>
      <c r="I101" s="722"/>
      <c r="J101" s="723" t="str">
        <f>医療費明細!J101</f>
        <v>☐</v>
      </c>
      <c r="K101" s="722" t="str">
        <f>医療費明細!K101</f>
        <v>介護保険サービス</v>
      </c>
      <c r="L101" s="724"/>
      <c r="M101" s="4709">
        <f>医療費明細!M101</f>
        <v>0</v>
      </c>
      <c r="N101" s="4710"/>
      <c r="O101" s="4710"/>
      <c r="P101" s="4710"/>
      <c r="Q101" s="730"/>
      <c r="R101" s="4709">
        <f>医療費明細!R101</f>
        <v>0</v>
      </c>
      <c r="S101" s="4710"/>
      <c r="T101" s="730"/>
      <c r="U101" s="707"/>
    </row>
    <row r="102" spans="1:21" s="537" customFormat="1" ht="9.75" customHeight="1">
      <c r="A102" s="706"/>
      <c r="B102" s="4666"/>
      <c r="C102" s="4666"/>
      <c r="D102" s="4666"/>
      <c r="E102" s="4666"/>
      <c r="F102" s="725" t="str">
        <f>医療費明細!F102</f>
        <v>☐</v>
      </c>
      <c r="G102" s="726" t="str">
        <f>医療費明細!G102</f>
        <v>医薬品購入</v>
      </c>
      <c r="H102" s="726"/>
      <c r="I102" s="726"/>
      <c r="J102" s="727" t="str">
        <f>医療費明細!J102</f>
        <v>☐</v>
      </c>
      <c r="K102" s="726" t="str">
        <f>医療費明細!K102</f>
        <v>その他の医療費</v>
      </c>
      <c r="L102" s="728"/>
      <c r="M102" s="4711"/>
      <c r="N102" s="4712"/>
      <c r="O102" s="4712"/>
      <c r="P102" s="4712"/>
      <c r="Q102" s="729"/>
      <c r="R102" s="4711"/>
      <c r="S102" s="4712"/>
      <c r="T102" s="729"/>
      <c r="U102" s="707"/>
    </row>
    <row r="103" spans="1:21" s="537" customFormat="1" ht="9.75" customHeight="1">
      <c r="A103" s="706"/>
      <c r="B103" s="4666">
        <f>医療費明細!B103</f>
        <v>0</v>
      </c>
      <c r="C103" s="4666"/>
      <c r="D103" s="4666">
        <f>医療費明細!D103</f>
        <v>0</v>
      </c>
      <c r="E103" s="4666"/>
      <c r="F103" s="721" t="str">
        <f>医療費明細!F103</f>
        <v>☐</v>
      </c>
      <c r="G103" s="722" t="str">
        <f>医療費明細!G103</f>
        <v>診療・治療</v>
      </c>
      <c r="H103" s="722"/>
      <c r="I103" s="722"/>
      <c r="J103" s="723" t="str">
        <f>医療費明細!J103</f>
        <v>☐</v>
      </c>
      <c r="K103" s="722" t="str">
        <f>医療費明細!K103</f>
        <v>介護保険サービス</v>
      </c>
      <c r="L103" s="724"/>
      <c r="M103" s="4709">
        <f>医療費明細!M103</f>
        <v>0</v>
      </c>
      <c r="N103" s="4710"/>
      <c r="O103" s="4710"/>
      <c r="P103" s="4710"/>
      <c r="Q103" s="730"/>
      <c r="R103" s="4709">
        <f>医療費明細!R103</f>
        <v>0</v>
      </c>
      <c r="S103" s="4710"/>
      <c r="T103" s="730"/>
      <c r="U103" s="707"/>
    </row>
    <row r="104" spans="1:21" s="537" customFormat="1" ht="9.75" customHeight="1">
      <c r="A104" s="706"/>
      <c r="B104" s="4666"/>
      <c r="C104" s="4666"/>
      <c r="D104" s="4666"/>
      <c r="E104" s="4666"/>
      <c r="F104" s="725" t="str">
        <f>医療費明細!F104</f>
        <v>☐</v>
      </c>
      <c r="G104" s="726" t="str">
        <f>医療費明細!G104</f>
        <v>医薬品購入</v>
      </c>
      <c r="H104" s="726"/>
      <c r="I104" s="726"/>
      <c r="J104" s="727" t="str">
        <f>医療費明細!J104</f>
        <v>☐</v>
      </c>
      <c r="K104" s="726" t="str">
        <f>医療費明細!K104</f>
        <v>その他の医療費</v>
      </c>
      <c r="L104" s="728"/>
      <c r="M104" s="4711"/>
      <c r="N104" s="4712"/>
      <c r="O104" s="4712"/>
      <c r="P104" s="4712"/>
      <c r="Q104" s="729"/>
      <c r="R104" s="4711"/>
      <c r="S104" s="4712"/>
      <c r="T104" s="729"/>
      <c r="U104" s="707"/>
    </row>
    <row r="105" spans="1:21" s="537" customFormat="1" ht="9.75" customHeight="1">
      <c r="A105" s="706"/>
      <c r="B105" s="4666">
        <f>医療費明細!B105</f>
        <v>0</v>
      </c>
      <c r="C105" s="4666"/>
      <c r="D105" s="4666">
        <f>医療費明細!D105</f>
        <v>0</v>
      </c>
      <c r="E105" s="4666"/>
      <c r="F105" s="721" t="str">
        <f>医療費明細!F105</f>
        <v>☐</v>
      </c>
      <c r="G105" s="722" t="str">
        <f>医療費明細!G105</f>
        <v>診療・治療</v>
      </c>
      <c r="H105" s="722"/>
      <c r="I105" s="722"/>
      <c r="J105" s="723" t="str">
        <f>医療費明細!J105</f>
        <v>☐</v>
      </c>
      <c r="K105" s="722" t="str">
        <f>医療費明細!K105</f>
        <v>介護保険サービス</v>
      </c>
      <c r="L105" s="724"/>
      <c r="M105" s="4709">
        <f>医療費明細!M105</f>
        <v>0</v>
      </c>
      <c r="N105" s="4710"/>
      <c r="O105" s="4710"/>
      <c r="P105" s="4710"/>
      <c r="Q105" s="730"/>
      <c r="R105" s="4709">
        <f>医療費明細!R105</f>
        <v>0</v>
      </c>
      <c r="S105" s="4710"/>
      <c r="T105" s="730"/>
      <c r="U105" s="707"/>
    </row>
    <row r="106" spans="1:21" s="537" customFormat="1" ht="9.75" customHeight="1">
      <c r="A106" s="706"/>
      <c r="B106" s="4666"/>
      <c r="C106" s="4666"/>
      <c r="D106" s="4666"/>
      <c r="E106" s="4666"/>
      <c r="F106" s="725" t="str">
        <f>医療費明細!F106</f>
        <v>☐</v>
      </c>
      <c r="G106" s="726" t="str">
        <f>医療費明細!G106</f>
        <v>医薬品購入</v>
      </c>
      <c r="H106" s="726"/>
      <c r="I106" s="726"/>
      <c r="J106" s="727" t="str">
        <f>医療費明細!J106</f>
        <v>☐</v>
      </c>
      <c r="K106" s="726" t="str">
        <f>医療費明細!K106</f>
        <v>その他の医療費</v>
      </c>
      <c r="L106" s="728"/>
      <c r="M106" s="4711"/>
      <c r="N106" s="4712"/>
      <c r="O106" s="4712"/>
      <c r="P106" s="4712"/>
      <c r="Q106" s="729"/>
      <c r="R106" s="4711"/>
      <c r="S106" s="4712"/>
      <c r="T106" s="729"/>
      <c r="U106" s="707"/>
    </row>
    <row r="107" spans="1:21" s="537" customFormat="1" ht="9.75" customHeight="1">
      <c r="A107" s="706"/>
      <c r="B107" s="4666">
        <f>医療費明細!B107</f>
        <v>0</v>
      </c>
      <c r="C107" s="4666"/>
      <c r="D107" s="4666">
        <f>医療費明細!D107</f>
        <v>0</v>
      </c>
      <c r="E107" s="4666"/>
      <c r="F107" s="721" t="str">
        <f>医療費明細!F107</f>
        <v>☐</v>
      </c>
      <c r="G107" s="722" t="str">
        <f>医療費明細!G107</f>
        <v>診療・治療</v>
      </c>
      <c r="H107" s="722"/>
      <c r="I107" s="722"/>
      <c r="J107" s="723" t="str">
        <f>医療費明細!J107</f>
        <v>☐</v>
      </c>
      <c r="K107" s="722" t="str">
        <f>医療費明細!K107</f>
        <v>介護保険サービス</v>
      </c>
      <c r="L107" s="724"/>
      <c r="M107" s="4709">
        <f>医療費明細!M107</f>
        <v>0</v>
      </c>
      <c r="N107" s="4710"/>
      <c r="O107" s="4710"/>
      <c r="P107" s="4710"/>
      <c r="Q107" s="730"/>
      <c r="R107" s="4709">
        <f>医療費明細!R107</f>
        <v>0</v>
      </c>
      <c r="S107" s="4710"/>
      <c r="T107" s="730"/>
      <c r="U107" s="707"/>
    </row>
    <row r="108" spans="1:21" s="537" customFormat="1" ht="9.75" customHeight="1">
      <c r="A108" s="706"/>
      <c r="B108" s="4666"/>
      <c r="C108" s="4666"/>
      <c r="D108" s="4666"/>
      <c r="E108" s="4666"/>
      <c r="F108" s="725" t="str">
        <f>医療費明細!F108</f>
        <v>☐</v>
      </c>
      <c r="G108" s="726" t="str">
        <f>医療費明細!G108</f>
        <v>医薬品購入</v>
      </c>
      <c r="H108" s="726"/>
      <c r="I108" s="726"/>
      <c r="J108" s="727" t="str">
        <f>医療費明細!J108</f>
        <v>☐</v>
      </c>
      <c r="K108" s="726" t="str">
        <f>医療費明細!K108</f>
        <v>その他の医療費</v>
      </c>
      <c r="L108" s="728"/>
      <c r="M108" s="4711"/>
      <c r="N108" s="4712"/>
      <c r="O108" s="4712"/>
      <c r="P108" s="4712"/>
      <c r="Q108" s="729"/>
      <c r="R108" s="4711"/>
      <c r="S108" s="4712"/>
      <c r="T108" s="729"/>
      <c r="U108" s="707"/>
    </row>
    <row r="109" spans="1:21" s="537" customFormat="1" ht="9.75" customHeight="1">
      <c r="A109" s="706"/>
      <c r="B109" s="4666">
        <f>医療費明細!B109</f>
        <v>0</v>
      </c>
      <c r="C109" s="4666"/>
      <c r="D109" s="4666">
        <f>医療費明細!D109</f>
        <v>0</v>
      </c>
      <c r="E109" s="4666"/>
      <c r="F109" s="721" t="str">
        <f>医療費明細!F109</f>
        <v>☐</v>
      </c>
      <c r="G109" s="722" t="str">
        <f>医療費明細!G109</f>
        <v>診療・治療</v>
      </c>
      <c r="H109" s="722"/>
      <c r="I109" s="722"/>
      <c r="J109" s="723" t="str">
        <f>医療費明細!J109</f>
        <v>☐</v>
      </c>
      <c r="K109" s="722" t="str">
        <f>医療費明細!K109</f>
        <v>介護保険サービス</v>
      </c>
      <c r="L109" s="724"/>
      <c r="M109" s="4709">
        <f>医療費明細!M109</f>
        <v>0</v>
      </c>
      <c r="N109" s="4710"/>
      <c r="O109" s="4710"/>
      <c r="P109" s="4710"/>
      <c r="Q109" s="730"/>
      <c r="R109" s="4709">
        <f>医療費明細!R109</f>
        <v>0</v>
      </c>
      <c r="S109" s="4710"/>
      <c r="T109" s="730"/>
      <c r="U109" s="707"/>
    </row>
    <row r="110" spans="1:21" s="537" customFormat="1" ht="9.75" customHeight="1">
      <c r="A110" s="706"/>
      <c r="B110" s="4666"/>
      <c r="C110" s="4666"/>
      <c r="D110" s="4666"/>
      <c r="E110" s="4666"/>
      <c r="F110" s="725" t="str">
        <f>医療費明細!F110</f>
        <v>☐</v>
      </c>
      <c r="G110" s="726" t="str">
        <f>医療費明細!G110</f>
        <v>医薬品購入</v>
      </c>
      <c r="H110" s="726"/>
      <c r="I110" s="726"/>
      <c r="J110" s="727" t="str">
        <f>医療費明細!J110</f>
        <v>☐</v>
      </c>
      <c r="K110" s="726" t="str">
        <f>医療費明細!K110</f>
        <v>その他の医療費</v>
      </c>
      <c r="L110" s="728"/>
      <c r="M110" s="4711"/>
      <c r="N110" s="4712"/>
      <c r="O110" s="4712"/>
      <c r="P110" s="4712"/>
      <c r="Q110" s="729"/>
      <c r="R110" s="4711"/>
      <c r="S110" s="4712"/>
      <c r="T110" s="729"/>
      <c r="U110" s="707"/>
    </row>
    <row r="111" spans="1:21" s="537" customFormat="1" ht="9.75" customHeight="1">
      <c r="A111" s="706"/>
      <c r="B111" s="4666">
        <f>医療費明細!B111</f>
        <v>0</v>
      </c>
      <c r="C111" s="4666"/>
      <c r="D111" s="4666">
        <f>医療費明細!D111</f>
        <v>0</v>
      </c>
      <c r="E111" s="4666"/>
      <c r="F111" s="721" t="str">
        <f>医療費明細!F111</f>
        <v>☐</v>
      </c>
      <c r="G111" s="722" t="str">
        <f>医療費明細!G111</f>
        <v>診療・治療</v>
      </c>
      <c r="H111" s="722"/>
      <c r="I111" s="722"/>
      <c r="J111" s="723" t="str">
        <f>医療費明細!J111</f>
        <v>☐</v>
      </c>
      <c r="K111" s="722" t="str">
        <f>医療費明細!K111</f>
        <v>介護保険サービス</v>
      </c>
      <c r="L111" s="724"/>
      <c r="M111" s="4709">
        <f>医療費明細!M111</f>
        <v>0</v>
      </c>
      <c r="N111" s="4710"/>
      <c r="O111" s="4710"/>
      <c r="P111" s="4710"/>
      <c r="Q111" s="730"/>
      <c r="R111" s="4709">
        <f>医療費明細!R111</f>
        <v>0</v>
      </c>
      <c r="S111" s="4710"/>
      <c r="T111" s="730"/>
      <c r="U111" s="707"/>
    </row>
    <row r="112" spans="1:21" s="537" customFormat="1" ht="9.75" customHeight="1">
      <c r="A112" s="706"/>
      <c r="B112" s="4666"/>
      <c r="C112" s="4666"/>
      <c r="D112" s="4666"/>
      <c r="E112" s="4666"/>
      <c r="F112" s="725" t="str">
        <f>医療費明細!F112</f>
        <v>☐</v>
      </c>
      <c r="G112" s="726" t="str">
        <f>医療費明細!G112</f>
        <v>医薬品購入</v>
      </c>
      <c r="H112" s="726"/>
      <c r="I112" s="726"/>
      <c r="J112" s="727" t="str">
        <f>医療費明細!J112</f>
        <v>☐</v>
      </c>
      <c r="K112" s="726" t="str">
        <f>医療費明細!K112</f>
        <v>その他の医療費</v>
      </c>
      <c r="L112" s="728"/>
      <c r="M112" s="4711"/>
      <c r="N112" s="4712"/>
      <c r="O112" s="4712"/>
      <c r="P112" s="4712"/>
      <c r="Q112" s="729"/>
      <c r="R112" s="4711"/>
      <c r="S112" s="4712"/>
      <c r="T112" s="729"/>
      <c r="U112" s="707"/>
    </row>
    <row r="113" spans="1:21" s="537" customFormat="1" ht="9.75" customHeight="1">
      <c r="A113" s="706"/>
      <c r="B113" s="4666">
        <f>医療費明細!B113</f>
        <v>0</v>
      </c>
      <c r="C113" s="4666"/>
      <c r="D113" s="4666">
        <f>医療費明細!D113</f>
        <v>0</v>
      </c>
      <c r="E113" s="4666"/>
      <c r="F113" s="721" t="str">
        <f>医療費明細!F113</f>
        <v>☐</v>
      </c>
      <c r="G113" s="722" t="str">
        <f>医療費明細!G113</f>
        <v>診療・治療</v>
      </c>
      <c r="H113" s="722"/>
      <c r="I113" s="722"/>
      <c r="J113" s="723" t="str">
        <f>医療費明細!J113</f>
        <v>☐</v>
      </c>
      <c r="K113" s="722" t="str">
        <f>医療費明細!K113</f>
        <v>介護保険サービス</v>
      </c>
      <c r="L113" s="724"/>
      <c r="M113" s="4709">
        <f>医療費明細!M113</f>
        <v>0</v>
      </c>
      <c r="N113" s="4710"/>
      <c r="O113" s="4710"/>
      <c r="P113" s="4710"/>
      <c r="Q113" s="730"/>
      <c r="R113" s="4709">
        <f>医療費明細!R113</f>
        <v>0</v>
      </c>
      <c r="S113" s="4710"/>
      <c r="T113" s="730"/>
      <c r="U113" s="707"/>
    </row>
    <row r="114" spans="1:21" s="537" customFormat="1" ht="9.75" customHeight="1">
      <c r="A114" s="706"/>
      <c r="B114" s="4666"/>
      <c r="C114" s="4666"/>
      <c r="D114" s="4666"/>
      <c r="E114" s="4666"/>
      <c r="F114" s="725" t="str">
        <f>医療費明細!F114</f>
        <v>☐</v>
      </c>
      <c r="G114" s="726" t="str">
        <f>医療費明細!G114</f>
        <v>医薬品購入</v>
      </c>
      <c r="H114" s="726"/>
      <c r="I114" s="726"/>
      <c r="J114" s="727" t="str">
        <f>医療費明細!J114</f>
        <v>☐</v>
      </c>
      <c r="K114" s="726" t="str">
        <f>医療費明細!K114</f>
        <v>その他の医療費</v>
      </c>
      <c r="L114" s="728"/>
      <c r="M114" s="4711"/>
      <c r="N114" s="4712"/>
      <c r="O114" s="4712"/>
      <c r="P114" s="4712"/>
      <c r="Q114" s="729"/>
      <c r="R114" s="4711"/>
      <c r="S114" s="4712"/>
      <c r="T114" s="729"/>
      <c r="U114" s="707"/>
    </row>
    <row r="115" spans="1:21" s="537" customFormat="1" ht="9.75" customHeight="1">
      <c r="A115" s="706"/>
      <c r="B115" s="4666">
        <f>医療費明細!B115</f>
        <v>0</v>
      </c>
      <c r="C115" s="4666"/>
      <c r="D115" s="4666">
        <f>医療費明細!D115</f>
        <v>0</v>
      </c>
      <c r="E115" s="4666"/>
      <c r="F115" s="721" t="str">
        <f>医療費明細!F115</f>
        <v>☐</v>
      </c>
      <c r="G115" s="722" t="str">
        <f>医療費明細!G115</f>
        <v>診療・治療</v>
      </c>
      <c r="H115" s="722"/>
      <c r="I115" s="722"/>
      <c r="J115" s="723" t="str">
        <f>医療費明細!J115</f>
        <v>☐</v>
      </c>
      <c r="K115" s="722" t="str">
        <f>医療費明細!K115</f>
        <v>介護保険サービス</v>
      </c>
      <c r="L115" s="724"/>
      <c r="M115" s="4709">
        <f>医療費明細!M115</f>
        <v>0</v>
      </c>
      <c r="N115" s="4710"/>
      <c r="O115" s="4710"/>
      <c r="P115" s="4710"/>
      <c r="Q115" s="730"/>
      <c r="R115" s="4709">
        <f>医療費明細!R115</f>
        <v>0</v>
      </c>
      <c r="S115" s="4710"/>
      <c r="T115" s="730"/>
      <c r="U115" s="707"/>
    </row>
    <row r="116" spans="1:21" s="537" customFormat="1" ht="9.75" customHeight="1">
      <c r="A116" s="706"/>
      <c r="B116" s="4666"/>
      <c r="C116" s="4666"/>
      <c r="D116" s="4666"/>
      <c r="E116" s="4666"/>
      <c r="F116" s="725" t="str">
        <f>医療費明細!F116</f>
        <v>☐</v>
      </c>
      <c r="G116" s="726" t="str">
        <f>医療費明細!G116</f>
        <v>医薬品購入</v>
      </c>
      <c r="H116" s="726"/>
      <c r="I116" s="726"/>
      <c r="J116" s="727" t="str">
        <f>医療費明細!J116</f>
        <v>☐</v>
      </c>
      <c r="K116" s="726" t="str">
        <f>医療費明細!K116</f>
        <v>その他の医療費</v>
      </c>
      <c r="L116" s="728"/>
      <c r="M116" s="4711"/>
      <c r="N116" s="4712"/>
      <c r="O116" s="4712"/>
      <c r="P116" s="4712"/>
      <c r="Q116" s="729"/>
      <c r="R116" s="4711"/>
      <c r="S116" s="4712"/>
      <c r="T116" s="729"/>
      <c r="U116" s="707"/>
    </row>
    <row r="117" spans="1:21" s="537" customFormat="1" ht="9.75" customHeight="1">
      <c r="A117" s="706"/>
      <c r="B117" s="4666">
        <f>医療費明細!B117</f>
        <v>0</v>
      </c>
      <c r="C117" s="4666"/>
      <c r="D117" s="4666">
        <f>医療費明細!D117</f>
        <v>0</v>
      </c>
      <c r="E117" s="4666"/>
      <c r="F117" s="721" t="str">
        <f>医療費明細!F117</f>
        <v>☐</v>
      </c>
      <c r="G117" s="722" t="str">
        <f>医療費明細!G117</f>
        <v>診療・治療</v>
      </c>
      <c r="H117" s="722"/>
      <c r="I117" s="722"/>
      <c r="J117" s="723" t="str">
        <f>医療費明細!J117</f>
        <v>☐</v>
      </c>
      <c r="K117" s="722" t="str">
        <f>医療費明細!K117</f>
        <v>介護保険サービス</v>
      </c>
      <c r="L117" s="724"/>
      <c r="M117" s="4709">
        <f>医療費明細!M117</f>
        <v>0</v>
      </c>
      <c r="N117" s="4710"/>
      <c r="O117" s="4710"/>
      <c r="P117" s="4710"/>
      <c r="Q117" s="730"/>
      <c r="R117" s="4709">
        <f>医療費明細!R117</f>
        <v>0</v>
      </c>
      <c r="S117" s="4710"/>
      <c r="T117" s="730"/>
      <c r="U117" s="707"/>
    </row>
    <row r="118" spans="1:21" s="537" customFormat="1" ht="9.75" customHeight="1">
      <c r="A118" s="706"/>
      <c r="B118" s="4666"/>
      <c r="C118" s="4666"/>
      <c r="D118" s="4666"/>
      <c r="E118" s="4666"/>
      <c r="F118" s="725" t="str">
        <f>医療費明細!F118</f>
        <v>☐</v>
      </c>
      <c r="G118" s="726" t="str">
        <f>医療費明細!G118</f>
        <v>医薬品購入</v>
      </c>
      <c r="H118" s="726"/>
      <c r="I118" s="726"/>
      <c r="J118" s="727" t="str">
        <f>医療費明細!J118</f>
        <v>☐</v>
      </c>
      <c r="K118" s="726" t="str">
        <f>医療費明細!K118</f>
        <v>その他の医療費</v>
      </c>
      <c r="L118" s="728"/>
      <c r="M118" s="4711"/>
      <c r="N118" s="4712"/>
      <c r="O118" s="4712"/>
      <c r="P118" s="4712"/>
      <c r="Q118" s="729"/>
      <c r="R118" s="4711"/>
      <c r="S118" s="4712"/>
      <c r="T118" s="729"/>
      <c r="U118" s="707"/>
    </row>
    <row r="119" spans="1:21" s="537" customFormat="1" ht="9.75" customHeight="1">
      <c r="A119" s="706"/>
      <c r="B119" s="4666">
        <f>医療費明細!B119</f>
        <v>0</v>
      </c>
      <c r="C119" s="4666"/>
      <c r="D119" s="4666">
        <f>医療費明細!D119</f>
        <v>0</v>
      </c>
      <c r="E119" s="4666"/>
      <c r="F119" s="721" t="str">
        <f>医療費明細!F119</f>
        <v>☐</v>
      </c>
      <c r="G119" s="722" t="str">
        <f>医療費明細!G119</f>
        <v>診療・治療</v>
      </c>
      <c r="H119" s="722"/>
      <c r="I119" s="722"/>
      <c r="J119" s="723" t="str">
        <f>医療費明細!J119</f>
        <v>☐</v>
      </c>
      <c r="K119" s="722" t="str">
        <f>医療費明細!K119</f>
        <v>介護保険サービス</v>
      </c>
      <c r="L119" s="724"/>
      <c r="M119" s="4709">
        <f>医療費明細!M119</f>
        <v>0</v>
      </c>
      <c r="N119" s="4710"/>
      <c r="O119" s="4710"/>
      <c r="P119" s="4710"/>
      <c r="Q119" s="730"/>
      <c r="R119" s="4709">
        <f>医療費明細!R119</f>
        <v>0</v>
      </c>
      <c r="S119" s="4710"/>
      <c r="T119" s="730"/>
      <c r="U119" s="707"/>
    </row>
    <row r="120" spans="1:21" s="537" customFormat="1" ht="9.75" customHeight="1">
      <c r="A120" s="706"/>
      <c r="B120" s="4666"/>
      <c r="C120" s="4666"/>
      <c r="D120" s="4666"/>
      <c r="E120" s="4666"/>
      <c r="F120" s="725" t="str">
        <f>医療費明細!F120</f>
        <v>☐</v>
      </c>
      <c r="G120" s="726" t="str">
        <f>医療費明細!G120</f>
        <v>医薬品購入</v>
      </c>
      <c r="H120" s="726"/>
      <c r="I120" s="726"/>
      <c r="J120" s="727" t="str">
        <f>医療費明細!J120</f>
        <v>☐</v>
      </c>
      <c r="K120" s="726" t="str">
        <f>医療費明細!K120</f>
        <v>その他の医療費</v>
      </c>
      <c r="L120" s="728"/>
      <c r="M120" s="4711"/>
      <c r="N120" s="4712"/>
      <c r="O120" s="4712"/>
      <c r="P120" s="4712"/>
      <c r="Q120" s="729"/>
      <c r="R120" s="4711"/>
      <c r="S120" s="4712"/>
      <c r="T120" s="729"/>
      <c r="U120" s="707"/>
    </row>
    <row r="121" spans="1:21" s="537" customFormat="1" ht="9.75" customHeight="1">
      <c r="A121" s="706"/>
      <c r="B121" s="4666">
        <f>医療費明細!B121</f>
        <v>0</v>
      </c>
      <c r="C121" s="4666"/>
      <c r="D121" s="4666">
        <f>医療費明細!D121</f>
        <v>0</v>
      </c>
      <c r="E121" s="4666"/>
      <c r="F121" s="721" t="str">
        <f>医療費明細!F121</f>
        <v>☐</v>
      </c>
      <c r="G121" s="722" t="str">
        <f>医療費明細!G121</f>
        <v>診療・治療</v>
      </c>
      <c r="H121" s="722"/>
      <c r="I121" s="722"/>
      <c r="J121" s="723" t="str">
        <f>医療費明細!J121</f>
        <v>☐</v>
      </c>
      <c r="K121" s="722" t="str">
        <f>医療費明細!K121</f>
        <v>介護保険サービス</v>
      </c>
      <c r="L121" s="724"/>
      <c r="M121" s="4709">
        <f>医療費明細!M121</f>
        <v>0</v>
      </c>
      <c r="N121" s="4710"/>
      <c r="O121" s="4710"/>
      <c r="P121" s="4710"/>
      <c r="Q121" s="730"/>
      <c r="R121" s="4709">
        <f>医療費明細!R121</f>
        <v>0</v>
      </c>
      <c r="S121" s="4710"/>
      <c r="T121" s="730"/>
      <c r="U121" s="707"/>
    </row>
    <row r="122" spans="1:21" s="537" customFormat="1" ht="9.75" customHeight="1">
      <c r="A122" s="706"/>
      <c r="B122" s="4666"/>
      <c r="C122" s="4666"/>
      <c r="D122" s="4666"/>
      <c r="E122" s="4666"/>
      <c r="F122" s="725" t="str">
        <f>医療費明細!F122</f>
        <v>☐</v>
      </c>
      <c r="G122" s="726" t="str">
        <f>医療費明細!G122</f>
        <v>医薬品購入</v>
      </c>
      <c r="H122" s="726"/>
      <c r="I122" s="726"/>
      <c r="J122" s="727" t="str">
        <f>医療費明細!J122</f>
        <v>☐</v>
      </c>
      <c r="K122" s="726" t="str">
        <f>医療費明細!K122</f>
        <v>その他の医療費</v>
      </c>
      <c r="L122" s="728"/>
      <c r="M122" s="4711"/>
      <c r="N122" s="4712"/>
      <c r="O122" s="4712"/>
      <c r="P122" s="4712"/>
      <c r="Q122" s="729"/>
      <c r="R122" s="4711"/>
      <c r="S122" s="4712"/>
      <c r="T122" s="729"/>
      <c r="U122" s="707"/>
    </row>
    <row r="123" spans="1:21" s="537" customFormat="1" ht="9.75" customHeight="1">
      <c r="A123" s="706"/>
      <c r="B123" s="4666">
        <f>医療費明細!B123</f>
        <v>0</v>
      </c>
      <c r="C123" s="4666"/>
      <c r="D123" s="4666">
        <f>医療費明細!D123</f>
        <v>0</v>
      </c>
      <c r="E123" s="4666"/>
      <c r="F123" s="721" t="str">
        <f>医療費明細!F123</f>
        <v>☐</v>
      </c>
      <c r="G123" s="722" t="str">
        <f>医療費明細!G123</f>
        <v>診療・治療</v>
      </c>
      <c r="H123" s="722"/>
      <c r="I123" s="722"/>
      <c r="J123" s="723" t="str">
        <f>医療費明細!J123</f>
        <v>☐</v>
      </c>
      <c r="K123" s="722" t="str">
        <f>医療費明細!K123</f>
        <v>介護保険サービス</v>
      </c>
      <c r="L123" s="724"/>
      <c r="M123" s="4709">
        <f>医療費明細!M123</f>
        <v>0</v>
      </c>
      <c r="N123" s="4710"/>
      <c r="O123" s="4710"/>
      <c r="P123" s="4710"/>
      <c r="Q123" s="730"/>
      <c r="R123" s="4709">
        <f>医療費明細!R123</f>
        <v>0</v>
      </c>
      <c r="S123" s="4710"/>
      <c r="T123" s="730"/>
      <c r="U123" s="707"/>
    </row>
    <row r="124" spans="1:21" s="537" customFormat="1" ht="9.75" customHeight="1">
      <c r="A124" s="706"/>
      <c r="B124" s="4666"/>
      <c r="C124" s="4666"/>
      <c r="D124" s="4666"/>
      <c r="E124" s="4666"/>
      <c r="F124" s="725" t="str">
        <f>医療費明細!F124</f>
        <v>☐</v>
      </c>
      <c r="G124" s="726" t="str">
        <f>医療費明細!G124</f>
        <v>医薬品購入</v>
      </c>
      <c r="H124" s="726"/>
      <c r="I124" s="726"/>
      <c r="J124" s="727" t="str">
        <f>医療費明細!J124</f>
        <v>☐</v>
      </c>
      <c r="K124" s="726" t="str">
        <f>医療費明細!K124</f>
        <v>その他の医療費</v>
      </c>
      <c r="L124" s="728"/>
      <c r="M124" s="4711"/>
      <c r="N124" s="4712"/>
      <c r="O124" s="4712"/>
      <c r="P124" s="4712"/>
      <c r="Q124" s="729"/>
      <c r="R124" s="4711"/>
      <c r="S124" s="4712"/>
      <c r="T124" s="729"/>
      <c r="U124" s="707"/>
    </row>
    <row r="125" spans="1:21" s="537" customFormat="1" ht="9.75" customHeight="1">
      <c r="A125" s="706"/>
      <c r="B125" s="4666">
        <f>医療費明細!B125</f>
        <v>0</v>
      </c>
      <c r="C125" s="4666"/>
      <c r="D125" s="4666">
        <f>医療費明細!D125</f>
        <v>0</v>
      </c>
      <c r="E125" s="4666"/>
      <c r="F125" s="721" t="str">
        <f>医療費明細!F125</f>
        <v>☐</v>
      </c>
      <c r="G125" s="722" t="str">
        <f>医療費明細!G125</f>
        <v>診療・治療</v>
      </c>
      <c r="H125" s="722"/>
      <c r="I125" s="722"/>
      <c r="J125" s="723" t="str">
        <f>医療費明細!J125</f>
        <v>☐</v>
      </c>
      <c r="K125" s="722" t="str">
        <f>医療費明細!K125</f>
        <v>介護保険サービス</v>
      </c>
      <c r="L125" s="724"/>
      <c r="M125" s="4709">
        <f>医療費明細!M125</f>
        <v>0</v>
      </c>
      <c r="N125" s="4710"/>
      <c r="O125" s="4710"/>
      <c r="P125" s="4710"/>
      <c r="Q125" s="730"/>
      <c r="R125" s="4709">
        <f>医療費明細!R125</f>
        <v>0</v>
      </c>
      <c r="S125" s="4710"/>
      <c r="T125" s="730"/>
      <c r="U125" s="707"/>
    </row>
    <row r="126" spans="1:21" s="537" customFormat="1" ht="9.75" customHeight="1">
      <c r="A126" s="706"/>
      <c r="B126" s="4666"/>
      <c r="C126" s="4666"/>
      <c r="D126" s="4666"/>
      <c r="E126" s="4666"/>
      <c r="F126" s="725" t="str">
        <f>医療費明細!F126</f>
        <v>☐</v>
      </c>
      <c r="G126" s="726" t="str">
        <f>医療費明細!G126</f>
        <v>医薬品購入</v>
      </c>
      <c r="H126" s="726"/>
      <c r="I126" s="726"/>
      <c r="J126" s="727" t="str">
        <f>医療費明細!J126</f>
        <v>☐</v>
      </c>
      <c r="K126" s="726" t="str">
        <f>医療費明細!K126</f>
        <v>その他の医療費</v>
      </c>
      <c r="L126" s="728"/>
      <c r="M126" s="4711"/>
      <c r="N126" s="4712"/>
      <c r="O126" s="4712"/>
      <c r="P126" s="4712"/>
      <c r="Q126" s="729"/>
      <c r="R126" s="4711"/>
      <c r="S126" s="4712"/>
      <c r="T126" s="729"/>
      <c r="U126" s="707"/>
    </row>
    <row r="127" spans="1:21" s="537" customFormat="1" ht="9.75" customHeight="1">
      <c r="A127" s="706"/>
      <c r="B127" s="4666">
        <f>医療費明細!B127</f>
        <v>0</v>
      </c>
      <c r="C127" s="4666"/>
      <c r="D127" s="4666">
        <f>医療費明細!D127</f>
        <v>0</v>
      </c>
      <c r="E127" s="4666"/>
      <c r="F127" s="721" t="str">
        <f>医療費明細!F127</f>
        <v>☐</v>
      </c>
      <c r="G127" s="722" t="str">
        <f>医療費明細!G127</f>
        <v>診療・治療</v>
      </c>
      <c r="H127" s="722"/>
      <c r="I127" s="722"/>
      <c r="J127" s="723" t="str">
        <f>医療費明細!J127</f>
        <v>☐</v>
      </c>
      <c r="K127" s="722" t="str">
        <f>医療費明細!K127</f>
        <v>介護保険サービス</v>
      </c>
      <c r="L127" s="724"/>
      <c r="M127" s="4709">
        <f>医療費明細!M127</f>
        <v>0</v>
      </c>
      <c r="N127" s="4710"/>
      <c r="O127" s="4710"/>
      <c r="P127" s="4710"/>
      <c r="Q127" s="730"/>
      <c r="R127" s="4709">
        <f>医療費明細!R127</f>
        <v>0</v>
      </c>
      <c r="S127" s="4710"/>
      <c r="T127" s="730"/>
      <c r="U127" s="707"/>
    </row>
    <row r="128" spans="1:21" s="537" customFormat="1" ht="9.75" customHeight="1">
      <c r="A128" s="706"/>
      <c r="B128" s="4666"/>
      <c r="C128" s="4666"/>
      <c r="D128" s="4666"/>
      <c r="E128" s="4666"/>
      <c r="F128" s="725" t="str">
        <f>医療費明細!F128</f>
        <v>☐</v>
      </c>
      <c r="G128" s="726" t="str">
        <f>医療費明細!G128</f>
        <v>医薬品購入</v>
      </c>
      <c r="H128" s="726"/>
      <c r="I128" s="726"/>
      <c r="J128" s="727" t="str">
        <f>医療費明細!J128</f>
        <v>☐</v>
      </c>
      <c r="K128" s="726" t="str">
        <f>医療費明細!K128</f>
        <v>その他の医療費</v>
      </c>
      <c r="L128" s="728"/>
      <c r="M128" s="4711"/>
      <c r="N128" s="4712"/>
      <c r="O128" s="4712"/>
      <c r="P128" s="4712"/>
      <c r="Q128" s="729"/>
      <c r="R128" s="4711"/>
      <c r="S128" s="4712"/>
      <c r="T128" s="729"/>
      <c r="U128" s="707"/>
    </row>
    <row r="129" spans="1:21" s="537" customFormat="1" ht="9.75" customHeight="1">
      <c r="A129" s="706"/>
      <c r="B129" s="4666">
        <f>医療費明細!B129</f>
        <v>0</v>
      </c>
      <c r="C129" s="4666"/>
      <c r="D129" s="4666">
        <f>医療費明細!D129</f>
        <v>0</v>
      </c>
      <c r="E129" s="4666"/>
      <c r="F129" s="721" t="str">
        <f>医療費明細!F129</f>
        <v>☐</v>
      </c>
      <c r="G129" s="722" t="str">
        <f>医療費明細!G129</f>
        <v>診療・治療</v>
      </c>
      <c r="H129" s="722"/>
      <c r="I129" s="722"/>
      <c r="J129" s="723" t="str">
        <f>医療費明細!J129</f>
        <v>☐</v>
      </c>
      <c r="K129" s="722" t="str">
        <f>医療費明細!K129</f>
        <v>介護保険サービス</v>
      </c>
      <c r="L129" s="724"/>
      <c r="M129" s="4709">
        <f>医療費明細!M129</f>
        <v>0</v>
      </c>
      <c r="N129" s="4710"/>
      <c r="O129" s="4710"/>
      <c r="P129" s="4710"/>
      <c r="Q129" s="730"/>
      <c r="R129" s="4709">
        <f>医療費明細!R129</f>
        <v>0</v>
      </c>
      <c r="S129" s="4710"/>
      <c r="T129" s="730"/>
      <c r="U129" s="707"/>
    </row>
    <row r="130" spans="1:21" s="537" customFormat="1" ht="9.75" customHeight="1">
      <c r="A130" s="706"/>
      <c r="B130" s="4666"/>
      <c r="C130" s="4666"/>
      <c r="D130" s="4666"/>
      <c r="E130" s="4666"/>
      <c r="F130" s="725" t="str">
        <f>医療費明細!F130</f>
        <v>☐</v>
      </c>
      <c r="G130" s="726" t="str">
        <f>医療費明細!G130</f>
        <v>医薬品購入</v>
      </c>
      <c r="H130" s="726"/>
      <c r="I130" s="726"/>
      <c r="J130" s="727" t="str">
        <f>医療費明細!J130</f>
        <v>☐</v>
      </c>
      <c r="K130" s="726" t="str">
        <f>医療費明細!K130</f>
        <v>その他の医療費</v>
      </c>
      <c r="L130" s="728"/>
      <c r="M130" s="4711"/>
      <c r="N130" s="4712"/>
      <c r="O130" s="4712"/>
      <c r="P130" s="4712"/>
      <c r="Q130" s="729"/>
      <c r="R130" s="4711"/>
      <c r="S130" s="4712"/>
      <c r="T130" s="729"/>
      <c r="U130" s="707"/>
    </row>
    <row r="131" spans="1:21" s="537" customFormat="1" ht="9.75" customHeight="1">
      <c r="A131" s="706"/>
      <c r="B131" s="4666">
        <f>医療費明細!B131</f>
        <v>0</v>
      </c>
      <c r="C131" s="4666"/>
      <c r="D131" s="4666">
        <f>医療費明細!D131</f>
        <v>0</v>
      </c>
      <c r="E131" s="4666"/>
      <c r="F131" s="721" t="str">
        <f>医療費明細!F131</f>
        <v>☐</v>
      </c>
      <c r="G131" s="722" t="str">
        <f>医療費明細!G131</f>
        <v>診療・治療</v>
      </c>
      <c r="H131" s="722"/>
      <c r="I131" s="722"/>
      <c r="J131" s="723" t="str">
        <f>医療費明細!J131</f>
        <v>☐</v>
      </c>
      <c r="K131" s="722" t="str">
        <f>医療費明細!K131</f>
        <v>介護保険サービス</v>
      </c>
      <c r="L131" s="724"/>
      <c r="M131" s="4709">
        <f>医療費明細!M131</f>
        <v>0</v>
      </c>
      <c r="N131" s="4710"/>
      <c r="O131" s="4710"/>
      <c r="P131" s="4710"/>
      <c r="Q131" s="730"/>
      <c r="R131" s="4709">
        <f>医療費明細!R131</f>
        <v>0</v>
      </c>
      <c r="S131" s="4710"/>
      <c r="T131" s="730"/>
      <c r="U131" s="707"/>
    </row>
    <row r="132" spans="1:21" s="537" customFormat="1" ht="9.75" customHeight="1">
      <c r="A132" s="706"/>
      <c r="B132" s="4666"/>
      <c r="C132" s="4666"/>
      <c r="D132" s="4666"/>
      <c r="E132" s="4666"/>
      <c r="F132" s="725" t="str">
        <f>医療費明細!F132</f>
        <v>☐</v>
      </c>
      <c r="G132" s="726" t="str">
        <f>医療費明細!G132</f>
        <v>医薬品購入</v>
      </c>
      <c r="H132" s="726"/>
      <c r="I132" s="726"/>
      <c r="J132" s="727" t="str">
        <f>医療費明細!J132</f>
        <v>☐</v>
      </c>
      <c r="K132" s="726" t="str">
        <f>医療費明細!K132</f>
        <v>その他の医療費</v>
      </c>
      <c r="L132" s="728"/>
      <c r="M132" s="4711"/>
      <c r="N132" s="4712"/>
      <c r="O132" s="4712"/>
      <c r="P132" s="4712"/>
      <c r="Q132" s="729"/>
      <c r="R132" s="4711"/>
      <c r="S132" s="4712"/>
      <c r="T132" s="729"/>
      <c r="U132" s="707"/>
    </row>
    <row r="133" spans="1:21" s="537" customFormat="1" ht="9.75" customHeight="1">
      <c r="A133" s="706"/>
      <c r="B133" s="4666">
        <f>医療費明細!B133</f>
        <v>0</v>
      </c>
      <c r="C133" s="4666"/>
      <c r="D133" s="4666">
        <f>医療費明細!D133</f>
        <v>0</v>
      </c>
      <c r="E133" s="4666"/>
      <c r="F133" s="721" t="str">
        <f>医療費明細!F133</f>
        <v>☐</v>
      </c>
      <c r="G133" s="722" t="str">
        <f>医療費明細!G133</f>
        <v>診療・治療</v>
      </c>
      <c r="H133" s="722"/>
      <c r="I133" s="722"/>
      <c r="J133" s="723" t="str">
        <f>医療費明細!J133</f>
        <v>☐</v>
      </c>
      <c r="K133" s="722" t="str">
        <f>医療費明細!K133</f>
        <v>介護保険サービス</v>
      </c>
      <c r="L133" s="724"/>
      <c r="M133" s="4709">
        <f>医療費明細!M133</f>
        <v>0</v>
      </c>
      <c r="N133" s="4710"/>
      <c r="O133" s="4710"/>
      <c r="P133" s="4710"/>
      <c r="Q133" s="730"/>
      <c r="R133" s="4709">
        <f>医療費明細!R133</f>
        <v>0</v>
      </c>
      <c r="S133" s="4710"/>
      <c r="T133" s="730"/>
      <c r="U133" s="707"/>
    </row>
    <row r="134" spans="1:21" s="537" customFormat="1" ht="9.75" customHeight="1">
      <c r="A134" s="706"/>
      <c r="B134" s="4666"/>
      <c r="C134" s="4666"/>
      <c r="D134" s="4666"/>
      <c r="E134" s="4666"/>
      <c r="F134" s="725" t="str">
        <f>医療費明細!F134</f>
        <v>☐</v>
      </c>
      <c r="G134" s="726" t="str">
        <f>医療費明細!G134</f>
        <v>医薬品購入</v>
      </c>
      <c r="H134" s="726"/>
      <c r="I134" s="726"/>
      <c r="J134" s="727" t="str">
        <f>医療費明細!J134</f>
        <v>☐</v>
      </c>
      <c r="K134" s="726" t="str">
        <f>医療費明細!K134</f>
        <v>その他の医療費</v>
      </c>
      <c r="L134" s="728"/>
      <c r="M134" s="4711"/>
      <c r="N134" s="4712"/>
      <c r="O134" s="4712"/>
      <c r="P134" s="4712"/>
      <c r="Q134" s="729"/>
      <c r="R134" s="4711"/>
      <c r="S134" s="4712"/>
      <c r="T134" s="729"/>
      <c r="U134" s="707"/>
    </row>
    <row r="135" spans="1:21" s="537" customFormat="1" ht="9.75" customHeight="1">
      <c r="A135" s="706"/>
      <c r="B135" s="4666">
        <f>医療費明細!B135</f>
        <v>0</v>
      </c>
      <c r="C135" s="4666"/>
      <c r="D135" s="4666">
        <f>医療費明細!D135</f>
        <v>0</v>
      </c>
      <c r="E135" s="4666"/>
      <c r="F135" s="721" t="str">
        <f>医療費明細!F135</f>
        <v>☐</v>
      </c>
      <c r="G135" s="722" t="str">
        <f>医療費明細!G135</f>
        <v>診療・治療</v>
      </c>
      <c r="H135" s="722"/>
      <c r="I135" s="722"/>
      <c r="J135" s="723" t="str">
        <f>医療費明細!J135</f>
        <v>☐</v>
      </c>
      <c r="K135" s="722" t="str">
        <f>医療費明細!K135</f>
        <v>介護保険サービス</v>
      </c>
      <c r="L135" s="724"/>
      <c r="M135" s="4709">
        <f>医療費明細!M135</f>
        <v>0</v>
      </c>
      <c r="N135" s="4710"/>
      <c r="O135" s="4710"/>
      <c r="P135" s="4710"/>
      <c r="Q135" s="730"/>
      <c r="R135" s="4709">
        <f>医療費明細!R135</f>
        <v>0</v>
      </c>
      <c r="S135" s="4710"/>
      <c r="T135" s="730"/>
      <c r="U135" s="707"/>
    </row>
    <row r="136" spans="1:21" s="537" customFormat="1" ht="9.75" customHeight="1">
      <c r="A136" s="706"/>
      <c r="B136" s="4666"/>
      <c r="C136" s="4666"/>
      <c r="D136" s="4666"/>
      <c r="E136" s="4666"/>
      <c r="F136" s="725" t="str">
        <f>医療費明細!F136</f>
        <v>☐</v>
      </c>
      <c r="G136" s="726" t="str">
        <f>医療費明細!G136</f>
        <v>医薬品購入</v>
      </c>
      <c r="H136" s="726"/>
      <c r="I136" s="726"/>
      <c r="J136" s="727" t="str">
        <f>医療費明細!J136</f>
        <v>☐</v>
      </c>
      <c r="K136" s="726" t="str">
        <f>医療費明細!K136</f>
        <v>その他の医療費</v>
      </c>
      <c r="L136" s="728"/>
      <c r="M136" s="4711"/>
      <c r="N136" s="4712"/>
      <c r="O136" s="4712"/>
      <c r="P136" s="4712"/>
      <c r="Q136" s="729"/>
      <c r="R136" s="4711"/>
      <c r="S136" s="4712"/>
      <c r="T136" s="729"/>
      <c r="U136" s="707"/>
    </row>
    <row r="137" spans="1:21" ht="6" customHeight="1"/>
  </sheetData>
  <sheetProtection algorithmName="SHA-512" hashValue="XCMF3teY9q+qtqnqZAVv5HxavXS0mcoSUHRI1YU+Vn5vi1AnVdzGaCc5LWZYHEPkGf6aECv2V9mAgtW96P7RqQ==" saltValue="8L21uFQCMqnVGTIqoWQK/w==" spinCount="100000" sheet="1" objects="1" scenarios="1"/>
  <mergeCells count="249">
    <mergeCell ref="B133:C134"/>
    <mergeCell ref="D133:E134"/>
    <mergeCell ref="M133:P134"/>
    <mergeCell ref="R133:S134"/>
    <mergeCell ref="B135:C136"/>
    <mergeCell ref="D135:E136"/>
    <mergeCell ref="M135:P136"/>
    <mergeCell ref="R135:S136"/>
    <mergeCell ref="B129:C130"/>
    <mergeCell ref="D129:E130"/>
    <mergeCell ref="M129:P130"/>
    <mergeCell ref="R129:S130"/>
    <mergeCell ref="B131:C132"/>
    <mergeCell ref="D131:E132"/>
    <mergeCell ref="M131:P132"/>
    <mergeCell ref="R131:S132"/>
    <mergeCell ref="B125:C126"/>
    <mergeCell ref="D125:E126"/>
    <mergeCell ref="M125:P126"/>
    <mergeCell ref="R125:S126"/>
    <mergeCell ref="B127:C128"/>
    <mergeCell ref="D127:E128"/>
    <mergeCell ref="M127:P128"/>
    <mergeCell ref="R127:S128"/>
    <mergeCell ref="B121:C122"/>
    <mergeCell ref="D121:E122"/>
    <mergeCell ref="M121:P122"/>
    <mergeCell ref="R121:S122"/>
    <mergeCell ref="B123:C124"/>
    <mergeCell ref="D123:E124"/>
    <mergeCell ref="M123:P124"/>
    <mergeCell ref="R123:S124"/>
    <mergeCell ref="B117:C118"/>
    <mergeCell ref="D117:E118"/>
    <mergeCell ref="M117:P118"/>
    <mergeCell ref="R117:S118"/>
    <mergeCell ref="B119:C120"/>
    <mergeCell ref="D119:E120"/>
    <mergeCell ref="M119:P120"/>
    <mergeCell ref="R119:S120"/>
    <mergeCell ref="B113:C114"/>
    <mergeCell ref="D113:E114"/>
    <mergeCell ref="M113:P114"/>
    <mergeCell ref="R113:S114"/>
    <mergeCell ref="B115:C116"/>
    <mergeCell ref="D115:E116"/>
    <mergeCell ref="M115:P116"/>
    <mergeCell ref="R115:S116"/>
    <mergeCell ref="B109:C110"/>
    <mergeCell ref="D109:E110"/>
    <mergeCell ref="M109:P110"/>
    <mergeCell ref="R109:S110"/>
    <mergeCell ref="B111:C112"/>
    <mergeCell ref="D111:E112"/>
    <mergeCell ref="M111:P112"/>
    <mergeCell ref="R111:S112"/>
    <mergeCell ref="B105:C106"/>
    <mergeCell ref="D105:E106"/>
    <mergeCell ref="M105:P106"/>
    <mergeCell ref="R105:S106"/>
    <mergeCell ref="B107:C108"/>
    <mergeCell ref="D107:E108"/>
    <mergeCell ref="M107:P108"/>
    <mergeCell ref="R107:S108"/>
    <mergeCell ref="B101:C102"/>
    <mergeCell ref="D101:E102"/>
    <mergeCell ref="M101:P102"/>
    <mergeCell ref="R101:S102"/>
    <mergeCell ref="B103:C104"/>
    <mergeCell ref="D103:E104"/>
    <mergeCell ref="M103:P104"/>
    <mergeCell ref="R103:S104"/>
    <mergeCell ref="B97:C98"/>
    <mergeCell ref="D97:E98"/>
    <mergeCell ref="M97:P98"/>
    <mergeCell ref="R97:S98"/>
    <mergeCell ref="B99:C100"/>
    <mergeCell ref="D99:E100"/>
    <mergeCell ref="M99:P100"/>
    <mergeCell ref="R99:S100"/>
    <mergeCell ref="B93:C94"/>
    <mergeCell ref="D93:E94"/>
    <mergeCell ref="M93:P94"/>
    <mergeCell ref="R93:S94"/>
    <mergeCell ref="B95:C96"/>
    <mergeCell ref="D95:E96"/>
    <mergeCell ref="M95:P96"/>
    <mergeCell ref="R95:S96"/>
    <mergeCell ref="B89:C90"/>
    <mergeCell ref="D89:E90"/>
    <mergeCell ref="M89:P90"/>
    <mergeCell ref="R89:S90"/>
    <mergeCell ref="B91:C92"/>
    <mergeCell ref="D91:E92"/>
    <mergeCell ref="M91:P92"/>
    <mergeCell ref="R91:S92"/>
    <mergeCell ref="B85:C86"/>
    <mergeCell ref="D85:E86"/>
    <mergeCell ref="M85:P86"/>
    <mergeCell ref="R85:S86"/>
    <mergeCell ref="B87:C88"/>
    <mergeCell ref="D87:E88"/>
    <mergeCell ref="M87:P88"/>
    <mergeCell ref="R87:S88"/>
    <mergeCell ref="B81:C82"/>
    <mergeCell ref="D81:E82"/>
    <mergeCell ref="M81:P82"/>
    <mergeCell ref="R81:S82"/>
    <mergeCell ref="B83:C84"/>
    <mergeCell ref="D83:E84"/>
    <mergeCell ref="M83:P84"/>
    <mergeCell ref="R83:S84"/>
    <mergeCell ref="B77:C78"/>
    <mergeCell ref="D77:E78"/>
    <mergeCell ref="M77:P78"/>
    <mergeCell ref="R77:S78"/>
    <mergeCell ref="B79:C80"/>
    <mergeCell ref="D79:E80"/>
    <mergeCell ref="M79:P80"/>
    <mergeCell ref="R79:S80"/>
    <mergeCell ref="B74:C74"/>
    <mergeCell ref="D74:E74"/>
    <mergeCell ref="F74:L74"/>
    <mergeCell ref="M74:Q74"/>
    <mergeCell ref="R74:T74"/>
    <mergeCell ref="B75:C76"/>
    <mergeCell ref="D75:E76"/>
    <mergeCell ref="M75:P76"/>
    <mergeCell ref="R75:S76"/>
    <mergeCell ref="B65:C66"/>
    <mergeCell ref="D65:F65"/>
    <mergeCell ref="G65:H66"/>
    <mergeCell ref="D66:E66"/>
    <mergeCell ref="O72:T72"/>
    <mergeCell ref="F73:Q73"/>
    <mergeCell ref="B62:C63"/>
    <mergeCell ref="D62:E62"/>
    <mergeCell ref="G62:H63"/>
    <mergeCell ref="D63:E63"/>
    <mergeCell ref="B64:C64"/>
    <mergeCell ref="D64:E64"/>
    <mergeCell ref="G64:H64"/>
    <mergeCell ref="B59:C60"/>
    <mergeCell ref="D59:E59"/>
    <mergeCell ref="G59:H60"/>
    <mergeCell ref="D60:E60"/>
    <mergeCell ref="B61:C61"/>
    <mergeCell ref="D61:E61"/>
    <mergeCell ref="G61:H61"/>
    <mergeCell ref="B56:C57"/>
    <mergeCell ref="D56:E56"/>
    <mergeCell ref="G56:H57"/>
    <mergeCell ref="D57:E57"/>
    <mergeCell ref="B58:C58"/>
    <mergeCell ref="D58:E58"/>
    <mergeCell ref="G58:H58"/>
    <mergeCell ref="B52:I53"/>
    <mergeCell ref="J52:J53"/>
    <mergeCell ref="K52:N52"/>
    <mergeCell ref="P52:P53"/>
    <mergeCell ref="Q52:S52"/>
    <mergeCell ref="K53:O53"/>
    <mergeCell ref="Q53:T53"/>
    <mergeCell ref="B47:C48"/>
    <mergeCell ref="D47:E48"/>
    <mergeCell ref="M47:P48"/>
    <mergeCell ref="R47:S48"/>
    <mergeCell ref="B50:L50"/>
    <mergeCell ref="N50:Q50"/>
    <mergeCell ref="S50:T50"/>
    <mergeCell ref="B43:C44"/>
    <mergeCell ref="D43:E44"/>
    <mergeCell ref="M43:P44"/>
    <mergeCell ref="R43:S44"/>
    <mergeCell ref="B45:C46"/>
    <mergeCell ref="D45:E46"/>
    <mergeCell ref="M45:P46"/>
    <mergeCell ref="R45:S46"/>
    <mergeCell ref="B39:C40"/>
    <mergeCell ref="D39:E40"/>
    <mergeCell ref="M39:P40"/>
    <mergeCell ref="R39:S40"/>
    <mergeCell ref="B41:C42"/>
    <mergeCell ref="D41:E42"/>
    <mergeCell ref="M41:P42"/>
    <mergeCell ref="R41:S42"/>
    <mergeCell ref="B35:C36"/>
    <mergeCell ref="D35:E36"/>
    <mergeCell ref="M35:P36"/>
    <mergeCell ref="R35:S36"/>
    <mergeCell ref="B37:C38"/>
    <mergeCell ref="D37:E38"/>
    <mergeCell ref="M37:P38"/>
    <mergeCell ref="R37:S38"/>
    <mergeCell ref="B31:C32"/>
    <mergeCell ref="D31:E32"/>
    <mergeCell ref="M31:P32"/>
    <mergeCell ref="R31:S32"/>
    <mergeCell ref="B33:C34"/>
    <mergeCell ref="D33:E34"/>
    <mergeCell ref="M33:P34"/>
    <mergeCell ref="R33:S34"/>
    <mergeCell ref="B29:C30"/>
    <mergeCell ref="D29:E30"/>
    <mergeCell ref="M29:P30"/>
    <mergeCell ref="R29:S30"/>
    <mergeCell ref="B23:C24"/>
    <mergeCell ref="D23:E24"/>
    <mergeCell ref="M23:P24"/>
    <mergeCell ref="R23:S24"/>
    <mergeCell ref="B25:C26"/>
    <mergeCell ref="D25:E26"/>
    <mergeCell ref="M25:P26"/>
    <mergeCell ref="R25:S26"/>
    <mergeCell ref="F16:L16"/>
    <mergeCell ref="M16:Q16"/>
    <mergeCell ref="R16:T16"/>
    <mergeCell ref="B17:C18"/>
    <mergeCell ref="D17:E18"/>
    <mergeCell ref="M17:P18"/>
    <mergeCell ref="R17:S18"/>
    <mergeCell ref="B27:C28"/>
    <mergeCell ref="D27:E28"/>
    <mergeCell ref="M27:P28"/>
    <mergeCell ref="R27:S28"/>
    <mergeCell ref="U12:U35"/>
    <mergeCell ref="I13:L13"/>
    <mergeCell ref="M13:Q13"/>
    <mergeCell ref="R13:T13"/>
    <mergeCell ref="I14:T14"/>
    <mergeCell ref="F15:Q15"/>
    <mergeCell ref="C6:K6"/>
    <mergeCell ref="L6:M6"/>
    <mergeCell ref="O6:T6"/>
    <mergeCell ref="B9:H10"/>
    <mergeCell ref="J9:L11"/>
    <mergeCell ref="N9:Q11"/>
    <mergeCell ref="S9:T11"/>
    <mergeCell ref="B11:G14"/>
    <mergeCell ref="B19:C20"/>
    <mergeCell ref="D19:E20"/>
    <mergeCell ref="M19:P20"/>
    <mergeCell ref="R19:S20"/>
    <mergeCell ref="B21:C22"/>
    <mergeCell ref="D21:E22"/>
    <mergeCell ref="M21:P22"/>
    <mergeCell ref="R21:S22"/>
    <mergeCell ref="B16:C16"/>
    <mergeCell ref="D16:E16"/>
  </mergeCells>
  <phoneticPr fontId="2"/>
  <pageMargins left="0.55118110236220474" right="0.11811023622047245" top="0.19685039370078741" bottom="0.19685039370078741" header="0.19685039370078741" footer="0.19685039370078741"/>
  <pageSetup paperSize="9" orientation="portrait" verticalDpi="0" r:id="rId1"/>
  <rowBreaks count="1" manualBreakCount="1">
    <brk id="67" max="20"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F9B58-CDE4-4E8F-8E1C-D903B3210F5C}">
  <sheetPr codeName="Sheet26">
    <tabColor rgb="FF00B0F0"/>
    <pageSetUpPr autoPageBreaks="0"/>
  </sheetPr>
  <dimension ref="B2:E11"/>
  <sheetViews>
    <sheetView showGridLines="0" showRowColHeaders="0" zoomScaleNormal="100" workbookViewId="0"/>
  </sheetViews>
  <sheetFormatPr defaultRowHeight="15.75"/>
  <cols>
    <col min="1" max="1" width="9" style="34"/>
    <col min="2" max="2" width="1.625" style="34" customWidth="1"/>
    <col min="3" max="3" width="30.875" style="34" customWidth="1"/>
    <col min="4" max="4" width="25.625" style="34" customWidth="1"/>
    <col min="5" max="16384" width="9" style="34"/>
  </cols>
  <sheetData>
    <row r="2" spans="2:5" ht="28.5">
      <c r="B2" s="577" t="s">
        <v>725</v>
      </c>
    </row>
    <row r="4" spans="2:5" ht="9.9499999999999993" customHeight="1">
      <c r="B4" s="347"/>
      <c r="C4" s="347"/>
      <c r="D4" s="347"/>
    </row>
    <row r="5" spans="2:5">
      <c r="B5" s="347"/>
      <c r="C5" s="651" t="s">
        <v>736</v>
      </c>
      <c r="D5" s="652"/>
    </row>
    <row r="6" spans="2:5">
      <c r="C6" s="355"/>
      <c r="D6" s="355"/>
    </row>
    <row r="7" spans="2:5" ht="15" customHeight="1">
      <c r="C7" s="335" t="s">
        <v>726</v>
      </c>
      <c r="D7" s="335" t="s">
        <v>727</v>
      </c>
    </row>
    <row r="8" spans="2:5" ht="30" customHeight="1">
      <c r="C8" s="335" t="s">
        <v>731</v>
      </c>
      <c r="D8" s="794"/>
      <c r="E8" s="536" t="s">
        <v>732</v>
      </c>
    </row>
    <row r="9" spans="2:5" ht="30" customHeight="1">
      <c r="C9" s="335" t="s">
        <v>730</v>
      </c>
      <c r="D9" s="785"/>
      <c r="E9" s="536" t="s">
        <v>733</v>
      </c>
    </row>
    <row r="10" spans="2:5" ht="30" customHeight="1">
      <c r="C10" s="323" t="s">
        <v>728</v>
      </c>
      <c r="D10" s="785"/>
      <c r="E10" s="536" t="s">
        <v>734</v>
      </c>
    </row>
    <row r="11" spans="2:5" ht="30" customHeight="1">
      <c r="C11" s="323" t="s">
        <v>729</v>
      </c>
      <c r="D11" s="785"/>
      <c r="E11" s="536" t="s">
        <v>735</v>
      </c>
    </row>
  </sheetData>
  <sheetProtection algorithmName="SHA-512" hashValue="yEpdZNEOsCaakWcjZ1t85iXwiKtYcOkOWSZFfPwL7A/WxDpx3Hjvpp9Qt/0REm19aq6D1hKwWk/2oc71M7R1Eg==" saltValue="M6RmtbRpBmmOB/My9nfKgw==" spinCount="100000" sheet="1" objects="1" scenarios="1"/>
  <phoneticPr fontId="2"/>
  <dataValidations count="1">
    <dataValidation type="custom" allowBlank="1" showInputMessage="1" showErrorMessage="1" error="数値のみ入力してください。" sqref="D8:D11" xr:uid="{7B74A1BC-0138-4689-A6FC-C413AFBC8020}">
      <formula1>ISNUMBER(D8)</formula1>
    </dataValidation>
  </dataValidations>
  <pageMargins left="0.7" right="0.7" top="0.75" bottom="0.75" header="0.3" footer="0.3"/>
  <pageSetup paperSize="9" orientation="landscape"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BA62B-4F1A-48A1-803B-7963615652A6}">
  <sheetPr>
    <tabColor rgb="FF00B0F0"/>
    <pageSetUpPr autoPageBreaks="0"/>
  </sheetPr>
  <dimension ref="B2:L24"/>
  <sheetViews>
    <sheetView showGridLines="0" showRowColHeaders="0" zoomScaleNormal="100" workbookViewId="0"/>
  </sheetViews>
  <sheetFormatPr defaultRowHeight="15.75"/>
  <cols>
    <col min="1" max="1" width="9" style="34"/>
    <col min="2" max="2" width="1.625" style="34" customWidth="1"/>
    <col min="3" max="3" width="5.625" style="34" customWidth="1"/>
    <col min="4" max="4" width="12.625" style="34" customWidth="1"/>
    <col min="5" max="8" width="6.625" style="34" customWidth="1"/>
    <col min="9" max="10" width="5.625" style="34" customWidth="1"/>
    <col min="11" max="11" width="12.625" style="34" customWidth="1"/>
    <col min="12" max="15" width="6.625" style="34" customWidth="1"/>
    <col min="16" max="17" width="5.625" style="34" customWidth="1"/>
    <col min="18" max="18" width="12.625" style="34" customWidth="1"/>
    <col min="19" max="22" width="6.625" style="34" customWidth="1"/>
    <col min="23" max="16384" width="9" style="34"/>
  </cols>
  <sheetData>
    <row r="2" spans="2:11" ht="28.5">
      <c r="B2" s="577" t="s">
        <v>874</v>
      </c>
    </row>
    <row r="4" spans="2:11" ht="9.9499999999999993" customHeight="1">
      <c r="B4" s="347"/>
      <c r="C4" s="347"/>
      <c r="D4" s="347"/>
      <c r="E4" s="347"/>
    </row>
    <row r="5" spans="2:11" ht="15.75" customHeight="1">
      <c r="B5" s="347"/>
      <c r="C5" s="347" t="s">
        <v>1974</v>
      </c>
      <c r="D5" s="347"/>
      <c r="E5" s="347"/>
    </row>
    <row r="6" spans="2:11" ht="15.75" customHeight="1">
      <c r="B6" s="347"/>
      <c r="C6" s="347"/>
      <c r="D6" s="347"/>
      <c r="E6" s="347"/>
    </row>
    <row r="7" spans="2:11" ht="15.75" customHeight="1">
      <c r="B7" s="347"/>
      <c r="C7" s="347"/>
      <c r="D7" s="749" t="s">
        <v>875</v>
      </c>
      <c r="E7" s="750"/>
      <c r="F7" s="750"/>
      <c r="G7" s="750"/>
      <c r="H7" s="750"/>
      <c r="I7" s="750"/>
      <c r="J7" s="751"/>
      <c r="K7" s="347"/>
    </row>
    <row r="8" spans="2:11" ht="15.75" customHeight="1">
      <c r="B8" s="347"/>
      <c r="C8" s="347"/>
      <c r="D8" s="578" t="s">
        <v>876</v>
      </c>
      <c r="E8" s="579"/>
      <c r="F8" s="579"/>
      <c r="G8" s="579"/>
      <c r="H8" s="579"/>
      <c r="I8" s="579"/>
      <c r="J8" s="580"/>
      <c r="K8" s="347"/>
    </row>
    <row r="9" spans="2:11" ht="15.75" customHeight="1">
      <c r="B9" s="347"/>
      <c r="C9" s="347"/>
      <c r="D9" s="749" t="s">
        <v>877</v>
      </c>
      <c r="E9" s="750"/>
      <c r="F9" s="750"/>
      <c r="G9" s="750"/>
      <c r="H9" s="750"/>
      <c r="I9" s="750"/>
      <c r="J9" s="751"/>
      <c r="K9" s="347"/>
    </row>
    <row r="10" spans="2:11" ht="15.75" customHeight="1">
      <c r="B10" s="347"/>
      <c r="C10" s="347"/>
      <c r="D10" s="586" t="s">
        <v>878</v>
      </c>
      <c r="E10" s="330"/>
      <c r="F10" s="330"/>
      <c r="G10" s="330"/>
      <c r="H10" s="330"/>
      <c r="I10" s="330"/>
      <c r="J10" s="587"/>
      <c r="K10" s="347"/>
    </row>
    <row r="11" spans="2:11" ht="15.75" customHeight="1">
      <c r="B11" s="347"/>
      <c r="C11" s="347"/>
      <c r="D11" s="752" t="s">
        <v>879</v>
      </c>
      <c r="E11" s="347"/>
      <c r="F11" s="347"/>
      <c r="G11" s="347"/>
      <c r="H11" s="347"/>
      <c r="I11" s="347"/>
      <c r="J11" s="347"/>
      <c r="K11" s="347"/>
    </row>
    <row r="12" spans="2:11" ht="15.75" customHeight="1">
      <c r="B12" s="347"/>
      <c r="C12" s="347"/>
      <c r="D12" s="347"/>
      <c r="E12" s="347"/>
    </row>
    <row r="13" spans="2:11" ht="15.75" customHeight="1">
      <c r="B13" s="347"/>
      <c r="C13" s="347"/>
      <c r="D13" s="347" t="s">
        <v>880</v>
      </c>
      <c r="E13" s="347"/>
    </row>
    <row r="14" spans="2:11" ht="15.75" customHeight="1">
      <c r="B14" s="347"/>
      <c r="C14" s="347"/>
      <c r="D14" s="347"/>
      <c r="E14" s="347"/>
    </row>
    <row r="15" spans="2:11" ht="15.75" customHeight="1">
      <c r="B15" s="347"/>
      <c r="C15" s="347"/>
      <c r="D15" s="347"/>
      <c r="E15" s="347"/>
    </row>
    <row r="16" spans="2:11" ht="15.75" customHeight="1">
      <c r="B16" s="347"/>
      <c r="C16" s="637" t="s">
        <v>883</v>
      </c>
      <c r="D16" s="619"/>
      <c r="E16" s="619"/>
    </row>
    <row r="17" spans="2:12" ht="15.75" customHeight="1">
      <c r="B17" s="347"/>
      <c r="C17" s="2258" t="s">
        <v>679</v>
      </c>
      <c r="D17" s="2258"/>
      <c r="E17" s="2263"/>
      <c r="F17" s="2263"/>
      <c r="G17" s="2263"/>
      <c r="H17" s="2263"/>
    </row>
    <row r="18" spans="2:12" ht="15.75" customHeight="1">
      <c r="B18" s="347"/>
      <c r="C18" s="4474" t="s">
        <v>680</v>
      </c>
      <c r="D18" s="4474"/>
      <c r="E18" s="2263"/>
      <c r="F18" s="2263"/>
      <c r="G18" s="2263"/>
      <c r="H18" s="2263"/>
    </row>
    <row r="19" spans="2:12" ht="15.75" customHeight="1">
      <c r="B19" s="347"/>
      <c r="C19" s="4474" t="s">
        <v>291</v>
      </c>
      <c r="D19" s="4474"/>
      <c r="E19" s="9" t="s">
        <v>11</v>
      </c>
      <c r="F19" s="23"/>
      <c r="G19" s="23"/>
      <c r="H19" s="24"/>
    </row>
    <row r="20" spans="2:12" ht="15.75" customHeight="1">
      <c r="B20" s="347"/>
      <c r="C20" s="4435" t="s">
        <v>682</v>
      </c>
      <c r="D20" s="4436"/>
      <c r="E20" s="4446"/>
      <c r="F20" s="4446"/>
      <c r="G20" s="4446"/>
      <c r="H20" s="4446"/>
    </row>
    <row r="21" spans="2:12" ht="15.75" customHeight="1">
      <c r="B21" s="347"/>
      <c r="C21" s="4435" t="s">
        <v>292</v>
      </c>
      <c r="D21" s="4436"/>
      <c r="E21" s="4714"/>
      <c r="F21" s="4714"/>
      <c r="G21" s="4714"/>
      <c r="H21" s="4714"/>
      <c r="I21" s="527"/>
      <c r="J21" s="527"/>
    </row>
    <row r="22" spans="2:12" ht="15.75" customHeight="1">
      <c r="B22" s="347"/>
      <c r="C22" s="2911" t="s">
        <v>881</v>
      </c>
      <c r="D22" s="2234"/>
      <c r="E22" s="4715"/>
      <c r="F22" s="4716"/>
      <c r="G22" s="4716"/>
      <c r="H22" s="4716"/>
      <c r="I22" s="753" t="s">
        <v>884</v>
      </c>
      <c r="J22" s="754"/>
      <c r="K22" s="115"/>
      <c r="L22" s="754"/>
    </row>
    <row r="23" spans="2:12" ht="31.5" customHeight="1">
      <c r="B23" s="347"/>
      <c r="C23" s="2258" t="s">
        <v>882</v>
      </c>
      <c r="D23" s="2258"/>
      <c r="E23" s="4713"/>
      <c r="F23" s="4713"/>
      <c r="G23" s="4713"/>
      <c r="H23" s="4713"/>
      <c r="I23" s="738" t="s">
        <v>1511</v>
      </c>
    </row>
    <row r="24" spans="2:12">
      <c r="C24" s="647"/>
      <c r="D24" s="463"/>
      <c r="E24" s="647"/>
      <c r="F24" s="647"/>
      <c r="G24" s="647"/>
      <c r="H24" s="647"/>
    </row>
  </sheetData>
  <sheetProtection algorithmName="SHA-512" hashValue="p3/InVs6wuEWwIQX782+h553Ay7otbqybum59Lsyla8VkJwSVSz4jkOShwn9dkkSYIPw8u/fHazWLkKxfn56GA==" saltValue="K+hT47g1vUfZ9E19PBB+ug==" spinCount="100000" sheet="1" objects="1" scenarios="1"/>
  <mergeCells count="13">
    <mergeCell ref="C20:D20"/>
    <mergeCell ref="E20:H20"/>
    <mergeCell ref="C17:D17"/>
    <mergeCell ref="E17:H17"/>
    <mergeCell ref="C18:D18"/>
    <mergeCell ref="E18:H18"/>
    <mergeCell ref="C19:D19"/>
    <mergeCell ref="C23:D23"/>
    <mergeCell ref="E23:H23"/>
    <mergeCell ref="C22:D22"/>
    <mergeCell ref="C21:D21"/>
    <mergeCell ref="E21:H21"/>
    <mergeCell ref="E22:H22"/>
  </mergeCells>
  <phoneticPr fontId="2"/>
  <dataValidations count="8">
    <dataValidation type="list" imeMode="halfAlpha" allowBlank="1" showInputMessage="1" showErrorMessage="1" sqref="H19" xr:uid="{419EE47F-ABC9-4711-A196-30B704911DCA}">
      <formula1>日</formula1>
    </dataValidation>
    <dataValidation type="list" imeMode="halfAlpha" allowBlank="1" showInputMessage="1" showErrorMessage="1" sqref="G19" xr:uid="{13B41186-3B9F-4E04-A714-21FC26E8D8A2}">
      <formula1>月</formula1>
    </dataValidation>
    <dataValidation type="list" allowBlank="1" showInputMessage="1" showErrorMessage="1" sqref="F19" xr:uid="{6FF8D0D4-EF86-40C4-8126-B8012D5A7234}">
      <formula1>INDIRECT(E19)</formula1>
    </dataValidation>
    <dataValidation imeMode="hiragana" allowBlank="1" showInputMessage="1" showErrorMessage="1" sqref="E24:H24" xr:uid="{245B5494-AAAF-44A3-B289-AF9D85DCECA3}"/>
    <dataValidation type="whole" allowBlank="1" showInputMessage="1" showErrorMessage="1" sqref="E20:H20" xr:uid="{FD1DA2B5-CB76-4563-B118-6DDE7BD86385}">
      <formula1>0</formula1>
      <formula2>999999999999</formula2>
    </dataValidation>
    <dataValidation type="list" allowBlank="1" showInputMessage="1" showErrorMessage="1" sqref="E22:H22" xr:uid="{2F570C5F-F71B-47FB-9A82-9669FC2A6369}">
      <formula1>特別障害</formula1>
    </dataValidation>
    <dataValidation type="list" allowBlank="1" showInputMessage="1" showErrorMessage="1" sqref="E21:H21" xr:uid="{6E5CD12A-BADD-44FF-A3A1-251098964243}">
      <formula1>扶養親族続柄</formula1>
    </dataValidation>
    <dataValidation type="custom" imeMode="fullKatakana" allowBlank="1" showInputMessage="1" showErrorMessage="1" error="全角カナで入力してください。" sqref="E17:H17" xr:uid="{5F9001FF-32F1-44FE-BB58-AE9076ACF971}">
      <formula1>E17=PHONETIC(E17)</formula1>
    </dataValidation>
  </dataValidations>
  <pageMargins left="0.7" right="0.7" top="0.75" bottom="0.75" header="0.3" footer="0.3"/>
  <pageSetup paperSize="9" orientation="landscape"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238E4A-4317-42E0-85C9-53EC1D82682C}">
          <x14:formula1>
            <xm:f>リスト!$A$3:$E$3</xm:f>
          </x14:formula1>
          <xm:sqref>E19</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EE01A-08C2-42F6-B078-1E88B76D2D12}">
  <sheetPr codeName="Sheet27">
    <tabColor theme="1"/>
  </sheetPr>
  <dimension ref="A2:AU67"/>
  <sheetViews>
    <sheetView workbookViewId="0"/>
  </sheetViews>
  <sheetFormatPr defaultRowHeight="15.75"/>
  <cols>
    <col min="1" max="16384" width="9" style="34"/>
  </cols>
  <sheetData>
    <row r="2" spans="1:47">
      <c r="A2" s="34" t="s">
        <v>291</v>
      </c>
      <c r="I2" s="34" t="s">
        <v>20</v>
      </c>
      <c r="K2" s="34" t="s">
        <v>418</v>
      </c>
      <c r="M2" s="34" t="s">
        <v>426</v>
      </c>
      <c r="O2" s="34" t="s">
        <v>494</v>
      </c>
      <c r="Q2" s="34" t="s">
        <v>527</v>
      </c>
      <c r="S2" s="34" t="s">
        <v>535</v>
      </c>
      <c r="U2" s="34" t="s">
        <v>658</v>
      </c>
      <c r="W2" s="34" t="s">
        <v>659</v>
      </c>
      <c r="Y2" s="34" t="s">
        <v>660</v>
      </c>
      <c r="AA2" s="34" t="s">
        <v>694</v>
      </c>
      <c r="AC2" s="34" t="s">
        <v>695</v>
      </c>
      <c r="AE2" s="34" t="s">
        <v>696</v>
      </c>
      <c r="AG2" s="34" t="s">
        <v>697</v>
      </c>
      <c r="AI2" s="34" t="s">
        <v>699</v>
      </c>
      <c r="AK2" s="34" t="s">
        <v>700</v>
      </c>
      <c r="AM2" s="34" t="s">
        <v>716</v>
      </c>
      <c r="AO2" s="34" t="s">
        <v>975</v>
      </c>
      <c r="AQ2" s="34" t="s">
        <v>978</v>
      </c>
      <c r="AS2" s="34" t="s">
        <v>1922</v>
      </c>
      <c r="AU2" s="34" t="s">
        <v>1951</v>
      </c>
    </row>
    <row r="3" spans="1:47">
      <c r="A3" s="34" t="s">
        <v>9</v>
      </c>
      <c r="B3" s="34" t="s">
        <v>8</v>
      </c>
      <c r="C3" s="34" t="s">
        <v>10</v>
      </c>
      <c r="D3" s="34" t="s">
        <v>11</v>
      </c>
      <c r="E3" s="34" t="s">
        <v>12</v>
      </c>
      <c r="F3" s="34" t="s">
        <v>13</v>
      </c>
      <c r="G3" s="34" t="s">
        <v>14</v>
      </c>
    </row>
    <row r="4" spans="1:47">
      <c r="A4" s="34" t="s">
        <v>772</v>
      </c>
      <c r="B4" s="34" t="s">
        <v>777</v>
      </c>
      <c r="C4" s="34" t="s">
        <v>777</v>
      </c>
      <c r="D4" s="34" t="s">
        <v>777</v>
      </c>
      <c r="E4" s="34" t="s">
        <v>777</v>
      </c>
      <c r="F4" s="34" t="s">
        <v>34</v>
      </c>
      <c r="G4" s="34" t="s">
        <v>835</v>
      </c>
      <c r="I4" s="34" t="s">
        <v>16</v>
      </c>
      <c r="K4" s="34" t="s">
        <v>1902</v>
      </c>
      <c r="M4" s="34" t="s">
        <v>427</v>
      </c>
      <c r="O4" s="34" t="s">
        <v>495</v>
      </c>
      <c r="Q4" s="34" t="s">
        <v>528</v>
      </c>
      <c r="S4" s="34" t="s">
        <v>536</v>
      </c>
      <c r="U4" s="34" t="s">
        <v>659</v>
      </c>
      <c r="W4" s="34" t="s">
        <v>661</v>
      </c>
      <c r="Y4" s="34" t="s">
        <v>665</v>
      </c>
      <c r="AA4" s="34" t="s">
        <v>293</v>
      </c>
      <c r="AC4" s="34" t="s">
        <v>293</v>
      </c>
      <c r="AE4" s="34" t="s">
        <v>677</v>
      </c>
      <c r="AG4" s="34" t="s">
        <v>699</v>
      </c>
      <c r="AI4" s="34" t="s">
        <v>701</v>
      </c>
      <c r="AK4" s="34" t="s">
        <v>706</v>
      </c>
      <c r="AM4" s="34" t="s">
        <v>715</v>
      </c>
      <c r="AO4" s="34" t="s">
        <v>976</v>
      </c>
      <c r="AQ4" s="34">
        <v>7</v>
      </c>
      <c r="AS4" s="34" t="s">
        <v>1923</v>
      </c>
      <c r="AU4" s="34" t="s">
        <v>1953</v>
      </c>
    </row>
    <row r="5" spans="1:47">
      <c r="A5" s="34" t="s">
        <v>773</v>
      </c>
      <c r="B5" s="34" t="s">
        <v>778</v>
      </c>
      <c r="C5" s="34" t="s">
        <v>778</v>
      </c>
      <c r="D5" s="34" t="s">
        <v>778</v>
      </c>
      <c r="E5" s="34" t="s">
        <v>778</v>
      </c>
      <c r="F5" s="34" t="s">
        <v>35</v>
      </c>
      <c r="G5" s="34" t="s">
        <v>836</v>
      </c>
      <c r="I5" s="34" t="s">
        <v>17</v>
      </c>
      <c r="K5" s="34" t="s">
        <v>1903</v>
      </c>
      <c r="M5" s="34" t="s">
        <v>428</v>
      </c>
      <c r="O5" s="34" t="s">
        <v>497</v>
      </c>
      <c r="Q5" s="34" t="s">
        <v>529</v>
      </c>
      <c r="S5" s="34" t="s">
        <v>537</v>
      </c>
      <c r="U5" s="34" t="s">
        <v>660</v>
      </c>
      <c r="W5" s="34" t="s">
        <v>662</v>
      </c>
      <c r="AA5" s="34" t="s">
        <v>927</v>
      </c>
      <c r="AC5" s="34" t="s">
        <v>294</v>
      </c>
      <c r="AE5" s="34" t="s">
        <v>678</v>
      </c>
      <c r="AG5" s="34" t="s">
        <v>700</v>
      </c>
      <c r="AI5" s="34" t="s">
        <v>702</v>
      </c>
      <c r="AK5" s="34" t="s">
        <v>707</v>
      </c>
      <c r="AM5" s="34" t="str">
        <f>IF(配偶者扶養障害者!E8="","",配偶者扶養障害者!E8)</f>
        <v/>
      </c>
      <c r="AO5" s="34" t="s">
        <v>293</v>
      </c>
      <c r="AQ5" s="34">
        <v>8</v>
      </c>
      <c r="AS5" s="34" t="s">
        <v>1924</v>
      </c>
      <c r="AU5" s="34" t="s">
        <v>1954</v>
      </c>
    </row>
    <row r="6" spans="1:47">
      <c r="A6" s="34" t="s">
        <v>774</v>
      </c>
      <c r="B6" s="34" t="s">
        <v>779</v>
      </c>
      <c r="C6" s="34" t="s">
        <v>779</v>
      </c>
      <c r="D6" s="34" t="s">
        <v>779</v>
      </c>
      <c r="E6" s="34" t="s">
        <v>779</v>
      </c>
      <c r="F6" s="34" t="s">
        <v>36</v>
      </c>
      <c r="G6" s="34" t="s">
        <v>837</v>
      </c>
      <c r="I6" s="34" t="s">
        <v>18</v>
      </c>
      <c r="K6" s="34" t="s">
        <v>1904</v>
      </c>
      <c r="M6" s="34" t="s">
        <v>429</v>
      </c>
      <c r="O6" s="34" t="s">
        <v>498</v>
      </c>
      <c r="Q6" s="34" t="s">
        <v>530</v>
      </c>
      <c r="S6" s="34" t="s">
        <v>533</v>
      </c>
      <c r="W6" s="34" t="s">
        <v>663</v>
      </c>
      <c r="AA6" s="34" t="s">
        <v>294</v>
      </c>
      <c r="AC6" s="34" t="s">
        <v>929</v>
      </c>
      <c r="AI6" s="34" t="s">
        <v>703</v>
      </c>
      <c r="AK6" s="34" t="s">
        <v>708</v>
      </c>
      <c r="AM6" s="34" t="str">
        <f>IF(配偶者扶養障害者!E18="","",配偶者扶養障害者!E18)</f>
        <v/>
      </c>
      <c r="AO6" s="34" t="s">
        <v>927</v>
      </c>
      <c r="AQ6" s="34">
        <v>9</v>
      </c>
    </row>
    <row r="7" spans="1:47">
      <c r="A7" s="34" t="s">
        <v>775</v>
      </c>
      <c r="B7" s="34" t="s">
        <v>780</v>
      </c>
      <c r="C7" s="34" t="s">
        <v>780</v>
      </c>
      <c r="D7" s="34" t="s">
        <v>780</v>
      </c>
      <c r="E7" s="34" t="s">
        <v>780</v>
      </c>
      <c r="F7" s="34" t="s">
        <v>37</v>
      </c>
      <c r="G7" s="34" t="s">
        <v>838</v>
      </c>
      <c r="K7" s="34" t="s">
        <v>1905</v>
      </c>
      <c r="O7" s="34" t="s">
        <v>496</v>
      </c>
      <c r="Q7" s="34" t="s">
        <v>531</v>
      </c>
      <c r="S7" s="34" t="s">
        <v>424</v>
      </c>
      <c r="W7" s="34" t="s">
        <v>664</v>
      </c>
      <c r="AA7" s="34" t="s">
        <v>928</v>
      </c>
      <c r="AC7" s="34" t="s">
        <v>930</v>
      </c>
      <c r="AI7" s="34" t="s">
        <v>704</v>
      </c>
      <c r="AK7" s="34" t="s">
        <v>709</v>
      </c>
      <c r="AM7" s="34" t="str">
        <f>IF(配偶者扶養障害者!E24="","",配偶者扶養障害者!E24)</f>
        <v/>
      </c>
      <c r="AO7" s="34" t="s">
        <v>294</v>
      </c>
      <c r="AQ7" s="34">
        <v>10</v>
      </c>
    </row>
    <row r="8" spans="1:47">
      <c r="A8" s="34" t="s">
        <v>776</v>
      </c>
      <c r="B8" s="34" t="s">
        <v>781</v>
      </c>
      <c r="C8" s="34" t="s">
        <v>781</v>
      </c>
      <c r="D8" s="34" t="s">
        <v>781</v>
      </c>
      <c r="E8" s="34" t="s">
        <v>781</v>
      </c>
      <c r="F8" s="34" t="s">
        <v>38</v>
      </c>
      <c r="G8" s="34" t="s">
        <v>839</v>
      </c>
      <c r="K8" s="34" t="s">
        <v>1906</v>
      </c>
      <c r="Q8" s="34" t="s">
        <v>533</v>
      </c>
      <c r="AA8" s="34" t="s">
        <v>926</v>
      </c>
      <c r="AC8" s="34" t="s">
        <v>932</v>
      </c>
      <c r="AI8" s="34" t="s">
        <v>705</v>
      </c>
      <c r="AK8" s="34" t="s">
        <v>710</v>
      </c>
      <c r="AM8" s="34" t="str">
        <f>IF(配偶者扶養障害者!E30="","",配偶者扶養障害者!E30)</f>
        <v/>
      </c>
      <c r="AO8" s="34" t="s">
        <v>928</v>
      </c>
      <c r="AQ8" s="34">
        <v>11</v>
      </c>
    </row>
    <row r="9" spans="1:47">
      <c r="B9" s="34" t="s">
        <v>782</v>
      </c>
      <c r="C9" s="34" t="s">
        <v>782</v>
      </c>
      <c r="D9" s="34" t="s">
        <v>782</v>
      </c>
      <c r="E9" s="34" t="s">
        <v>782</v>
      </c>
      <c r="F9" s="34" t="s">
        <v>39</v>
      </c>
      <c r="G9" s="34" t="s">
        <v>840</v>
      </c>
      <c r="K9" s="34" t="s">
        <v>1907</v>
      </c>
      <c r="Q9" s="34" t="s">
        <v>534</v>
      </c>
      <c r="AA9" s="34" t="s">
        <v>929</v>
      </c>
      <c r="AK9" s="34" t="s">
        <v>711</v>
      </c>
      <c r="AM9" s="34" t="str">
        <f>IF(配偶者扶養障害者!E36="","",配偶者扶養障害者!E36)</f>
        <v/>
      </c>
      <c r="AO9" s="34" t="s">
        <v>926</v>
      </c>
      <c r="AQ9" s="34">
        <v>12</v>
      </c>
    </row>
    <row r="10" spans="1:47">
      <c r="B10" s="34" t="s">
        <v>15</v>
      </c>
      <c r="C10" s="34" t="s">
        <v>15</v>
      </c>
      <c r="D10" s="34" t="s">
        <v>15</v>
      </c>
      <c r="E10" s="34" t="s">
        <v>15</v>
      </c>
      <c r="F10" s="34" t="s">
        <v>40</v>
      </c>
      <c r="G10" s="34" t="s">
        <v>841</v>
      </c>
      <c r="K10" s="34" t="s">
        <v>1908</v>
      </c>
      <c r="Q10" s="34" t="s">
        <v>424</v>
      </c>
      <c r="AA10" s="34" t="s">
        <v>1478</v>
      </c>
      <c r="AK10" s="34" t="s">
        <v>712</v>
      </c>
      <c r="AM10" s="34" t="str">
        <f>IF(配偶者扶養障害者!L18="","",配偶者扶養障害者!L18)</f>
        <v/>
      </c>
      <c r="AO10" s="34" t="s">
        <v>929</v>
      </c>
    </row>
    <row r="11" spans="1:47">
      <c r="B11" s="34" t="s">
        <v>783</v>
      </c>
      <c r="C11" s="34" t="s">
        <v>783</v>
      </c>
      <c r="D11" s="34" t="s">
        <v>783</v>
      </c>
      <c r="E11" s="34" t="s">
        <v>783</v>
      </c>
      <c r="F11" s="34" t="s">
        <v>41</v>
      </c>
      <c r="G11" s="34" t="s">
        <v>842</v>
      </c>
      <c r="K11" s="34" t="s">
        <v>419</v>
      </c>
      <c r="AA11" s="34" t="s">
        <v>930</v>
      </c>
      <c r="AK11" s="34" t="s">
        <v>713</v>
      </c>
      <c r="AM11" s="34" t="str">
        <f>IF(配偶者扶養障害者!L24="","",配偶者扶養障害者!L24)</f>
        <v/>
      </c>
      <c r="AO11" s="34" t="s">
        <v>977</v>
      </c>
    </row>
    <row r="12" spans="1:47">
      <c r="B12" s="34" t="s">
        <v>784</v>
      </c>
      <c r="C12" s="34" t="s">
        <v>784</v>
      </c>
      <c r="D12" s="34" t="s">
        <v>784</v>
      </c>
      <c r="E12" s="34" t="s">
        <v>784</v>
      </c>
      <c r="F12" s="34" t="s">
        <v>42</v>
      </c>
      <c r="G12" s="34" t="s">
        <v>843</v>
      </c>
      <c r="K12" s="34" t="s">
        <v>420</v>
      </c>
      <c r="AA12" s="34" t="s">
        <v>931</v>
      </c>
      <c r="AK12" s="34" t="s">
        <v>714</v>
      </c>
      <c r="AM12" s="34" t="str">
        <f>IF(配偶者扶養障害者!L30="","",配偶者扶養障害者!L30)</f>
        <v/>
      </c>
      <c r="AO12" s="34" t="s">
        <v>930</v>
      </c>
    </row>
    <row r="13" spans="1:47">
      <c r="B13" s="34" t="s">
        <v>785</v>
      </c>
      <c r="C13" s="34" t="s">
        <v>785</v>
      </c>
      <c r="D13" s="34" t="s">
        <v>785</v>
      </c>
      <c r="E13" s="34" t="s">
        <v>785</v>
      </c>
      <c r="F13" s="34" t="s">
        <v>43</v>
      </c>
      <c r="G13" s="34" t="s">
        <v>844</v>
      </c>
      <c r="K13" s="34" t="s">
        <v>421</v>
      </c>
      <c r="AA13" s="34" t="s">
        <v>295</v>
      </c>
      <c r="AO13" s="34" t="s">
        <v>931</v>
      </c>
    </row>
    <row r="14" spans="1:47">
      <c r="B14" s="34" t="s">
        <v>786</v>
      </c>
      <c r="C14" s="34" t="s">
        <v>786</v>
      </c>
      <c r="D14" s="34" t="s">
        <v>786</v>
      </c>
      <c r="E14" s="34" t="s">
        <v>786</v>
      </c>
      <c r="F14" s="34" t="s">
        <v>44</v>
      </c>
      <c r="G14" s="34" t="s">
        <v>845</v>
      </c>
      <c r="K14" s="34" t="s">
        <v>422</v>
      </c>
      <c r="AO14" s="34" t="s">
        <v>932</v>
      </c>
    </row>
    <row r="15" spans="1:47">
      <c r="B15" s="34" t="s">
        <v>787</v>
      </c>
      <c r="C15" s="34" t="s">
        <v>787</v>
      </c>
      <c r="D15" s="34" t="s">
        <v>787</v>
      </c>
      <c r="E15" s="34" t="s">
        <v>787</v>
      </c>
      <c r="F15" s="34" t="s">
        <v>45</v>
      </c>
      <c r="G15" s="34" t="s">
        <v>846</v>
      </c>
      <c r="K15" s="34" t="s">
        <v>423</v>
      </c>
    </row>
    <row r="16" spans="1:47">
      <c r="B16" s="34" t="s">
        <v>788</v>
      </c>
      <c r="C16" s="34" t="s">
        <v>788</v>
      </c>
      <c r="D16" s="34" t="s">
        <v>788</v>
      </c>
      <c r="E16" s="34" t="s">
        <v>788</v>
      </c>
      <c r="G16" s="34" t="s">
        <v>847</v>
      </c>
      <c r="K16" s="34" t="s">
        <v>424</v>
      </c>
    </row>
    <row r="17" spans="2:11">
      <c r="B17" s="34" t="s">
        <v>789</v>
      </c>
      <c r="C17" s="34" t="s">
        <v>789</v>
      </c>
      <c r="D17" s="34" t="s">
        <v>789</v>
      </c>
      <c r="E17" s="34" t="s">
        <v>789</v>
      </c>
      <c r="G17" s="34" t="s">
        <v>848</v>
      </c>
      <c r="K17" s="34" t="s">
        <v>425</v>
      </c>
    </row>
    <row r="18" spans="2:11">
      <c r="B18" s="34" t="s">
        <v>790</v>
      </c>
      <c r="C18" s="34" t="s">
        <v>790</v>
      </c>
      <c r="D18" s="34" t="s">
        <v>790</v>
      </c>
      <c r="E18" s="34" t="s">
        <v>790</v>
      </c>
      <c r="G18" s="34" t="s">
        <v>849</v>
      </c>
    </row>
    <row r="19" spans="2:11">
      <c r="C19" s="34" t="s">
        <v>791</v>
      </c>
      <c r="D19" s="34" t="s">
        <v>791</v>
      </c>
      <c r="E19" s="34" t="s">
        <v>791</v>
      </c>
      <c r="G19" s="34" t="s">
        <v>850</v>
      </c>
    </row>
    <row r="20" spans="2:11">
      <c r="C20" s="34" t="s">
        <v>792</v>
      </c>
      <c r="D20" s="34" t="s">
        <v>792</v>
      </c>
      <c r="E20" s="34" t="s">
        <v>792</v>
      </c>
      <c r="G20" s="34" t="s">
        <v>851</v>
      </c>
    </row>
    <row r="21" spans="2:11">
      <c r="C21" s="34" t="s">
        <v>793</v>
      </c>
      <c r="D21" s="34" t="s">
        <v>793</v>
      </c>
      <c r="E21" s="34" t="s">
        <v>793</v>
      </c>
      <c r="G21" s="34" t="s">
        <v>852</v>
      </c>
    </row>
    <row r="22" spans="2:11">
      <c r="C22" s="34" t="s">
        <v>794</v>
      </c>
      <c r="D22" s="34" t="s">
        <v>794</v>
      </c>
      <c r="E22" s="34" t="s">
        <v>794</v>
      </c>
      <c r="G22" s="34" t="s">
        <v>853</v>
      </c>
    </row>
    <row r="23" spans="2:11">
      <c r="C23" s="34" t="s">
        <v>795</v>
      </c>
      <c r="D23" s="34" t="s">
        <v>795</v>
      </c>
      <c r="E23" s="34" t="s">
        <v>795</v>
      </c>
      <c r="G23" s="34" t="s">
        <v>854</v>
      </c>
    </row>
    <row r="24" spans="2:11">
      <c r="C24" s="34" t="s">
        <v>796</v>
      </c>
      <c r="D24" s="34" t="s">
        <v>796</v>
      </c>
      <c r="E24" s="34" t="s">
        <v>796</v>
      </c>
      <c r="G24" s="34" t="s">
        <v>855</v>
      </c>
    </row>
    <row r="25" spans="2:11">
      <c r="C25" s="34" t="s">
        <v>797</v>
      </c>
      <c r="D25" s="34" t="s">
        <v>797</v>
      </c>
      <c r="E25" s="34" t="s">
        <v>797</v>
      </c>
      <c r="G25" s="34" t="s">
        <v>856</v>
      </c>
    </row>
    <row r="26" spans="2:11">
      <c r="C26" s="34" t="s">
        <v>798</v>
      </c>
      <c r="D26" s="34" t="s">
        <v>798</v>
      </c>
      <c r="E26" s="34" t="s">
        <v>798</v>
      </c>
      <c r="G26" s="34" t="s">
        <v>857</v>
      </c>
    </row>
    <row r="27" spans="2:11">
      <c r="C27" s="34" t="s">
        <v>799</v>
      </c>
      <c r="D27" s="34" t="s">
        <v>799</v>
      </c>
      <c r="E27" s="34" t="s">
        <v>799</v>
      </c>
      <c r="G27" s="34" t="s">
        <v>858</v>
      </c>
    </row>
    <row r="28" spans="2:11">
      <c r="C28" s="34" t="s">
        <v>800</v>
      </c>
      <c r="D28" s="34" t="s">
        <v>800</v>
      </c>
      <c r="E28" s="34" t="s">
        <v>800</v>
      </c>
      <c r="G28" s="34" t="s">
        <v>859</v>
      </c>
    </row>
    <row r="29" spans="2:11">
      <c r="C29" s="34" t="s">
        <v>801</v>
      </c>
      <c r="D29" s="34" t="s">
        <v>801</v>
      </c>
      <c r="E29" s="34" t="s">
        <v>801</v>
      </c>
      <c r="G29" s="34" t="s">
        <v>860</v>
      </c>
    </row>
    <row r="30" spans="2:11">
      <c r="C30" s="34" t="s">
        <v>802</v>
      </c>
      <c r="D30" s="34" t="s">
        <v>802</v>
      </c>
      <c r="E30" s="34" t="s">
        <v>802</v>
      </c>
      <c r="G30" s="34" t="s">
        <v>861</v>
      </c>
    </row>
    <row r="31" spans="2:11">
      <c r="C31" s="34" t="s">
        <v>803</v>
      </c>
      <c r="D31" s="34" t="s">
        <v>803</v>
      </c>
      <c r="E31" s="34" t="s">
        <v>803</v>
      </c>
      <c r="G31" s="34" t="s">
        <v>862</v>
      </c>
    </row>
    <row r="32" spans="2:11">
      <c r="C32" s="34" t="s">
        <v>804</v>
      </c>
      <c r="D32" s="34" t="s">
        <v>804</v>
      </c>
      <c r="E32" s="34" t="s">
        <v>804</v>
      </c>
      <c r="G32" s="34" t="s">
        <v>863</v>
      </c>
    </row>
    <row r="33" spans="3:7">
      <c r="C33" s="34" t="s">
        <v>805</v>
      </c>
      <c r="D33" s="34" t="s">
        <v>805</v>
      </c>
      <c r="E33" s="34" t="s">
        <v>805</v>
      </c>
      <c r="G33" s="34" t="s">
        <v>864</v>
      </c>
    </row>
    <row r="34" spans="3:7">
      <c r="C34" s="34" t="s">
        <v>806</v>
      </c>
      <c r="D34" s="34" t="s">
        <v>806</v>
      </c>
      <c r="E34" s="34" t="s">
        <v>806</v>
      </c>
      <c r="G34" s="34" t="s">
        <v>865</v>
      </c>
    </row>
    <row r="35" spans="3:7">
      <c r="C35" s="34" t="s">
        <v>807</v>
      </c>
      <c r="E35" s="34" t="s">
        <v>807</v>
      </c>
    </row>
    <row r="36" spans="3:7">
      <c r="C36" s="34" t="s">
        <v>808</v>
      </c>
      <c r="E36" s="34" t="s">
        <v>808</v>
      </c>
    </row>
    <row r="37" spans="3:7">
      <c r="C37" s="34" t="s">
        <v>809</v>
      </c>
      <c r="E37" s="34" t="s">
        <v>809</v>
      </c>
    </row>
    <row r="38" spans="3:7">
      <c r="C38" s="34" t="s">
        <v>810</v>
      </c>
      <c r="E38" s="34" t="s">
        <v>810</v>
      </c>
    </row>
    <row r="39" spans="3:7">
      <c r="C39" s="34" t="s">
        <v>811</v>
      </c>
      <c r="E39" s="34" t="s">
        <v>811</v>
      </c>
    </row>
    <row r="40" spans="3:7">
      <c r="C40" s="34" t="s">
        <v>812</v>
      </c>
      <c r="E40" s="34" t="s">
        <v>812</v>
      </c>
    </row>
    <row r="41" spans="3:7">
      <c r="C41" s="34" t="s">
        <v>813</v>
      </c>
      <c r="E41" s="34" t="s">
        <v>813</v>
      </c>
    </row>
    <row r="42" spans="3:7">
      <c r="C42" s="34" t="s">
        <v>814</v>
      </c>
      <c r="E42" s="34" t="s">
        <v>814</v>
      </c>
    </row>
    <row r="43" spans="3:7">
      <c r="C43" s="34" t="s">
        <v>815</v>
      </c>
      <c r="E43" s="34" t="s">
        <v>815</v>
      </c>
    </row>
    <row r="44" spans="3:7">
      <c r="C44" s="34" t="s">
        <v>772</v>
      </c>
      <c r="E44" s="34" t="s">
        <v>772</v>
      </c>
    </row>
    <row r="45" spans="3:7">
      <c r="C45" s="34" t="s">
        <v>773</v>
      </c>
      <c r="E45" s="34" t="s">
        <v>773</v>
      </c>
    </row>
    <row r="46" spans="3:7">
      <c r="C46" s="34" t="s">
        <v>774</v>
      </c>
      <c r="E46" s="34" t="s">
        <v>774</v>
      </c>
    </row>
    <row r="47" spans="3:7">
      <c r="C47" s="34" t="s">
        <v>775</v>
      </c>
      <c r="E47" s="34" t="s">
        <v>775</v>
      </c>
    </row>
    <row r="48" spans="3:7">
      <c r="C48" s="34" t="s">
        <v>776</v>
      </c>
      <c r="E48" s="34" t="s">
        <v>776</v>
      </c>
    </row>
    <row r="49" spans="3:5">
      <c r="C49" s="34" t="s">
        <v>816</v>
      </c>
      <c r="E49" s="34" t="s">
        <v>816</v>
      </c>
    </row>
    <row r="50" spans="3:5">
      <c r="C50" s="34" t="s">
        <v>817</v>
      </c>
      <c r="E50" s="34" t="s">
        <v>817</v>
      </c>
    </row>
    <row r="51" spans="3:5">
      <c r="C51" s="34" t="s">
        <v>818</v>
      </c>
      <c r="E51" s="34" t="s">
        <v>818</v>
      </c>
    </row>
    <row r="52" spans="3:5">
      <c r="C52" s="34" t="s">
        <v>819</v>
      </c>
      <c r="E52" s="34" t="s">
        <v>819</v>
      </c>
    </row>
    <row r="53" spans="3:5">
      <c r="C53" s="34" t="s">
        <v>820</v>
      </c>
      <c r="E53" s="34" t="s">
        <v>820</v>
      </c>
    </row>
    <row r="54" spans="3:5">
      <c r="C54" s="34" t="s">
        <v>821</v>
      </c>
    </row>
    <row r="55" spans="3:5">
      <c r="C55" s="34" t="s">
        <v>822</v>
      </c>
    </row>
    <row r="56" spans="3:5">
      <c r="C56" s="34" t="s">
        <v>823</v>
      </c>
    </row>
    <row r="57" spans="3:5">
      <c r="C57" s="34" t="s">
        <v>824</v>
      </c>
    </row>
    <row r="58" spans="3:5">
      <c r="C58" s="34" t="s">
        <v>825</v>
      </c>
    </row>
    <row r="59" spans="3:5">
      <c r="C59" s="34" t="s">
        <v>826</v>
      </c>
    </row>
    <row r="60" spans="3:5">
      <c r="C60" s="34" t="s">
        <v>827</v>
      </c>
    </row>
    <row r="61" spans="3:5">
      <c r="C61" s="34" t="s">
        <v>828</v>
      </c>
    </row>
    <row r="62" spans="3:5">
      <c r="C62" s="34" t="s">
        <v>829</v>
      </c>
    </row>
    <row r="63" spans="3:5">
      <c r="C63" s="34" t="s">
        <v>830</v>
      </c>
    </row>
    <row r="64" spans="3:5">
      <c r="C64" s="34" t="s">
        <v>831</v>
      </c>
    </row>
    <row r="65" spans="3:3">
      <c r="C65" s="34" t="s">
        <v>832</v>
      </c>
    </row>
    <row r="66" spans="3:3">
      <c r="C66" s="34" t="s">
        <v>833</v>
      </c>
    </row>
    <row r="67" spans="3:3">
      <c r="C67" s="34" t="s">
        <v>834</v>
      </c>
    </row>
  </sheetData>
  <sheetProtection algorithmName="SHA-512" hashValue="UU50rMZnx0V1LOlfPhuBCEt6tVsOqN8cLwCJHSHwTTuIUh1IPNjmUJu/6J+CYkLB+hZjcvi6c3w/VdFGTgGnqQ==" saltValue="3tloQalWb9zA0ody0RkF6g==" spinCount="100000" sheet="1" objects="1" scenarios="1" select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38</vt:i4>
      </vt:variant>
    </vt:vector>
  </HeadingPairs>
  <TitlesOfParts>
    <vt:vector size="81" baseType="lpstr">
      <vt:lpstr>注意事項</vt:lpstr>
      <vt:lpstr>申告者情報</vt:lpstr>
      <vt:lpstr>収入情報</vt:lpstr>
      <vt:lpstr>控除情報</vt:lpstr>
      <vt:lpstr>申告書印刷確認画面</vt:lpstr>
      <vt:lpstr>計算シート</vt:lpstr>
      <vt:lpstr>申告書</vt:lpstr>
      <vt:lpstr>営業等_売上</vt:lpstr>
      <vt:lpstr>営業等_原価</vt:lpstr>
      <vt:lpstr>営業等_経費</vt:lpstr>
      <vt:lpstr>一般_所得者情報</vt:lpstr>
      <vt:lpstr>収支内訳_一般</vt:lpstr>
      <vt:lpstr>印刷_収支内訳_一般</vt:lpstr>
      <vt:lpstr>農業_売上</vt:lpstr>
      <vt:lpstr>農業_経費</vt:lpstr>
      <vt:lpstr>農業_所得者情報</vt:lpstr>
      <vt:lpstr>収支内訳_農業</vt:lpstr>
      <vt:lpstr>印刷_収支内訳_農業</vt:lpstr>
      <vt:lpstr>不動産_売上</vt:lpstr>
      <vt:lpstr>不動産_経費</vt:lpstr>
      <vt:lpstr>不動産_所得者情報</vt:lpstr>
      <vt:lpstr>収支内訳_不動産</vt:lpstr>
      <vt:lpstr>印刷_収支内訳_不動産</vt:lpstr>
      <vt:lpstr>給与_源泉有</vt:lpstr>
      <vt:lpstr>給与_源泉無</vt:lpstr>
      <vt:lpstr>公的年金等</vt:lpstr>
      <vt:lpstr>年金以外雑所得</vt:lpstr>
      <vt:lpstr>譲渡一時所得</vt:lpstr>
      <vt:lpstr>配当所得</vt:lpstr>
      <vt:lpstr>利子所得</vt:lpstr>
      <vt:lpstr>社保小規模</vt:lpstr>
      <vt:lpstr>生命保険地震保険</vt:lpstr>
      <vt:lpstr>配偶者扶養障害者</vt:lpstr>
      <vt:lpstr>寡婦ひとり親控除</vt:lpstr>
      <vt:lpstr>勤労学生控除</vt:lpstr>
      <vt:lpstr>雑損控除</vt:lpstr>
      <vt:lpstr>医療費控除</vt:lpstr>
      <vt:lpstr>医療費明細</vt:lpstr>
      <vt:lpstr>医療費明細_記載例</vt:lpstr>
      <vt:lpstr>印刷_医療費明細</vt:lpstr>
      <vt:lpstr>寄附金控除</vt:lpstr>
      <vt:lpstr>所得金額調整控除</vt:lpstr>
      <vt:lpstr>リスト</vt:lpstr>
      <vt:lpstr>医療費明細!Print_Area</vt:lpstr>
      <vt:lpstr>医療費明細_記載例!Print_Area</vt:lpstr>
      <vt:lpstr>印刷_医療費明細!Print_Area</vt:lpstr>
      <vt:lpstr>印刷_収支内訳_一般!Print_Area</vt:lpstr>
      <vt:lpstr>印刷_収支内訳_農業!Print_Area</vt:lpstr>
      <vt:lpstr>印刷_収支内訳_不動産!Print_Area</vt:lpstr>
      <vt:lpstr>収支内訳_一般!Print_Area</vt:lpstr>
      <vt:lpstr>収支内訳_農業!Print_Area</vt:lpstr>
      <vt:lpstr>収支内訳_不動産!Print_Area</vt:lpstr>
      <vt:lpstr>申告書!Print_Area</vt:lpstr>
      <vt:lpstr>その他雑所得の種目</vt:lpstr>
      <vt:lpstr>チェックボックス</vt:lpstr>
      <vt:lpstr>ひとり親</vt:lpstr>
      <vt:lpstr>寡婦</vt:lpstr>
      <vt:lpstr>寡婦ひとり親区分</vt:lpstr>
      <vt:lpstr>居住区分</vt:lpstr>
      <vt:lpstr>業務雑所得の種目</vt:lpstr>
      <vt:lpstr>月</vt:lpstr>
      <vt:lpstr>控除の区分</vt:lpstr>
      <vt:lpstr>昭和</vt:lpstr>
      <vt:lpstr>障害者控除名前</vt:lpstr>
      <vt:lpstr>人的控除対象者</vt:lpstr>
      <vt:lpstr>専従者続柄</vt:lpstr>
      <vt:lpstr>専従従事月数</vt:lpstr>
      <vt:lpstr>貸家貸地</vt:lpstr>
      <vt:lpstr>大正</vt:lpstr>
      <vt:lpstr>徴収区分</vt:lpstr>
      <vt:lpstr>特別障害</vt:lpstr>
      <vt:lpstr>日</vt:lpstr>
      <vt:lpstr>年少扶養親族続柄</vt:lpstr>
      <vt:lpstr>配当の種類</vt:lpstr>
      <vt:lpstr>扶養親族続柄</vt:lpstr>
      <vt:lpstr>普通障害</vt:lpstr>
      <vt:lpstr>平成</vt:lpstr>
      <vt:lpstr>明治</vt:lpstr>
      <vt:lpstr>用途</vt:lpstr>
      <vt:lpstr>令和</vt:lpstr>
      <vt:lpstr>連絡先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tomilg1140</dc:creator>
  <cp:lastModifiedBy>tomilg1140</cp:lastModifiedBy>
  <cp:lastPrinted>2025-01-15T04:19:23Z</cp:lastPrinted>
  <dcterms:created xsi:type="dcterms:W3CDTF">2015-06-05T18:19:34Z</dcterms:created>
  <dcterms:modified xsi:type="dcterms:W3CDTF">2025-01-16T02:28:59Z</dcterms:modified>
</cp:coreProperties>
</file>